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3312AE9-924F-44B1-9591-EF4479CC2F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X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X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O588" i="1"/>
  <c r="BM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O570" i="1"/>
  <c r="BM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Y412" i="1" s="1"/>
  <c r="P410" i="1"/>
  <c r="BP409" i="1"/>
  <c r="BO409" i="1"/>
  <c r="BN409" i="1"/>
  <c r="BM409" i="1"/>
  <c r="Z409" i="1"/>
  <c r="Y409" i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Y401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Y381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P357" i="1"/>
  <c r="BO356" i="1"/>
  <c r="BN356" i="1"/>
  <c r="BM356" i="1"/>
  <c r="Z356" i="1"/>
  <c r="Y356" i="1"/>
  <c r="BP356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2" i="1" s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29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2" i="1" s="1"/>
  <c r="P315" i="1"/>
  <c r="X312" i="1"/>
  <c r="X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Y146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662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64" i="1" l="1"/>
  <c r="BN364" i="1"/>
  <c r="Z364" i="1"/>
  <c r="BP400" i="1"/>
  <c r="BN400" i="1"/>
  <c r="Z400" i="1"/>
  <c r="BP425" i="1"/>
  <c r="BN425" i="1"/>
  <c r="Z425" i="1"/>
  <c r="BP465" i="1"/>
  <c r="BN465" i="1"/>
  <c r="Z465" i="1"/>
  <c r="BP483" i="1"/>
  <c r="BN483" i="1"/>
  <c r="Z483" i="1"/>
  <c r="BP485" i="1"/>
  <c r="BN485" i="1"/>
  <c r="Z485" i="1"/>
  <c r="BP493" i="1"/>
  <c r="BN493" i="1"/>
  <c r="Z493" i="1"/>
  <c r="BP503" i="1"/>
  <c r="BN503" i="1"/>
  <c r="Z503" i="1"/>
  <c r="BP576" i="1"/>
  <c r="BN576" i="1"/>
  <c r="Z576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Z28" i="1"/>
  <c r="BN28" i="1"/>
  <c r="Z29" i="1"/>
  <c r="BN29" i="1"/>
  <c r="Z30" i="1"/>
  <c r="BN30" i="1"/>
  <c r="Z31" i="1"/>
  <c r="BN31" i="1"/>
  <c r="Z53" i="1"/>
  <c r="BN53" i="1"/>
  <c r="Z68" i="1"/>
  <c r="BN68" i="1"/>
  <c r="Z82" i="1"/>
  <c r="BN82" i="1"/>
  <c r="Z96" i="1"/>
  <c r="BN96" i="1"/>
  <c r="Z109" i="1"/>
  <c r="BN109" i="1"/>
  <c r="Y120" i="1"/>
  <c r="Z127" i="1"/>
  <c r="BN127" i="1"/>
  <c r="Y135" i="1"/>
  <c r="Z141" i="1"/>
  <c r="BN141" i="1"/>
  <c r="Z160" i="1"/>
  <c r="BN160" i="1"/>
  <c r="Z183" i="1"/>
  <c r="BN183" i="1"/>
  <c r="Y201" i="1"/>
  <c r="Z199" i="1"/>
  <c r="BN199" i="1"/>
  <c r="J672" i="1"/>
  <c r="Z218" i="1"/>
  <c r="BN218" i="1"/>
  <c r="Z228" i="1"/>
  <c r="BN228" i="1"/>
  <c r="Z241" i="1"/>
  <c r="BN241" i="1"/>
  <c r="Z242" i="1"/>
  <c r="BN242" i="1"/>
  <c r="Z255" i="1"/>
  <c r="BN255" i="1"/>
  <c r="Z266" i="1"/>
  <c r="BN266" i="1"/>
  <c r="Z281" i="1"/>
  <c r="BN281" i="1"/>
  <c r="Z299" i="1"/>
  <c r="BN299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Z332" i="1"/>
  <c r="Z333" i="1" s="1"/>
  <c r="BN332" i="1"/>
  <c r="BP332" i="1"/>
  <c r="Y333" i="1"/>
  <c r="Z336" i="1"/>
  <c r="BN336" i="1"/>
  <c r="Y339" i="1"/>
  <c r="BP378" i="1"/>
  <c r="BN378" i="1"/>
  <c r="Z378" i="1"/>
  <c r="BP417" i="1"/>
  <c r="BN417" i="1"/>
  <c r="Z417" i="1"/>
  <c r="BP449" i="1"/>
  <c r="BN449" i="1"/>
  <c r="Z449" i="1"/>
  <c r="Y472" i="1"/>
  <c r="Y471" i="1"/>
  <c r="BP470" i="1"/>
  <c r="BN470" i="1"/>
  <c r="Z470" i="1"/>
  <c r="Z471" i="1" s="1"/>
  <c r="Y477" i="1"/>
  <c r="BP476" i="1"/>
  <c r="BN476" i="1"/>
  <c r="Z476" i="1"/>
  <c r="Z477" i="1" s="1"/>
  <c r="BP480" i="1"/>
  <c r="BN480" i="1"/>
  <c r="Z480" i="1"/>
  <c r="BP484" i="1"/>
  <c r="BN484" i="1"/>
  <c r="Z484" i="1"/>
  <c r="BP492" i="1"/>
  <c r="BN492" i="1"/>
  <c r="Z492" i="1"/>
  <c r="BP502" i="1"/>
  <c r="BN502" i="1"/>
  <c r="Z502" i="1"/>
  <c r="BP560" i="1"/>
  <c r="BN560" i="1"/>
  <c r="Z560" i="1"/>
  <c r="BP588" i="1"/>
  <c r="BN588" i="1"/>
  <c r="Z588" i="1"/>
  <c r="BP618" i="1"/>
  <c r="BN618" i="1"/>
  <c r="Z618" i="1"/>
  <c r="BP620" i="1"/>
  <c r="BN620" i="1"/>
  <c r="Z620" i="1"/>
  <c r="BP622" i="1"/>
  <c r="BN622" i="1"/>
  <c r="Z622" i="1"/>
  <c r="J9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BP362" i="1"/>
  <c r="BN362" i="1"/>
  <c r="Z362" i="1"/>
  <c r="BP376" i="1"/>
  <c r="BN376" i="1"/>
  <c r="Z376" i="1"/>
  <c r="F9" i="1"/>
  <c r="F10" i="1"/>
  <c r="Z22" i="1"/>
  <c r="Z23" i="1" s="1"/>
  <c r="BN22" i="1"/>
  <c r="BP22" i="1"/>
  <c r="Z26" i="1"/>
  <c r="BN26" i="1"/>
  <c r="BP26" i="1"/>
  <c r="Z33" i="1"/>
  <c r="BN33" i="1"/>
  <c r="C672" i="1"/>
  <c r="Z51" i="1"/>
  <c r="BN51" i="1"/>
  <c r="Z57" i="1"/>
  <c r="BN57" i="1"/>
  <c r="BP57" i="1"/>
  <c r="D672" i="1"/>
  <c r="Z66" i="1"/>
  <c r="BN66" i="1"/>
  <c r="Z70" i="1"/>
  <c r="BN70" i="1"/>
  <c r="Y80" i="1"/>
  <c r="Z78" i="1"/>
  <c r="BN78" i="1"/>
  <c r="Y89" i="1"/>
  <c r="Z84" i="1"/>
  <c r="BN84" i="1"/>
  <c r="Y97" i="1"/>
  <c r="Z94" i="1"/>
  <c r="BN94" i="1"/>
  <c r="Z100" i="1"/>
  <c r="BN100" i="1"/>
  <c r="BP100" i="1"/>
  <c r="Y103" i="1"/>
  <c r="Z107" i="1"/>
  <c r="BN107" i="1"/>
  <c r="Y110" i="1"/>
  <c r="Z113" i="1"/>
  <c r="BN113" i="1"/>
  <c r="BP113" i="1"/>
  <c r="Y119" i="1"/>
  <c r="Z117" i="1"/>
  <c r="BN117" i="1"/>
  <c r="Z118" i="1"/>
  <c r="BN118" i="1"/>
  <c r="Z125" i="1"/>
  <c r="BN125" i="1"/>
  <c r="Z131" i="1"/>
  <c r="BN131" i="1"/>
  <c r="BP131" i="1"/>
  <c r="Y136" i="1"/>
  <c r="Z139" i="1"/>
  <c r="BN139" i="1"/>
  <c r="Z143" i="1"/>
  <c r="BN143" i="1"/>
  <c r="Z154" i="1"/>
  <c r="BN154" i="1"/>
  <c r="Y157" i="1"/>
  <c r="Z164" i="1"/>
  <c r="BN164" i="1"/>
  <c r="BP164" i="1"/>
  <c r="Y167" i="1"/>
  <c r="H672" i="1"/>
  <c r="Y180" i="1"/>
  <c r="Z177" i="1"/>
  <c r="BN177" i="1"/>
  <c r="Z189" i="1"/>
  <c r="Z190" i="1" s="1"/>
  <c r="BN189" i="1"/>
  <c r="BP189" i="1"/>
  <c r="Z193" i="1"/>
  <c r="BN193" i="1"/>
  <c r="BP193" i="1"/>
  <c r="Y202" i="1"/>
  <c r="Z197" i="1"/>
  <c r="BN197" i="1"/>
  <c r="Z206" i="1"/>
  <c r="BN206" i="1"/>
  <c r="Y212" i="1"/>
  <c r="Z216" i="1"/>
  <c r="BN216" i="1"/>
  <c r="Z220" i="1"/>
  <c r="BN220" i="1"/>
  <c r="Z226" i="1"/>
  <c r="BN226" i="1"/>
  <c r="Z230" i="1"/>
  <c r="BN230" i="1"/>
  <c r="Z235" i="1"/>
  <c r="BN235" i="1"/>
  <c r="Z244" i="1"/>
  <c r="BN244" i="1"/>
  <c r="Z253" i="1"/>
  <c r="BN253" i="1"/>
  <c r="Z257" i="1"/>
  <c r="BN257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Y365" i="1"/>
  <c r="BP358" i="1"/>
  <c r="BN358" i="1"/>
  <c r="Z358" i="1"/>
  <c r="Y372" i="1"/>
  <c r="BP368" i="1"/>
  <c r="BN368" i="1"/>
  <c r="Z368" i="1"/>
  <c r="BP380" i="1"/>
  <c r="BN380" i="1"/>
  <c r="Z380" i="1"/>
  <c r="BP392" i="1"/>
  <c r="BN392" i="1"/>
  <c r="Z392" i="1"/>
  <c r="BP411" i="1"/>
  <c r="BN411" i="1"/>
  <c r="Z411" i="1"/>
  <c r="BP423" i="1"/>
  <c r="BN423" i="1"/>
  <c r="Z423" i="1"/>
  <c r="BP447" i="1"/>
  <c r="BN447" i="1"/>
  <c r="Z447" i="1"/>
  <c r="BP457" i="1"/>
  <c r="BN457" i="1"/>
  <c r="Z457" i="1"/>
  <c r="BP463" i="1"/>
  <c r="BN463" i="1"/>
  <c r="Z463" i="1"/>
  <c r="BP391" i="1"/>
  <c r="BN391" i="1"/>
  <c r="Z391" i="1"/>
  <c r="Y402" i="1"/>
  <c r="BP398" i="1"/>
  <c r="BN398" i="1"/>
  <c r="Z398" i="1"/>
  <c r="BP419" i="1"/>
  <c r="BN419" i="1"/>
  <c r="Z419" i="1"/>
  <c r="BP427" i="1"/>
  <c r="BN427" i="1"/>
  <c r="Z427" i="1"/>
  <c r="BP451" i="1"/>
  <c r="BN451" i="1"/>
  <c r="Z451" i="1"/>
  <c r="BP462" i="1"/>
  <c r="BN462" i="1"/>
  <c r="Z462" i="1"/>
  <c r="BP487" i="1"/>
  <c r="BN487" i="1"/>
  <c r="Z487" i="1"/>
  <c r="BP495" i="1"/>
  <c r="BN495" i="1"/>
  <c r="Z495" i="1"/>
  <c r="BP509" i="1"/>
  <c r="BN509" i="1"/>
  <c r="Z509" i="1"/>
  <c r="BP513" i="1"/>
  <c r="BN513" i="1"/>
  <c r="Z513" i="1"/>
  <c r="BP526" i="1"/>
  <c r="BN526" i="1"/>
  <c r="Z526" i="1"/>
  <c r="BP554" i="1"/>
  <c r="BN554" i="1"/>
  <c r="Z554" i="1"/>
  <c r="BP562" i="1"/>
  <c r="BN562" i="1"/>
  <c r="Z562" i="1"/>
  <c r="BP578" i="1"/>
  <c r="BN578" i="1"/>
  <c r="Z578" i="1"/>
  <c r="Y608" i="1"/>
  <c r="Y607" i="1"/>
  <c r="BP600" i="1"/>
  <c r="BN600" i="1"/>
  <c r="Z600" i="1"/>
  <c r="BP602" i="1"/>
  <c r="BN602" i="1"/>
  <c r="Z602" i="1"/>
  <c r="BP604" i="1"/>
  <c r="BN604" i="1"/>
  <c r="Z604" i="1"/>
  <c r="BP606" i="1"/>
  <c r="BN606" i="1"/>
  <c r="Z606" i="1"/>
  <c r="Y643" i="1"/>
  <c r="Y642" i="1"/>
  <c r="BP638" i="1"/>
  <c r="BN638" i="1"/>
  <c r="Z638" i="1"/>
  <c r="BP640" i="1"/>
  <c r="BN640" i="1"/>
  <c r="Z640" i="1"/>
  <c r="Y338" i="1"/>
  <c r="Y373" i="1"/>
  <c r="Y395" i="1"/>
  <c r="BP490" i="1"/>
  <c r="BN490" i="1"/>
  <c r="Z490" i="1"/>
  <c r="BP500" i="1"/>
  <c r="BN500" i="1"/>
  <c r="Z500" i="1"/>
  <c r="BP523" i="1"/>
  <c r="BN523" i="1"/>
  <c r="Z523" i="1"/>
  <c r="BP542" i="1"/>
  <c r="BN542" i="1"/>
  <c r="Z542" i="1"/>
  <c r="BP558" i="1"/>
  <c r="BN558" i="1"/>
  <c r="Z558" i="1"/>
  <c r="BP570" i="1"/>
  <c r="BN570" i="1"/>
  <c r="Z570" i="1"/>
  <c r="BP582" i="1"/>
  <c r="BN582" i="1"/>
  <c r="Z582" i="1"/>
  <c r="BP601" i="1"/>
  <c r="BN601" i="1"/>
  <c r="Z601" i="1"/>
  <c r="BP603" i="1"/>
  <c r="BN603" i="1"/>
  <c r="Z603" i="1"/>
  <c r="BP605" i="1"/>
  <c r="BN605" i="1"/>
  <c r="Z605" i="1"/>
  <c r="BP639" i="1"/>
  <c r="BN639" i="1"/>
  <c r="Z639" i="1"/>
  <c r="BP641" i="1"/>
  <c r="BN641" i="1"/>
  <c r="Z641" i="1"/>
  <c r="Y468" i="1"/>
  <c r="Y505" i="1"/>
  <c r="Y36" i="1"/>
  <c r="Y40" i="1"/>
  <c r="Y44" i="1"/>
  <c r="Y54" i="1"/>
  <c r="Y60" i="1"/>
  <c r="Y73" i="1"/>
  <c r="Y79" i="1"/>
  <c r="H9" i="1"/>
  <c r="B672" i="1"/>
  <c r="X663" i="1"/>
  <c r="X664" i="1"/>
  <c r="X666" i="1"/>
  <c r="Y24" i="1"/>
  <c r="Z27" i="1"/>
  <c r="BN27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BN83" i="1"/>
  <c r="Z85" i="1"/>
  <c r="BN85" i="1"/>
  <c r="Z87" i="1"/>
  <c r="BN87" i="1"/>
  <c r="Y88" i="1"/>
  <c r="Z91" i="1"/>
  <c r="BN91" i="1"/>
  <c r="BP91" i="1"/>
  <c r="Z93" i="1"/>
  <c r="BN93" i="1"/>
  <c r="Z95" i="1"/>
  <c r="BN95" i="1"/>
  <c r="Y98" i="1"/>
  <c r="Z101" i="1"/>
  <c r="Z103" i="1" s="1"/>
  <c r="BN101" i="1"/>
  <c r="BP101" i="1"/>
  <c r="E672" i="1"/>
  <c r="Z108" i="1"/>
  <c r="Z110" i="1" s="1"/>
  <c r="BN108" i="1"/>
  <c r="BP108" i="1"/>
  <c r="Y111" i="1"/>
  <c r="Z114" i="1"/>
  <c r="BN114" i="1"/>
  <c r="BP114" i="1"/>
  <c r="Z116" i="1"/>
  <c r="BN116" i="1"/>
  <c r="F672" i="1"/>
  <c r="Z124" i="1"/>
  <c r="Z128" i="1" s="1"/>
  <c r="BN124" i="1"/>
  <c r="BP124" i="1"/>
  <c r="Z126" i="1"/>
  <c r="BN126" i="1"/>
  <c r="Y129" i="1"/>
  <c r="Z132" i="1"/>
  <c r="Z135" i="1" s="1"/>
  <c r="BN132" i="1"/>
  <c r="BP132" i="1"/>
  <c r="Z134" i="1"/>
  <c r="BN134" i="1"/>
  <c r="Z138" i="1"/>
  <c r="BN138" i="1"/>
  <c r="BP138" i="1"/>
  <c r="Z140" i="1"/>
  <c r="BN140" i="1"/>
  <c r="Z142" i="1"/>
  <c r="BN142" i="1"/>
  <c r="Z144" i="1"/>
  <c r="BN144" i="1"/>
  <c r="Y145" i="1"/>
  <c r="Z148" i="1"/>
  <c r="Z150" i="1" s="1"/>
  <c r="BN148" i="1"/>
  <c r="BP148" i="1"/>
  <c r="Y151" i="1"/>
  <c r="G672" i="1"/>
  <c r="Z155" i="1"/>
  <c r="Z156" i="1" s="1"/>
  <c r="BN155" i="1"/>
  <c r="BP155" i="1"/>
  <c r="Y156" i="1"/>
  <c r="Z159" i="1"/>
  <c r="Z161" i="1" s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BN182" i="1"/>
  <c r="BP182" i="1"/>
  <c r="Y185" i="1"/>
  <c r="I672" i="1"/>
  <c r="Y191" i="1"/>
  <c r="Z194" i="1"/>
  <c r="BN194" i="1"/>
  <c r="BP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Y237" i="1"/>
  <c r="Z227" i="1"/>
  <c r="BN227" i="1"/>
  <c r="Z229" i="1"/>
  <c r="BN229" i="1"/>
  <c r="Z231" i="1"/>
  <c r="BN231" i="1"/>
  <c r="BP232" i="1"/>
  <c r="BN232" i="1"/>
  <c r="Z232" i="1"/>
  <c r="BP236" i="1"/>
  <c r="BN236" i="1"/>
  <c r="Z236" i="1"/>
  <c r="Y238" i="1"/>
  <c r="Y246" i="1"/>
  <c r="BP240" i="1"/>
  <c r="BN240" i="1"/>
  <c r="Z240" i="1"/>
  <c r="BP245" i="1"/>
  <c r="BN245" i="1"/>
  <c r="Z245" i="1"/>
  <c r="Y247" i="1"/>
  <c r="K672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2" i="1"/>
  <c r="Y294" i="1"/>
  <c r="BP293" i="1"/>
  <c r="BN293" i="1"/>
  <c r="Z293" i="1"/>
  <c r="Z294" i="1" s="1"/>
  <c r="Y295" i="1"/>
  <c r="P672" i="1"/>
  <c r="Y301" i="1"/>
  <c r="BP298" i="1"/>
  <c r="BN298" i="1"/>
  <c r="Z298" i="1"/>
  <c r="BP307" i="1"/>
  <c r="BN307" i="1"/>
  <c r="Z307" i="1"/>
  <c r="Z86" i="1"/>
  <c r="BN86" i="1"/>
  <c r="Y172" i="1"/>
  <c r="Y207" i="1"/>
  <c r="BP234" i="1"/>
  <c r="BN234" i="1"/>
  <c r="Z234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2" i="1"/>
  <c r="Y312" i="1"/>
  <c r="BP305" i="1"/>
  <c r="BN305" i="1"/>
  <c r="Z305" i="1"/>
  <c r="BP309" i="1"/>
  <c r="BN309" i="1"/>
  <c r="Z309" i="1"/>
  <c r="L672" i="1"/>
  <c r="Y272" i="1"/>
  <c r="M672" i="1"/>
  <c r="Y289" i="1"/>
  <c r="Y317" i="1"/>
  <c r="S672" i="1"/>
  <c r="Y330" i="1"/>
  <c r="Z337" i="1"/>
  <c r="Z338" i="1" s="1"/>
  <c r="BN337" i="1"/>
  <c r="BP337" i="1"/>
  <c r="Z342" i="1"/>
  <c r="Z343" i="1" s="1"/>
  <c r="BN342" i="1"/>
  <c r="BP342" i="1"/>
  <c r="Y343" i="1"/>
  <c r="Z346" i="1"/>
  <c r="BN346" i="1"/>
  <c r="BP346" i="1"/>
  <c r="Y349" i="1"/>
  <c r="U672" i="1"/>
  <c r="Z357" i="1"/>
  <c r="BN357" i="1"/>
  <c r="BP357" i="1"/>
  <c r="Z359" i="1"/>
  <c r="BN359" i="1"/>
  <c r="Z361" i="1"/>
  <c r="BN361" i="1"/>
  <c r="Z363" i="1"/>
  <c r="BN363" i="1"/>
  <c r="Y366" i="1"/>
  <c r="Z369" i="1"/>
  <c r="Z372" i="1" s="1"/>
  <c r="BN369" i="1"/>
  <c r="BP369" i="1"/>
  <c r="Z371" i="1"/>
  <c r="BN371" i="1"/>
  <c r="Z375" i="1"/>
  <c r="BN375" i="1"/>
  <c r="BP375" i="1"/>
  <c r="Z377" i="1"/>
  <c r="BN377" i="1"/>
  <c r="Z379" i="1"/>
  <c r="BN379" i="1"/>
  <c r="BP386" i="1"/>
  <c r="BN386" i="1"/>
  <c r="Z386" i="1"/>
  <c r="Y396" i="1"/>
  <c r="BP399" i="1"/>
  <c r="BN399" i="1"/>
  <c r="Z399" i="1"/>
  <c r="Z401" i="1" s="1"/>
  <c r="V672" i="1"/>
  <c r="Y413" i="1"/>
  <c r="BP418" i="1"/>
  <c r="BN418" i="1"/>
  <c r="Z418" i="1"/>
  <c r="BP422" i="1"/>
  <c r="BN422" i="1"/>
  <c r="Z422" i="1"/>
  <c r="BP426" i="1"/>
  <c r="BN426" i="1"/>
  <c r="Z426" i="1"/>
  <c r="Y433" i="1"/>
  <c r="BP448" i="1"/>
  <c r="BN448" i="1"/>
  <c r="Z448" i="1"/>
  <c r="BP452" i="1"/>
  <c r="BN452" i="1"/>
  <c r="Z452" i="1"/>
  <c r="Y459" i="1"/>
  <c r="Y467" i="1"/>
  <c r="BP466" i="1"/>
  <c r="BN466" i="1"/>
  <c r="Z466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BP504" i="1"/>
  <c r="BN504" i="1"/>
  <c r="Z504" i="1"/>
  <c r="Y506" i="1"/>
  <c r="Y511" i="1"/>
  <c r="BP508" i="1"/>
  <c r="BN508" i="1"/>
  <c r="Z508" i="1"/>
  <c r="Z510" i="1" s="1"/>
  <c r="Y515" i="1"/>
  <c r="Y528" i="1"/>
  <c r="BP525" i="1"/>
  <c r="BN525" i="1"/>
  <c r="Z525" i="1"/>
  <c r="Y344" i="1"/>
  <c r="Y382" i="1"/>
  <c r="Y388" i="1"/>
  <c r="BP384" i="1"/>
  <c r="BN384" i="1"/>
  <c r="Z384" i="1"/>
  <c r="BP387" i="1"/>
  <c r="BN387" i="1"/>
  <c r="Z387" i="1"/>
  <c r="Y389" i="1"/>
  <c r="BP393" i="1"/>
  <c r="BN393" i="1"/>
  <c r="Z393" i="1"/>
  <c r="Z395" i="1" s="1"/>
  <c r="BP410" i="1"/>
  <c r="BN410" i="1"/>
  <c r="Z410" i="1"/>
  <c r="BP420" i="1"/>
  <c r="BN420" i="1"/>
  <c r="Z420" i="1"/>
  <c r="BP424" i="1"/>
  <c r="BN424" i="1"/>
  <c r="Z424" i="1"/>
  <c r="Y428" i="1"/>
  <c r="BP432" i="1"/>
  <c r="BN432" i="1"/>
  <c r="Z432" i="1"/>
  <c r="Z433" i="1" s="1"/>
  <c r="Y434" i="1"/>
  <c r="Y442" i="1"/>
  <c r="BP441" i="1"/>
  <c r="BN441" i="1"/>
  <c r="Z441" i="1"/>
  <c r="Z442" i="1" s="1"/>
  <c r="Y443" i="1"/>
  <c r="X672" i="1"/>
  <c r="Y455" i="1"/>
  <c r="BP446" i="1"/>
  <c r="BN446" i="1"/>
  <c r="Z446" i="1"/>
  <c r="BP450" i="1"/>
  <c r="BN450" i="1"/>
  <c r="Z450" i="1"/>
  <c r="Y454" i="1"/>
  <c r="BP458" i="1"/>
  <c r="BN458" i="1"/>
  <c r="Z458" i="1"/>
  <c r="Z459" i="1" s="1"/>
  <c r="Y460" i="1"/>
  <c r="BP464" i="1"/>
  <c r="BN464" i="1"/>
  <c r="Z464" i="1"/>
  <c r="BP482" i="1"/>
  <c r="BN482" i="1"/>
  <c r="Z482" i="1"/>
  <c r="BP488" i="1"/>
  <c r="BN488" i="1"/>
  <c r="Z488" i="1"/>
  <c r="BP491" i="1"/>
  <c r="BN491" i="1"/>
  <c r="Z491" i="1"/>
  <c r="BP496" i="1"/>
  <c r="BN496" i="1"/>
  <c r="Z496" i="1"/>
  <c r="BP501" i="1"/>
  <c r="BN501" i="1"/>
  <c r="Z501" i="1"/>
  <c r="BP514" i="1"/>
  <c r="BN514" i="1"/>
  <c r="Z514" i="1"/>
  <c r="Z515" i="1" s="1"/>
  <c r="Y516" i="1"/>
  <c r="Y520" i="1"/>
  <c r="BP519" i="1"/>
  <c r="BN519" i="1"/>
  <c r="Z519" i="1"/>
  <c r="Z520" i="1" s="1"/>
  <c r="Y521" i="1"/>
  <c r="BP524" i="1"/>
  <c r="BN524" i="1"/>
  <c r="Z524" i="1"/>
  <c r="Z528" i="1" s="1"/>
  <c r="BP527" i="1"/>
  <c r="BN527" i="1"/>
  <c r="Z527" i="1"/>
  <c r="Y529" i="1"/>
  <c r="Y533" i="1"/>
  <c r="Y532" i="1"/>
  <c r="BP531" i="1"/>
  <c r="BN531" i="1"/>
  <c r="Z531" i="1"/>
  <c r="Z532" i="1" s="1"/>
  <c r="BP541" i="1"/>
  <c r="BN541" i="1"/>
  <c r="Z541" i="1"/>
  <c r="Y545" i="1"/>
  <c r="BP557" i="1"/>
  <c r="BN557" i="1"/>
  <c r="Z557" i="1"/>
  <c r="BP561" i="1"/>
  <c r="BN561" i="1"/>
  <c r="Z561" i="1"/>
  <c r="BP565" i="1"/>
  <c r="BN565" i="1"/>
  <c r="Z565" i="1"/>
  <c r="Y567" i="1"/>
  <c r="Y572" i="1"/>
  <c r="BP569" i="1"/>
  <c r="BN569" i="1"/>
  <c r="Z569" i="1"/>
  <c r="Y573" i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Y596" i="1"/>
  <c r="Z672" i="1"/>
  <c r="Y407" i="1"/>
  <c r="W672" i="1"/>
  <c r="Y429" i="1"/>
  <c r="Y672" i="1"/>
  <c r="Y478" i="1"/>
  <c r="BP543" i="1"/>
  <c r="BN543" i="1"/>
  <c r="Z543" i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BP594" i="1"/>
  <c r="BN594" i="1"/>
  <c r="Z594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Z35" i="1" l="1"/>
  <c r="Z624" i="1"/>
  <c r="Z590" i="1"/>
  <c r="Z184" i="1"/>
  <c r="Z544" i="1"/>
  <c r="Z289" i="1"/>
  <c r="Z271" i="1"/>
  <c r="Z237" i="1"/>
  <c r="Y666" i="1"/>
  <c r="Z642" i="1"/>
  <c r="Z607" i="1"/>
  <c r="Z467" i="1"/>
  <c r="Z412" i="1"/>
  <c r="Z388" i="1"/>
  <c r="Z505" i="1"/>
  <c r="Z428" i="1"/>
  <c r="Z381" i="1"/>
  <c r="Z365" i="1"/>
  <c r="Z348" i="1"/>
  <c r="Z223" i="1"/>
  <c r="Z201" i="1"/>
  <c r="Z179" i="1"/>
  <c r="Z145" i="1"/>
  <c r="Z119" i="1"/>
  <c r="Z88" i="1"/>
  <c r="Y664" i="1"/>
  <c r="Y663" i="1"/>
  <c r="Z635" i="1"/>
  <c r="Z648" i="1"/>
  <c r="Z614" i="1"/>
  <c r="Z584" i="1"/>
  <c r="Z595" i="1"/>
  <c r="Z258" i="1"/>
  <c r="Y662" i="1"/>
  <c r="Z566" i="1"/>
  <c r="Z572" i="1"/>
  <c r="Z454" i="1"/>
  <c r="Z311" i="1"/>
  <c r="Z301" i="1"/>
  <c r="Z246" i="1"/>
  <c r="Z97" i="1"/>
  <c r="Z79" i="1"/>
  <c r="Z72" i="1"/>
  <c r="Z54" i="1"/>
  <c r="Z667" i="1" s="1"/>
  <c r="X665" i="1"/>
  <c r="Y665" i="1" l="1"/>
</calcChain>
</file>

<file path=xl/sharedStrings.xml><?xml version="1.0" encoding="utf-8"?>
<sst xmlns="http://schemas.openxmlformats.org/spreadsheetml/2006/main" count="3132" uniqueCount="1080">
  <si>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</si>
  <si>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</si>
  <si>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</si>
  <si>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</si>
  <si>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</si>
  <si>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</si>
  <si>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</si>
  <si>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</si>
  <si>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</si>
  <si>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</si>
  <si>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</si>
  <si>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</si>
  <si>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</si>
  <si>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</si>
  <si>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</si>
  <si>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</si>
  <si>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</si>
  <si>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</si>
  <si>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</si>
  <si>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</si>
  <si>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</si>
  <si>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</si>
  <si>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</si>
  <si>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</si>
  <si>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</si>
  <si>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</si>
  <si>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</si>
  <si>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</si>
  <si>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</si>
  <si>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</si>
  <si>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</si>
  <si>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</si>
  <si>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</si>
  <si>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</si>
  <si>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</si>
  <si>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</si>
  <si>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</si>
  <si>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</si>
  <si>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</si>
  <si>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</si>
  <si>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</si>
  <si>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</si>
  <si>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</si>
  <si>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</si>
  <si>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</si>
  <si>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</si>
  <si>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</si>
  <si>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</si>
  <si>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</si>
  <si>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</si>
  <si>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</si>
  <si>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</si>
  <si>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</si>
  <si>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</si>
  <si>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</si>
  <si>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</si>
  <si>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</si>
  <si>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</si>
  <si>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</si>
  <si>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</si>
  <si>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</si>
  <si>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</si>
  <si>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</si>
  <si>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</si>
  <si>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</si>
  <si>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</si>
  <si>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</si>
  <si>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</si>
  <si>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</si>
  <si>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</si>
  <si>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</si>
  <si>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</si>
  <si>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</si>
  <si>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</si>
  <si>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</si>
  <si>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</si>
  <si>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</si>
  <si>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</si>
  <si>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</si>
  <si>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</si>
  <si>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</si>
  <si>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</si>
  <si>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</si>
  <si>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</si>
  <si>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</si>
  <si>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</si>
  <si>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</si>
  <si>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</si>
  <si>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</si>
  <si>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</si>
  <si>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</si>
  <si>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</si>
  <si>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</si>
  <si>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</si>
  <si>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</si>
  <si>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</si>
  <si>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</si>
  <si>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</si>
  <si>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</si>
  <si>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</si>
  <si>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</si>
  <si>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</si>
  <si>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</si>
  <si>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</si>
  <si>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</si>
  <si>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</si>
  <si>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</si>
  <si>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</si>
  <si>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</si>
  <si>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</si>
  <si>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</si>
  <si>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</si>
  <si>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</si>
  <si>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</si>
  <si>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</si>
  <si>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</si>
  <si>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</si>
  <si>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</si>
  <si>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</si>
  <si>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</si>
  <si>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</si>
  <si>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</si>
  <si>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</si>
  <si>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</si>
  <si>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</si>
  <si>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</si>
  <si>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</si>
  <si>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</si>
  <si>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</si>
  <si>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</si>
  <si>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</si>
  <si>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</si>
  <si>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</si>
  <si>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</si>
  <si>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</si>
  <si>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</si>
  <si>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</si>
  <si>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</si>
  <si>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</si>
  <si>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</si>
  <si>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</si>
  <si>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</si>
  <si>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</si>
  <si>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</si>
  <si>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</si>
  <si>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</si>
  <si>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</si>
  <si>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</si>
  <si>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</si>
  <si>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</si>
  <si>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</si>
  <si>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</si>
  <si>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</si>
  <si>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</si>
  <si>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</si>
  <si>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</si>
  <si>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</si>
  <si>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</si>
  <si>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</si>
  <si>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</si>
  <si>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</si>
  <si>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</si>
  <si>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</si>
  <si>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</si>
  <si>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</si>
  <si>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</si>
  <si>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</si>
  <si>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</si>
  <si>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</si>
  <si>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</si>
  <si>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</si>
  <si>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</si>
  <si>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</si>
  <si>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</si>
  <si>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</si>
  <si>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</si>
  <si>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</si>
  <si>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</si>
  <si>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</si>
  <si>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</si>
  <si>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</si>
  <si>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</si>
  <si>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</si>
  <si>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</si>
  <si>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</si>
  <si>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</si>
  <si>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</si>
  <si>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</si>
  <si>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</si>
  <si>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</si>
  <si>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</si>
  <si>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</si>
  <si>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</si>
  <si>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</si>
  <si>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</si>
  <si>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</si>
  <si>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</si>
  <si>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</si>
  <si>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</si>
  <si>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</si>
  <si>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</si>
  <si>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</si>
  <si>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</si>
  <si>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</si>
  <si>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</si>
  <si>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</si>
  <si>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</si>
  <si>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</si>
  <si>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</si>
  <si>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</si>
  <si>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</si>
  <si>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</si>
  <si>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</si>
  <si>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</si>
  <si>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</si>
  <si>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</si>
  <si>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</si>
  <si>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</si>
  <si>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</si>
  <si>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</si>
  <si>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</si>
  <si>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</si>
  <si>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</si>
  <si>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</si>
  <si>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</si>
  <si>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</si>
  <si>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</si>
  <si>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</si>
  <si>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</si>
  <si>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</si>
  <si>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</si>
  <si>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</si>
  <si>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</si>
  <si>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</si>
  <si>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</si>
  <si>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</si>
  <si>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</si>
  <si>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</si>
  <si>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</si>
  <si>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</si>
  <si>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</si>
  <si>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</si>
  <si>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</si>
  <si>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</si>
  <si>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</si>
  <si>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</si>
  <si>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</si>
  <si>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</si>
  <si>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</si>
  <si>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</si>
  <si>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</si>
  <si>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</si>
  <si>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</si>
  <si>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</si>
  <si>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</si>
  <si>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</si>
  <si>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</si>
  <si>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</si>
  <si>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</si>
  <si>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</si>
  <si>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</si>
  <si>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</si>
  <si>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</si>
  <si>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</si>
  <si>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</si>
  <si>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</si>
  <si>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</si>
  <si>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</si>
  <si>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</si>
  <si>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</si>
  <si>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</si>
  <si>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</si>
  <si>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</si>
  <si>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</si>
  <si>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</si>
  <si>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</si>
  <si>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</si>
  <si>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</si>
  <si>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</si>
  <si>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</si>
  <si>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</si>
  <si>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</si>
  <si>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</si>
  <si>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</si>
  <si>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</si>
  <si>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</si>
  <si>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</si>
  <si>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</si>
  <si>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</si>
  <si>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</si>
  <si>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</si>
  <si>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</si>
  <si>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</si>
  <si>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</si>
  <si>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</si>
  <si>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</si>
  <si>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</si>
  <si>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</si>
  <si>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</si>
  <si>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</si>
  <si>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</si>
  <si>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</si>
  <si>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</si>
  <si>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</si>
  <si>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</si>
  <si>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</si>
  <si>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</si>
  <si>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</si>
  <si>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</si>
  <si>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</si>
  <si>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</si>
  <si>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</si>
  <si>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</si>
  <si>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</si>
  <si>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</si>
  <si>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</si>
  <si>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</si>
  <si>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</si>
  <si>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</si>
  <si>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</si>
  <si>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</si>
  <si>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</si>
  <si>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</si>
  <si>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</si>
  <si>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</si>
  <si>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</si>
  <si>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</si>
  <si>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</si>
  <si>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</si>
  <si>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</si>
  <si>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</si>
  <si>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</si>
  <si>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</si>
  <si>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</si>
  <si>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</si>
  <si>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</si>
  <si>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</si>
  <si>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</si>
  <si>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</si>
  <si>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</si>
  <si>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</si>
  <si>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</si>
  <si>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</si>
  <si>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</si>
  <si>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</si>
  <si>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</si>
  <si>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</si>
  <si>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</si>
  <si>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</si>
  <si>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</si>
  <si>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</si>
  <si>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</si>
  <si>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</si>
  <si>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</si>
  <si>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</si>
  <si>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</si>
  <si>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</si>
  <si>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</si>
  <si>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</si>
  <si>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</si>
  <si>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</si>
  <si>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</si>
  <si>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</si>
  <si>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</si>
  <si>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</si>
  <si>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</si>
  <si>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</si>
  <si>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</si>
  <si>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</si>
  <si>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</si>
  <si>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</si>
  <si>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</si>
  <si>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</si>
  <si>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</si>
  <si>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</si>
  <si>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</si>
  <si>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</si>
  <si>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</si>
  <si>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</si>
  <si>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</si>
  <si>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</si>
  <si>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</si>
  <si>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</si>
  <si>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</si>
  <si>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</si>
  <si>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</si>
  <si>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</si>
  <si>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</si>
  <si>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</si>
  <si>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</si>
  <si>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</si>
  <si>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</si>
  <si>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</si>
  <si>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</si>
  <si>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</si>
  <si>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</si>
  <si>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</si>
  <si>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</si>
  <si>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</si>
  <si>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</si>
  <si>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</si>
  <si>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</si>
  <si>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</si>
  <si>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</si>
  <si>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</si>
  <si>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</si>
  <si>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</si>
  <si>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</si>
  <si>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</si>
  <si>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</si>
  <si>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</si>
  <si>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</si>
  <si>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</si>
  <si>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</si>
  <si>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</si>
  <si>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</si>
  <si>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</si>
  <si>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</si>
  <si>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</si>
  <si>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</si>
  <si>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</si>
  <si>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</si>
  <si>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</si>
  <si>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</si>
  <si>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</si>
  <si>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</si>
  <si>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</si>
  <si>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</si>
  <si>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</si>
  <si>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</si>
  <si>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</si>
  <si>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</si>
  <si>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</si>
  <si>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</si>
  <si>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</si>
  <si>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</si>
  <si>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</si>
  <si>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</si>
  <si>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</si>
  <si>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</si>
  <si>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</si>
  <si>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</si>
  <si>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</si>
  <si>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</si>
  <si>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</si>
  <si>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</si>
  <si>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</si>
  <si>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</si>
  <si>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</si>
  <si>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</si>
  <si>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</si>
  <si>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</si>
  <si>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</si>
  <si>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</si>
  <si>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</si>
  <si>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</si>
  <si>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</si>
  <si>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</si>
  <si>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</si>
  <si>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</si>
  <si>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</si>
  <si>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</si>
  <si>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</si>
  <si>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</si>
  <si>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</si>
  <si>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</si>
  <si>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</si>
  <si>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</si>
  <si>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</si>
  <si>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</si>
  <si>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</si>
  <si>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</si>
  <si>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</si>
  <si>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</si>
  <si>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</si>
  <si>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</si>
  <si>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</si>
  <si>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</si>
  <si>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</si>
  <si>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</si>
  <si>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</si>
  <si>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</si>
  <si>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</si>
  <si>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</si>
  <si>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</si>
  <si>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</si>
  <si>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</si>
  <si>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</si>
  <si>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</si>
  <si>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</si>
  <si>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</si>
  <si>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</si>
  <si>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</si>
  <si>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</si>
  <si>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</si>
  <si>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</si>
  <si>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</si>
  <si>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</si>
  <si>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</si>
  <si>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</si>
  <si>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</si>
  <si>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</si>
  <si>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</si>
  <si>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</si>
  <si>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</si>
  <si>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</si>
  <si>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</si>
  <si>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</si>
  <si>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</si>
  <si>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</si>
  <si>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</si>
  <si>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</si>
  <si>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</si>
  <si>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</si>
  <si>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</si>
  <si>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</si>
  <si>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</si>
  <si>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</si>
  <si>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</si>
  <si>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</si>
  <si>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</si>
  <si>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</si>
  <si>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</si>
  <si>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</si>
  <si>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</si>
  <si>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</si>
  <si>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</si>
  <si>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</si>
  <si>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</si>
  <si>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</si>
  <si>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</si>
  <si>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</si>
  <si>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</si>
  <si>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</si>
  <si>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</si>
  <si>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</si>
  <si>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</si>
  <si>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</si>
  <si>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</si>
  <si>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</si>
  <si>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</si>
  <si>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</si>
  <si>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</si>
  <si>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</si>
  <si>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</si>
  <si>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</si>
  <si>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</si>
  <si>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</si>
  <si>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</si>
  <si>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</si>
  <si>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</si>
  <si>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</si>
  <si>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</si>
  <si>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</si>
  <si>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</si>
  <si>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</si>
  <si>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</si>
  <si>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</si>
  <si>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</si>
  <si>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</si>
  <si>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</si>
  <si>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</si>
  <si>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</si>
  <si>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</si>
  <si>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</si>
  <si>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</si>
  <si>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</si>
  <si>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</si>
  <si>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</si>
  <si>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</si>
  <si>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</si>
  <si>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</si>
  <si>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</si>
  <si>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</si>
  <si>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</si>
  <si>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</si>
  <si>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</si>
  <si>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</si>
  <si>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</si>
  <si>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</si>
  <si>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</si>
  <si>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</si>
  <si>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</si>
  <si>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</si>
  <si>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</si>
  <si>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</si>
  <si>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</si>
  <si>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</si>
  <si>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</si>
  <si>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</si>
  <si>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</si>
  <si>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</si>
  <si>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</si>
  <si>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</si>
  <si>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</si>
  <si>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</si>
  <si>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</si>
  <si>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</si>
  <si>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</si>
  <si>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</si>
  <si>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</si>
  <si>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</si>
  <si>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</si>
  <si>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</si>
  <si>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</si>
  <si>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</si>
  <si>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</si>
  <si>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</si>
  <si>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</si>
  <si>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</si>
  <si>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</si>
  <si>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</si>
  <si>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</si>
  <si>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</si>
  <si>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</si>
  <si>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</si>
  <si>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</si>
  <si>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</si>
  <si>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</si>
  <si>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</si>
  <si>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</si>
  <si>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</si>
  <si>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</si>
  <si>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</si>
  <si>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</si>
  <si>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</si>
  <si>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</si>
  <si>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</si>
  <si>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</si>
  <si>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</si>
  <si>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</si>
  <si>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</si>
  <si>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</si>
  <si>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</si>
  <si>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</si>
  <si>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</si>
  <si>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</si>
  <si>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</si>
  <si>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</si>
  <si>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</si>
  <si>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</si>
  <si>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</si>
  <si>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</si>
  <si>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</si>
  <si>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</si>
  <si>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</si>
  <si>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</si>
  <si>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</si>
  <si>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</si>
  <si>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</si>
  <si>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</si>
  <si>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</si>
  <si>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</si>
  <si>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</si>
  <si>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</si>
  <si>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</si>
  <si>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</si>
  <si>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</si>
  <si>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</si>
  <si>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</si>
  <si>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</si>
  <si>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</si>
  <si>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</si>
  <si>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</si>
  <si>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</si>
  <si>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</si>
  <si>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</si>
  <si>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</si>
  <si>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</si>
  <si>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</si>
  <si>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</si>
  <si>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</si>
  <si>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</si>
  <si>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</si>
  <si>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</si>
  <si>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</si>
  <si>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</si>
  <si>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</si>
  <si>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</si>
  <si>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</si>
  <si>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</si>
  <si>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</si>
  <si>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</si>
  <si>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</si>
  <si>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</si>
  <si>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</si>
  <si>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</si>
  <si>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</si>
  <si>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</si>
  <si>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</si>
  <si>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</si>
  <si>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</si>
  <si>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</si>
  <si>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</si>
  <si>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</si>
  <si>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</si>
  <si>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</si>
  <si>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</si>
  <si>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</si>
  <si>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</si>
  <si>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</si>
  <si>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</si>
  <si>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</si>
  <si>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</si>
  <si>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</si>
  <si>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</si>
  <si>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</si>
  <si>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</si>
  <si>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</si>
  <si>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</si>
  <si>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</si>
  <si>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</si>
  <si>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</si>
  <si>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</si>
  <si>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</si>
  <si>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</si>
  <si>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</si>
  <si>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</si>
  <si>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</si>
  <si>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</si>
  <si>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</si>
  <si>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</si>
  <si>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</si>
  <si>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</si>
  <si>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</si>
  <si>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</si>
  <si>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</si>
  <si>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</si>
  <si>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</si>
  <si>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</si>
  <si>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</si>
  <si>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</si>
  <si>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</si>
  <si>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</si>
  <si>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</si>
  <si>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</si>
  <si>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</si>
  <si>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</si>
  <si>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</si>
  <si>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</si>
  <si>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</si>
  <si>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</si>
  <si>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</si>
  <si>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</si>
  <si>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</si>
  <si>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</si>
  <si>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</si>
  <si>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</si>
  <si>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</si>
  <si>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</si>
  <si>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</si>
  <si>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</si>
  <si>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</si>
  <si>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</si>
  <si>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</si>
  <si>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</si>
  <si>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</si>
  <si>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</si>
  <si>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</si>
  <si>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</si>
  <si>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</si>
  <si>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</si>
  <si>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</si>
  <si>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</si>
  <si>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</si>
  <si>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</si>
  <si>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</si>
  <si>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</si>
  <si>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</si>
  <si>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</si>
  <si>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</si>
  <si>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</si>
  <si>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</si>
  <si>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</si>
  <si>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</si>
  <si>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</si>
  <si>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</si>
  <si>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</si>
  <si>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</si>
  <si>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</si>
  <si>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</si>
  <si>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</si>
  <si>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</si>
  <si>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</si>
  <si>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</si>
  <si>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</si>
  <si>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</si>
  <si>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</si>
  <si>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</si>
  <si>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</si>
  <si>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</si>
  <si>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</si>
  <si>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</si>
  <si>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</si>
  <si>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</si>
  <si>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</si>
  <si>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</si>
  <si>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</si>
  <si>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</si>
  <si>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</si>
  <si>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</si>
  <si>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</si>
  <si>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</si>
  <si>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</si>
  <si>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</si>
  <si>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</si>
  <si>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</si>
  <si>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</si>
  <si>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</si>
  <si>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</si>
  <si>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</si>
  <si>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</si>
  <si>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</si>
  <si>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</si>
  <si>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</si>
  <si>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</si>
  <si>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</si>
  <si>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</si>
  <si>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</si>
  <si>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</si>
  <si>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</si>
  <si>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</si>
  <si>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</si>
  <si>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</si>
  <si>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</si>
  <si>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</si>
  <si>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</si>
  <si>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</si>
  <si>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</si>
  <si>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</si>
  <si>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</si>
  <si>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</si>
  <si>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</si>
  <si>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</si>
  <si>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</si>
  <si>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</si>
  <si>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</si>
  <si>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</si>
  <si>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</si>
  <si>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</si>
  <si>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</si>
  <si>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</si>
  <si>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</si>
  <si>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</si>
  <si>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</si>
  <si>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</si>
  <si>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</si>
  <si>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</si>
  <si>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</si>
  <si>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</si>
  <si>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</si>
  <si>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</si>
  <si>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</si>
  <si>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</si>
  <si>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</si>
  <si>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</si>
  <si>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</si>
  <si>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</si>
  <si>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</si>
  <si>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</si>
  <si>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</si>
  <si>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</si>
  <si>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</si>
  <si>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</si>
  <si>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</si>
  <si>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</si>
  <si>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</si>
  <si>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</si>
  <si>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</si>
  <si>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</si>
  <si>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</si>
  <si>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</si>
  <si>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</si>
  <si>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</si>
  <si>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</si>
  <si>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</si>
  <si>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</si>
  <si>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</si>
  <si>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</si>
  <si>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</si>
  <si>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</si>
  <si>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</si>
  <si>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</si>
  <si>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</si>
  <si>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</si>
  <si>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</si>
  <si>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</si>
  <si>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</si>
  <si>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</si>
  <si>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</si>
  <si>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</si>
  <si>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</si>
  <si>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</si>
  <si>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</si>
  <si>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</si>
  <si>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</si>
  <si>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</si>
  <si>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</si>
  <si>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</si>
  <si>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</si>
  <si>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</si>
  <si>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</si>
  <si>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</si>
  <si>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</si>
  <si>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</si>
  <si>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</si>
  <si>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</si>
  <si>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</si>
  <si>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</si>
  <si>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</si>
  <si>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</si>
  <si>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</si>
  <si>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</si>
  <si>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</si>
  <si>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</si>
  <si>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</si>
  <si>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</si>
  <si>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</si>
  <si>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</si>
  <si>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</si>
  <si>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</si>
  <si>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</si>
  <si>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</si>
  <si>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</si>
  <si>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</si>
  <si>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</si>
  <si>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</si>
  <si>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</si>
  <si>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</si>
  <si>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</si>
  <si>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</si>
  <si>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</si>
  <si>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</si>
  <si>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</si>
  <si>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</si>
  <si>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</si>
  <si>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</si>
  <si>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</si>
  <si>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</si>
  <si>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</si>
  <si>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</si>
  <si>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</si>
  <si>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</si>
  <si>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</si>
  <si>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</si>
  <si>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</si>
  <si>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</si>
  <si>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</si>
  <si>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</si>
  <si>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</si>
  <si>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</si>
  <si>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</si>
  <si>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</si>
  <si>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</si>
  <si>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</si>
  <si>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</si>
  <si>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</si>
  <si>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</si>
  <si>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</si>
  <si>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</si>
  <si>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</si>
  <si>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</si>
  <si>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</si>
  <si>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</si>
  <si>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</si>
  <si>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</si>
  <si>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</si>
  <si>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</si>
  <si>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</si>
  <si>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</si>
  <si>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</si>
  <si>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</si>
  <si>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</si>
  <si>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</si>
  <si>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</si>
  <si>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</si>
  <si>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</si>
  <si>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</si>
  <si>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</si>
  <si>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</si>
  <si>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</si>
  <si>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</si>
  <si>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</si>
  <si>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</si>
  <si>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</si>
  <si>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</si>
  <si>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</si>
  <si>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</si>
  <si>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</si>
  <si>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</si>
  <si>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</si>
  <si>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</si>
  <si>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</si>
  <si>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</si>
  <si>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</si>
  <si>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</si>
  <si>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</si>
  <si>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</si>
  <si>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</si>
  <si>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</si>
  <si>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</si>
  <si>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</si>
  <si>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</si>
  <si>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</si>
  <si>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</si>
  <si>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</si>
  <si>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</si>
  <si>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</si>
  <si>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</si>
  <si>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</si>
  <si>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</si>
  <si>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</si>
  <si>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</si>
  <si>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</si>
  <si>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</si>
  <si>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</si>
  <si>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</si>
  <si>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</si>
  <si>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</si>
  <si>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</si>
  <si>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</si>
  <si>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</si>
  <si>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</si>
  <si>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</si>
  <si>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</si>
  <si>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</si>
  <si>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</si>
  <si>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</si>
  <si>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</si>
  <si>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</si>
  <si>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</si>
  <si>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</si>
  <si>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</si>
  <si>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</si>
  <si>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</si>
  <si>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</si>
  <si>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</si>
  <si>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</si>
  <si>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</si>
  <si>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</si>
  <si>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</si>
  <si>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</si>
  <si>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</si>
  <si>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</si>
  <si>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</si>
  <si>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</si>
  <si>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</si>
  <si>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</si>
  <si>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</si>
  <si>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</si>
  <si>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</si>
  <si>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</si>
  <si>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</si>
  <si>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</si>
  <si>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</si>
  <si>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</si>
  <si>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</si>
  <si>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</si>
  <si>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</si>
  <si>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</si>
  <si>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</si>
  <si>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</si>
  <si>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</si>
  <si>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</si>
  <si>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</si>
  <si>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</si>
  <si>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</si>
  <si>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</si>
  <si>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</si>
  <si>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</si>
  <si>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</si>
  <si>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</si>
  <si>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</si>
  <si>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</si>
  <si>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</si>
  <si>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</si>
  <si>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</si>
  <si>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</si>
  <si>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</si>
  <si>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Сочи,машина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</si>
</sst>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1"/>
      <c r="B1" s="41"/>
      <c r="C1" s="41"/>
      <c r="D1" s="880" t="s">
        <v>0</v>
      </c>
      <c r="E1" s="807"/>
      <c r="F1" s="807"/>
      <c r="G1" s="12" t="s">
        <v>1</v>
      </c>
      <c r="H1" s="880" t="s">
        <v>2</v>
      </c>
      <c r="I1" s="807"/>
      <c r="J1" s="807"/>
      <c r="K1" s="807"/>
      <c r="L1" s="807"/>
      <c r="M1" s="807"/>
      <c r="N1" s="807"/>
      <c r="O1" s="807"/>
      <c r="P1" s="807"/>
      <c r="Q1" s="807"/>
      <c r="R1" s="806" t="s">
        <v>3</v>
      </c>
      <c r="S1" s="807"/>
      <c r="T1" s="8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5"/>
      <c r="R2" s="785"/>
      <c r="S2" s="785"/>
      <c r="T2" s="785"/>
      <c r="U2" s="785"/>
      <c r="V2" s="785"/>
      <c r="W2" s="785"/>
      <c r="X2" s="16"/>
      <c r="Y2" s="16"/>
      <c r="Z2" s="16"/>
      <c r="AA2" s="16"/>
      <c r="AB2" s="51"/>
      <c r="AC2" s="51"/>
      <c r="AD2" s="51"/>
      <c r="AE2" s="51"/>
    </row>
    <row r="3" spans="1:32" s="7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5"/>
      <c r="Q3" s="785"/>
      <c r="R3" s="785"/>
      <c r="S3" s="785"/>
      <c r="T3" s="785"/>
      <c r="U3" s="785"/>
      <c r="V3" s="785"/>
      <c r="W3" s="785"/>
      <c r="X3" s="16"/>
      <c r="Y3" s="16"/>
      <c r="Z3" s="16"/>
      <c r="AA3" s="16"/>
      <c r="AB3" s="51"/>
      <c r="AC3" s="51"/>
      <c r="AD3" s="51"/>
      <c r="AE3" s="51"/>
    </row>
    <row r="4" spans="1:32" s="7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9" customFormat="1" ht="23.45" customHeight="1" x14ac:dyDescent="0.2">
      <c r="A5" s="911" t="s">
        <v>8</v>
      </c>
      <c r="B5" s="828"/>
      <c r="C5" s="829"/>
      <c r="D5" s="886"/>
      <c r="E5" s="887"/>
      <c r="F5" s="1133" t="s">
        <v>9</v>
      </c>
      <c r="G5" s="829"/>
      <c r="H5" s="886" t="s">
        <v>1079</v>
      </c>
      <c r="I5" s="1084"/>
      <c r="J5" s="1084"/>
      <c r="K5" s="1084"/>
      <c r="L5" s="1084"/>
      <c r="M5" s="887"/>
      <c r="N5" s="58"/>
      <c r="P5" s="24" t="s">
        <v>10</v>
      </c>
      <c r="Q5" s="1196">
        <v>45652</v>
      </c>
      <c r="R5" s="933"/>
      <c r="T5" s="970" t="s">
        <v>11</v>
      </c>
      <c r="U5" s="971"/>
      <c r="V5" s="973" t="s">
        <v>12</v>
      </c>
      <c r="W5" s="933"/>
      <c r="AB5" s="51"/>
      <c r="AC5" s="51"/>
      <c r="AD5" s="51"/>
      <c r="AE5" s="51"/>
    </row>
    <row r="6" spans="1:32" s="769" customFormat="1" ht="24" customHeight="1" x14ac:dyDescent="0.2">
      <c r="A6" s="911" t="s">
        <v>13</v>
      </c>
      <c r="B6" s="828"/>
      <c r="C6" s="829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33"/>
      <c r="N6" s="59"/>
      <c r="P6" s="24" t="s">
        <v>15</v>
      </c>
      <c r="Q6" s="1200" t="str">
        <f>IF(Q5=0," ",CHOOSE(WEEKDAY(Q5,2),"Понедельник","Вторник","Среда","Четверг","Пятница","Суббота","Воскресенье"))</f>
        <v>Четверг</v>
      </c>
      <c r="R6" s="780"/>
      <c r="T6" s="999" t="s">
        <v>16</v>
      </c>
      <c r="U6" s="971"/>
      <c r="V6" s="1064" t="s">
        <v>17</v>
      </c>
      <c r="W6" s="885"/>
      <c r="AB6" s="51"/>
      <c r="AC6" s="51"/>
      <c r="AD6" s="51"/>
      <c r="AE6" s="51"/>
    </row>
    <row r="7" spans="1:32" s="769" customFormat="1" ht="21.75" hidden="1" customHeight="1" x14ac:dyDescent="0.2">
      <c r="A7" s="55"/>
      <c r="B7" s="55"/>
      <c r="C7" s="55"/>
      <c r="D7" s="851" t="str">
        <f>IFERROR(VLOOKUP(DeliveryAddress,Table,3,0),1)</f>
        <v>1</v>
      </c>
      <c r="E7" s="852"/>
      <c r="F7" s="852"/>
      <c r="G7" s="852"/>
      <c r="H7" s="852"/>
      <c r="I7" s="852"/>
      <c r="J7" s="852"/>
      <c r="K7" s="852"/>
      <c r="L7" s="852"/>
      <c r="M7" s="853"/>
      <c r="N7" s="60"/>
      <c r="P7" s="24"/>
      <c r="Q7" s="42"/>
      <c r="R7" s="42"/>
      <c r="T7" s="785"/>
      <c r="U7" s="971"/>
      <c r="V7" s="1065"/>
      <c r="W7" s="1066"/>
      <c r="AB7" s="51"/>
      <c r="AC7" s="51"/>
      <c r="AD7" s="51"/>
      <c r="AE7" s="51"/>
    </row>
    <row r="8" spans="1:32" s="769" customFormat="1" ht="25.5" customHeight="1" x14ac:dyDescent="0.2">
      <c r="A8" s="1213" t="s">
        <v>18</v>
      </c>
      <c r="B8" s="794"/>
      <c r="C8" s="795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947">
        <v>0.5</v>
      </c>
      <c r="R8" s="853"/>
      <c r="T8" s="785"/>
      <c r="U8" s="971"/>
      <c r="V8" s="1065"/>
      <c r="W8" s="1066"/>
      <c r="AB8" s="51"/>
      <c r="AC8" s="51"/>
      <c r="AD8" s="51"/>
      <c r="AE8" s="51"/>
    </row>
    <row r="9" spans="1:32" s="769" customFormat="1" ht="39.950000000000003" customHeight="1" x14ac:dyDescent="0.2">
      <c r="A9" s="9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5"/>
      <c r="C9" s="785"/>
      <c r="D9" s="937"/>
      <c r="E9" s="818"/>
      <c r="F9" s="9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5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8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8"/>
      <c r="L9" s="818"/>
      <c r="M9" s="818"/>
      <c r="N9" s="767"/>
      <c r="P9" s="26" t="s">
        <v>21</v>
      </c>
      <c r="Q9" s="926"/>
      <c r="R9" s="927"/>
      <c r="T9" s="785"/>
      <c r="U9" s="971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69" customFormat="1" ht="26.45" customHeight="1" x14ac:dyDescent="0.2">
      <c r="A10" s="9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5"/>
      <c r="C10" s="785"/>
      <c r="D10" s="937"/>
      <c r="E10" s="818"/>
      <c r="F10" s="9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5"/>
      <c r="H10" s="1043" t="str">
        <f>IFERROR(VLOOKUP($D$10,Proxy,2,FALSE),"")</f>
        <v/>
      </c>
      <c r="I10" s="785"/>
      <c r="J10" s="785"/>
      <c r="K10" s="785"/>
      <c r="L10" s="785"/>
      <c r="M10" s="785"/>
      <c r="N10" s="768"/>
      <c r="P10" s="26" t="s">
        <v>22</v>
      </c>
      <c r="Q10" s="1000"/>
      <c r="R10" s="1001"/>
      <c r="U10" s="24" t="s">
        <v>23</v>
      </c>
      <c r="V10" s="884" t="s">
        <v>24</v>
      </c>
      <c r="W10" s="885"/>
      <c r="X10" s="44"/>
      <c r="Y10" s="44"/>
      <c r="Z10" s="44"/>
      <c r="AA10" s="44"/>
      <c r="AB10" s="51"/>
      <c r="AC10" s="51"/>
      <c r="AD10" s="51"/>
      <c r="AE10" s="51"/>
    </row>
    <row r="11" spans="1:32" s="7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2"/>
      <c r="R11" s="933"/>
      <c r="U11" s="24" t="s">
        <v>27</v>
      </c>
      <c r="V11" s="1129" t="s">
        <v>28</v>
      </c>
      <c r="W11" s="927"/>
      <c r="X11" s="45"/>
      <c r="Y11" s="45"/>
      <c r="Z11" s="45"/>
      <c r="AA11" s="45"/>
      <c r="AB11" s="51"/>
      <c r="AC11" s="51"/>
      <c r="AD11" s="51"/>
      <c r="AE11" s="51"/>
    </row>
    <row r="12" spans="1:32" s="769" customFormat="1" ht="18.600000000000001" customHeight="1" x14ac:dyDescent="0.2">
      <c r="A12" s="986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47"/>
      <c r="R12" s="853"/>
      <c r="S12" s="23"/>
      <c r="U12" s="24"/>
      <c r="V12" s="807"/>
      <c r="W12" s="785"/>
      <c r="AB12" s="51"/>
      <c r="AC12" s="51"/>
      <c r="AD12" s="51"/>
      <c r="AE12" s="51"/>
    </row>
    <row r="13" spans="1:32" s="769" customFormat="1" ht="23.25" customHeight="1" x14ac:dyDescent="0.2">
      <c r="A13" s="986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29"/>
      <c r="R13" s="92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9" customFormat="1" ht="18.600000000000001" customHeight="1" x14ac:dyDescent="0.2">
      <c r="A14" s="986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9" customFormat="1" ht="22.5" customHeight="1" x14ac:dyDescent="0.2">
      <c r="A15" s="995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92" t="s">
        <v>35</v>
      </c>
      <c r="Q15" s="807"/>
      <c r="R15" s="807"/>
      <c r="S15" s="807"/>
      <c r="T15" s="8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3"/>
      <c r="Q16" s="993"/>
      <c r="R16" s="993"/>
      <c r="S16" s="993"/>
      <c r="T16" s="9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60" t="s">
        <v>38</v>
      </c>
      <c r="D17" s="830" t="s">
        <v>39</v>
      </c>
      <c r="E17" s="900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9"/>
      <c r="R17" s="899"/>
      <c r="S17" s="899"/>
      <c r="T17" s="900"/>
      <c r="U17" s="1191" t="s">
        <v>51</v>
      </c>
      <c r="V17" s="829"/>
      <c r="W17" s="830" t="s">
        <v>52</v>
      </c>
      <c r="X17" s="830" t="s">
        <v>53</v>
      </c>
      <c r="Y17" s="1192" t="s">
        <v>54</v>
      </c>
      <c r="Z17" s="1081" t="s">
        <v>55</v>
      </c>
      <c r="AA17" s="1041" t="s">
        <v>56</v>
      </c>
      <c r="AB17" s="1041" t="s">
        <v>57</v>
      </c>
      <c r="AC17" s="1041" t="s">
        <v>58</v>
      </c>
      <c r="AD17" s="1041" t="s">
        <v>59</v>
      </c>
      <c r="AE17" s="1158"/>
      <c r="AF17" s="1159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901"/>
      <c r="E18" s="903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901"/>
      <c r="Q18" s="902"/>
      <c r="R18" s="902"/>
      <c r="S18" s="902"/>
      <c r="T18" s="903"/>
      <c r="U18" s="67" t="s">
        <v>61</v>
      </c>
      <c r="V18" s="67" t="s">
        <v>62</v>
      </c>
      <c r="W18" s="831"/>
      <c r="X18" s="831"/>
      <c r="Y18" s="1193"/>
      <c r="Z18" s="1082"/>
      <c r="AA18" s="1042"/>
      <c r="AB18" s="1042"/>
      <c r="AC18" s="1042"/>
      <c r="AD18" s="1160"/>
      <c r="AE18" s="1161"/>
      <c r="AF18" s="1162"/>
      <c r="AG18" s="66"/>
      <c r="BD18" s="65"/>
    </row>
    <row r="19" spans="1:68" ht="27.75" hidden="1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hidden="1" customHeight="1" x14ac:dyDescent="0.25">
      <c r="A20" s="791" t="s">
        <v>63</v>
      </c>
      <c r="B20" s="785"/>
      <c r="C20" s="785"/>
      <c r="D20" s="785"/>
      <c r="E20" s="785"/>
      <c r="F20" s="785"/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5"/>
      <c r="X20" s="785"/>
      <c r="Y20" s="785"/>
      <c r="Z20" s="785"/>
      <c r="AA20" s="770"/>
      <c r="AB20" s="770"/>
      <c r="AC20" s="770"/>
    </row>
    <row r="21" spans="1:68" ht="14.25" hidden="1" customHeight="1" x14ac:dyDescent="0.25">
      <c r="A21" s="819" t="s">
        <v>64</v>
      </c>
      <c r="B21" s="785"/>
      <c r="C21" s="785"/>
      <c r="D21" s="785"/>
      <c r="E21" s="785"/>
      <c r="F21" s="785"/>
      <c r="G21" s="785"/>
      <c r="H21" s="785"/>
      <c r="I21" s="785"/>
      <c r="J21" s="785"/>
      <c r="K21" s="785"/>
      <c r="L21" s="785"/>
      <c r="M21" s="785"/>
      <c r="N21" s="785"/>
      <c r="O21" s="785"/>
      <c r="P21" s="785"/>
      <c r="Q21" s="785"/>
      <c r="R21" s="785"/>
      <c r="S21" s="785"/>
      <c r="T21" s="785"/>
      <c r="U21" s="785"/>
      <c r="V21" s="785"/>
      <c r="W21" s="785"/>
      <c r="X21" s="785"/>
      <c r="Y21" s="785"/>
      <c r="Z21" s="785"/>
      <c r="AA21" s="771"/>
      <c r="AB21" s="771"/>
      <c r="AC21" s="771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4"/>
      <c r="B23" s="785"/>
      <c r="C23" s="785"/>
      <c r="D23" s="785"/>
      <c r="E23" s="785"/>
      <c r="F23" s="785"/>
      <c r="G23" s="785"/>
      <c r="H23" s="785"/>
      <c r="I23" s="785"/>
      <c r="J23" s="785"/>
      <c r="K23" s="785"/>
      <c r="L23" s="785"/>
      <c r="M23" s="785"/>
      <c r="N23" s="785"/>
      <c r="O23" s="786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hidden="1" x14ac:dyDescent="0.2">
      <c r="A24" s="785"/>
      <c r="B24" s="785"/>
      <c r="C24" s="785"/>
      <c r="D24" s="785"/>
      <c r="E24" s="785"/>
      <c r="F24" s="785"/>
      <c r="G24" s="785"/>
      <c r="H24" s="785"/>
      <c r="I24" s="785"/>
      <c r="J24" s="785"/>
      <c r="K24" s="785"/>
      <c r="L24" s="785"/>
      <c r="M24" s="785"/>
      <c r="N24" s="785"/>
      <c r="O24" s="786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hidden="1" customHeight="1" x14ac:dyDescent="0.25">
      <c r="A25" s="819" t="s">
        <v>73</v>
      </c>
      <c r="B25" s="785"/>
      <c r="C25" s="785"/>
      <c r="D25" s="785"/>
      <c r="E25" s="785"/>
      <c r="F25" s="785"/>
      <c r="G25" s="785"/>
      <c r="H25" s="785"/>
      <c r="I25" s="785"/>
      <c r="J25" s="785"/>
      <c r="K25" s="785"/>
      <c r="L25" s="785"/>
      <c r="M25" s="785"/>
      <c r="N25" s="785"/>
      <c r="O25" s="785"/>
      <c r="P25" s="785"/>
      <c r="Q25" s="785"/>
      <c r="R25" s="785"/>
      <c r="S25" s="785"/>
      <c r="T25" s="785"/>
      <c r="U25" s="785"/>
      <c r="V25" s="785"/>
      <c r="W25" s="785"/>
      <c r="X25" s="785"/>
      <c r="Y25" s="785"/>
      <c r="Z25" s="785"/>
      <c r="AA25" s="771"/>
      <c r="AB25" s="771"/>
      <c r="AC25" s="771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8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781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2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4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4"/>
      <c r="B35" s="785"/>
      <c r="C35" s="785"/>
      <c r="D35" s="785"/>
      <c r="E35" s="785"/>
      <c r="F35" s="785"/>
      <c r="G35" s="785"/>
      <c r="H35" s="785"/>
      <c r="I35" s="785"/>
      <c r="J35" s="785"/>
      <c r="K35" s="785"/>
      <c r="L35" s="785"/>
      <c r="M35" s="785"/>
      <c r="N35" s="785"/>
      <c r="O35" s="786"/>
      <c r="P35" s="793" t="s">
        <v>71</v>
      </c>
      <c r="Q35" s="794"/>
      <c r="R35" s="794"/>
      <c r="S35" s="794"/>
      <c r="T35" s="794"/>
      <c r="U35" s="794"/>
      <c r="V35" s="795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hidden="1" x14ac:dyDescent="0.2">
      <c r="A36" s="785"/>
      <c r="B36" s="785"/>
      <c r="C36" s="785"/>
      <c r="D36" s="785"/>
      <c r="E36" s="785"/>
      <c r="F36" s="785"/>
      <c r="G36" s="785"/>
      <c r="H36" s="785"/>
      <c r="I36" s="785"/>
      <c r="J36" s="785"/>
      <c r="K36" s="785"/>
      <c r="L36" s="785"/>
      <c r="M36" s="785"/>
      <c r="N36" s="785"/>
      <c r="O36" s="786"/>
      <c r="P36" s="793" t="s">
        <v>71</v>
      </c>
      <c r="Q36" s="794"/>
      <c r="R36" s="794"/>
      <c r="S36" s="794"/>
      <c r="T36" s="794"/>
      <c r="U36" s="794"/>
      <c r="V36" s="795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hidden="1" customHeight="1" x14ac:dyDescent="0.25">
      <c r="A37" s="819" t="s">
        <v>104</v>
      </c>
      <c r="B37" s="785"/>
      <c r="C37" s="785"/>
      <c r="D37" s="785"/>
      <c r="E37" s="785"/>
      <c r="F37" s="785"/>
      <c r="G37" s="785"/>
      <c r="H37" s="785"/>
      <c r="I37" s="785"/>
      <c r="J37" s="785"/>
      <c r="K37" s="785"/>
      <c r="L37" s="785"/>
      <c r="M37" s="785"/>
      <c r="N37" s="785"/>
      <c r="O37" s="785"/>
      <c r="P37" s="785"/>
      <c r="Q37" s="785"/>
      <c r="R37" s="785"/>
      <c r="S37" s="785"/>
      <c r="T37" s="785"/>
      <c r="U37" s="785"/>
      <c r="V37" s="785"/>
      <c r="W37" s="785"/>
      <c r="X37" s="785"/>
      <c r="Y37" s="785"/>
      <c r="Z37" s="785"/>
      <c r="AA37" s="771"/>
      <c r="AB37" s="771"/>
      <c r="AC37" s="771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4"/>
      <c r="B39" s="785"/>
      <c r="C39" s="785"/>
      <c r="D39" s="785"/>
      <c r="E39" s="785"/>
      <c r="F39" s="785"/>
      <c r="G39" s="785"/>
      <c r="H39" s="785"/>
      <c r="I39" s="785"/>
      <c r="J39" s="785"/>
      <c r="K39" s="785"/>
      <c r="L39" s="785"/>
      <c r="M39" s="785"/>
      <c r="N39" s="785"/>
      <c r="O39" s="786"/>
      <c r="P39" s="793" t="s">
        <v>71</v>
      </c>
      <c r="Q39" s="794"/>
      <c r="R39" s="794"/>
      <c r="S39" s="794"/>
      <c r="T39" s="794"/>
      <c r="U39" s="794"/>
      <c r="V39" s="795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hidden="1" x14ac:dyDescent="0.2">
      <c r="A40" s="785"/>
      <c r="B40" s="785"/>
      <c r="C40" s="785"/>
      <c r="D40" s="785"/>
      <c r="E40" s="785"/>
      <c r="F40" s="785"/>
      <c r="G40" s="785"/>
      <c r="H40" s="785"/>
      <c r="I40" s="785"/>
      <c r="J40" s="785"/>
      <c r="K40" s="785"/>
      <c r="L40" s="785"/>
      <c r="M40" s="785"/>
      <c r="N40" s="785"/>
      <c r="O40" s="786"/>
      <c r="P40" s="793" t="s">
        <v>71</v>
      </c>
      <c r="Q40" s="794"/>
      <c r="R40" s="794"/>
      <c r="S40" s="794"/>
      <c r="T40" s="794"/>
      <c r="U40" s="794"/>
      <c r="V40" s="795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hidden="1" customHeight="1" x14ac:dyDescent="0.25">
      <c r="A41" s="819" t="s">
        <v>110</v>
      </c>
      <c r="B41" s="785"/>
      <c r="C41" s="785"/>
      <c r="D41" s="785"/>
      <c r="E41" s="785"/>
      <c r="F41" s="785"/>
      <c r="G41" s="785"/>
      <c r="H41" s="785"/>
      <c r="I41" s="785"/>
      <c r="J41" s="785"/>
      <c r="K41" s="785"/>
      <c r="L41" s="785"/>
      <c r="M41" s="785"/>
      <c r="N41" s="785"/>
      <c r="O41" s="785"/>
      <c r="P41" s="785"/>
      <c r="Q41" s="785"/>
      <c r="R41" s="785"/>
      <c r="S41" s="785"/>
      <c r="T41" s="785"/>
      <c r="U41" s="785"/>
      <c r="V41" s="785"/>
      <c r="W41" s="785"/>
      <c r="X41" s="785"/>
      <c r="Y41" s="785"/>
      <c r="Z41" s="785"/>
      <c r="AA41" s="771"/>
      <c r="AB41" s="771"/>
      <c r="AC41" s="771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4"/>
      <c r="B43" s="785"/>
      <c r="C43" s="785"/>
      <c r="D43" s="785"/>
      <c r="E43" s="785"/>
      <c r="F43" s="785"/>
      <c r="G43" s="785"/>
      <c r="H43" s="785"/>
      <c r="I43" s="785"/>
      <c r="J43" s="785"/>
      <c r="K43" s="785"/>
      <c r="L43" s="785"/>
      <c r="M43" s="785"/>
      <c r="N43" s="785"/>
      <c r="O43" s="786"/>
      <c r="P43" s="793" t="s">
        <v>71</v>
      </c>
      <c r="Q43" s="794"/>
      <c r="R43" s="794"/>
      <c r="S43" s="794"/>
      <c r="T43" s="794"/>
      <c r="U43" s="794"/>
      <c r="V43" s="795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hidden="1" x14ac:dyDescent="0.2">
      <c r="A44" s="785"/>
      <c r="B44" s="785"/>
      <c r="C44" s="785"/>
      <c r="D44" s="785"/>
      <c r="E44" s="785"/>
      <c r="F44" s="785"/>
      <c r="G44" s="785"/>
      <c r="H44" s="785"/>
      <c r="I44" s="785"/>
      <c r="J44" s="785"/>
      <c r="K44" s="785"/>
      <c r="L44" s="785"/>
      <c r="M44" s="785"/>
      <c r="N44" s="785"/>
      <c r="O44" s="786"/>
      <c r="P44" s="793" t="s">
        <v>71</v>
      </c>
      <c r="Q44" s="794"/>
      <c r="R44" s="794"/>
      <c r="S44" s="794"/>
      <c r="T44" s="794"/>
      <c r="U44" s="794"/>
      <c r="V44" s="795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hidden="1" customHeight="1" x14ac:dyDescent="0.2">
      <c r="A45" s="802" t="s">
        <v>113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48"/>
      <c r="AB45" s="48"/>
      <c r="AC45" s="48"/>
    </row>
    <row r="46" spans="1:68" ht="16.5" hidden="1" customHeight="1" x14ac:dyDescent="0.25">
      <c r="A46" s="791" t="s">
        <v>114</v>
      </c>
      <c r="B46" s="785"/>
      <c r="C46" s="785"/>
      <c r="D46" s="785"/>
      <c r="E46" s="785"/>
      <c r="F46" s="785"/>
      <c r="G46" s="785"/>
      <c r="H46" s="785"/>
      <c r="I46" s="785"/>
      <c r="J46" s="785"/>
      <c r="K46" s="785"/>
      <c r="L46" s="785"/>
      <c r="M46" s="785"/>
      <c r="N46" s="785"/>
      <c r="O46" s="785"/>
      <c r="P46" s="785"/>
      <c r="Q46" s="785"/>
      <c r="R46" s="785"/>
      <c r="S46" s="785"/>
      <c r="T46" s="785"/>
      <c r="U46" s="785"/>
      <c r="V46" s="785"/>
      <c r="W46" s="785"/>
      <c r="X46" s="785"/>
      <c r="Y46" s="785"/>
      <c r="Z46" s="785"/>
      <c r="AA46" s="770"/>
      <c r="AB46" s="770"/>
      <c r="AC46" s="770"/>
    </row>
    <row r="47" spans="1:68" ht="14.25" hidden="1" customHeight="1" x14ac:dyDescent="0.25">
      <c r="A47" s="819" t="s">
        <v>115</v>
      </c>
      <c r="B47" s="785"/>
      <c r="C47" s="785"/>
      <c r="D47" s="785"/>
      <c r="E47" s="785"/>
      <c r="F47" s="785"/>
      <c r="G47" s="785"/>
      <c r="H47" s="785"/>
      <c r="I47" s="785"/>
      <c r="J47" s="785"/>
      <c r="K47" s="785"/>
      <c r="L47" s="785"/>
      <c r="M47" s="785"/>
      <c r="N47" s="785"/>
      <c r="O47" s="785"/>
      <c r="P47" s="785"/>
      <c r="Q47" s="785"/>
      <c r="R47" s="785"/>
      <c r="S47" s="785"/>
      <c r="T47" s="785"/>
      <c r="U47" s="785"/>
      <c r="V47" s="785"/>
      <c r="W47" s="785"/>
      <c r="X47" s="785"/>
      <c r="Y47" s="785"/>
      <c r="Z47" s="785"/>
      <c r="AA47" s="771"/>
      <c r="AB47" s="771"/>
      <c r="AC47" s="771"/>
    </row>
    <row r="48" spans="1:68" ht="16.5" customHeight="1" x14ac:dyDescent="0.25">
      <c r="A48" s="54" t="s">
        <v>116</v>
      </c>
      <c r="B48" s="54" t="s">
        <v>117</v>
      </c>
      <c r="C48" s="31">
        <v>4301011380</v>
      </c>
      <c r="D48" s="779">
        <v>4607091385670</v>
      </c>
      <c r="E48" s="780"/>
      <c r="F48" s="774">
        <v>1.35</v>
      </c>
      <c r="G48" s="32">
        <v>8</v>
      </c>
      <c r="H48" s="774">
        <v>10.8</v>
      </c>
      <c r="I48" s="774">
        <v>11.28</v>
      </c>
      <c r="J48" s="32">
        <v>56</v>
      </c>
      <c r="K48" s="32" t="s">
        <v>118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2"/>
      <c r="R48" s="782"/>
      <c r="S48" s="782"/>
      <c r="T48" s="783"/>
      <c r="U48" s="34"/>
      <c r="V48" s="34"/>
      <c r="W48" s="35" t="s">
        <v>69</v>
      </c>
      <c r="X48" s="775">
        <v>26</v>
      </c>
      <c r="Y48" s="776">
        <f t="shared" ref="Y48:Y53" si="6">IFERROR(IF(X48="",0,CEILING((X48/$H48),1)*$H48),"")</f>
        <v>32.400000000000006</v>
      </c>
      <c r="Z48" s="36">
        <f>IFERROR(IF(Y48=0,"",ROUNDUP(Y48/H48,0)*0.02175),"")</f>
        <v>6.5250000000000002E-2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27.155555555555551</v>
      </c>
      <c r="BN48" s="64">
        <f t="shared" ref="BN48:BN53" si="8">IFERROR(Y48*I48/H48,"0")</f>
        <v>33.840000000000003</v>
      </c>
      <c r="BO48" s="64">
        <f t="shared" ref="BO48:BO53" si="9">IFERROR(1/J48*(X48/H48),"0")</f>
        <v>4.2989417989417987E-2</v>
      </c>
      <c r="BP48" s="64">
        <f t="shared" ref="BP48:BP53" si="10">IFERROR(1/J48*(Y48/H48),"0")</f>
        <v>5.3571428571428575E-2</v>
      </c>
    </row>
    <row r="49" spans="1:68" ht="16.5" hidden="1" customHeight="1" x14ac:dyDescent="0.25">
      <c r="A49" s="54" t="s">
        <v>116</v>
      </c>
      <c r="B49" s="54" t="s">
        <v>121</v>
      </c>
      <c r="C49" s="31">
        <v>4301011540</v>
      </c>
      <c r="D49" s="779">
        <v>4607091385670</v>
      </c>
      <c r="E49" s="780"/>
      <c r="F49" s="774">
        <v>1.4</v>
      </c>
      <c r="G49" s="32">
        <v>8</v>
      </c>
      <c r="H49" s="774">
        <v>11.2</v>
      </c>
      <c r="I49" s="774">
        <v>11.68</v>
      </c>
      <c r="J49" s="32">
        <v>56</v>
      </c>
      <c r="K49" s="32" t="s">
        <v>118</v>
      </c>
      <c r="L49" s="32"/>
      <c r="M49" s="33" t="s">
        <v>77</v>
      </c>
      <c r="N49" s="33"/>
      <c r="O49" s="32">
        <v>50</v>
      </c>
      <c r="P49" s="104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2"/>
      <c r="R49" s="782"/>
      <c r="S49" s="782"/>
      <c r="T49" s="783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119</v>
      </c>
      <c r="N50" s="33"/>
      <c r="O50" s="32">
        <v>50</v>
      </c>
      <c r="P50" s="90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79">
        <v>4607091385687</v>
      </c>
      <c r="E51" s="780"/>
      <c r="F51" s="774">
        <v>0.4</v>
      </c>
      <c r="G51" s="32">
        <v>10</v>
      </c>
      <c r="H51" s="774">
        <v>4</v>
      </c>
      <c r="I51" s="774">
        <v>4.21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5">
        <v>95</v>
      </c>
      <c r="Y51" s="776">
        <f t="shared" si="6"/>
        <v>96</v>
      </c>
      <c r="Z51" s="36">
        <f>IFERROR(IF(Y51=0,"",ROUNDUP(Y51/H51,0)*0.00902),"")</f>
        <v>0.21648000000000001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99.987499999999997</v>
      </c>
      <c r="BN51" s="64">
        <f t="shared" si="8"/>
        <v>101.03999999999999</v>
      </c>
      <c r="BO51" s="64">
        <f t="shared" si="9"/>
        <v>0.17992424242424243</v>
      </c>
      <c r="BP51" s="64">
        <f t="shared" si="10"/>
        <v>0.18181818181818182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4301011565</v>
      </c>
      <c r="D52" s="779">
        <v>4680115882539</v>
      </c>
      <c r="E52" s="780"/>
      <c r="F52" s="774">
        <v>0.37</v>
      </c>
      <c r="G52" s="32">
        <v>10</v>
      </c>
      <c r="H52" s="774">
        <v>3.7</v>
      </c>
      <c r="I52" s="774">
        <v>3.91</v>
      </c>
      <c r="J52" s="32">
        <v>132</v>
      </c>
      <c r="K52" s="32" t="s">
        <v>128</v>
      </c>
      <c r="L52" s="32"/>
      <c r="M52" s="33" t="s">
        <v>77</v>
      </c>
      <c r="N52" s="33"/>
      <c r="O52" s="32">
        <v>50</v>
      </c>
      <c r="P52" s="79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120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119</v>
      </c>
      <c r="N53" s="33"/>
      <c r="O53" s="32">
        <v>50</v>
      </c>
      <c r="P53" s="95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4"/>
      <c r="B54" s="785"/>
      <c r="C54" s="785"/>
      <c r="D54" s="785"/>
      <c r="E54" s="785"/>
      <c r="F54" s="785"/>
      <c r="G54" s="785"/>
      <c r="H54" s="785"/>
      <c r="I54" s="785"/>
      <c r="J54" s="785"/>
      <c r="K54" s="785"/>
      <c r="L54" s="785"/>
      <c r="M54" s="785"/>
      <c r="N54" s="785"/>
      <c r="O54" s="786"/>
      <c r="P54" s="793" t="s">
        <v>71</v>
      </c>
      <c r="Q54" s="794"/>
      <c r="R54" s="794"/>
      <c r="S54" s="794"/>
      <c r="T54" s="794"/>
      <c r="U54" s="794"/>
      <c r="V54" s="795"/>
      <c r="W54" s="37" t="s">
        <v>72</v>
      </c>
      <c r="X54" s="777">
        <f>IFERROR(X48/H48,"0")+IFERROR(X49/H49,"0")+IFERROR(X50/H50,"0")+IFERROR(X51/H51,"0")+IFERROR(X52/H52,"0")+IFERROR(X53/H53,"0")</f>
        <v>26.157407407407408</v>
      </c>
      <c r="Y54" s="777">
        <f>IFERROR(Y48/H48,"0")+IFERROR(Y49/H49,"0")+IFERROR(Y50/H50,"0")+IFERROR(Y51/H51,"0")+IFERROR(Y52/H52,"0")+IFERROR(Y53/H53,"0")</f>
        <v>27</v>
      </c>
      <c r="Z54" s="777">
        <f>IFERROR(IF(Z48="",0,Z48),"0")+IFERROR(IF(Z49="",0,Z49),"0")+IFERROR(IF(Z50="",0,Z50),"0")+IFERROR(IF(Z51="",0,Z51),"0")+IFERROR(IF(Z52="",0,Z52),"0")+IFERROR(IF(Z53="",0,Z53),"0")</f>
        <v>0.28173000000000004</v>
      </c>
      <c r="AA54" s="778"/>
      <c r="AB54" s="778"/>
      <c r="AC54" s="778"/>
    </row>
    <row r="55" spans="1:68" x14ac:dyDescent="0.2">
      <c r="A55" s="785"/>
      <c r="B55" s="785"/>
      <c r="C55" s="785"/>
      <c r="D55" s="785"/>
      <c r="E55" s="785"/>
      <c r="F55" s="785"/>
      <c r="G55" s="785"/>
      <c r="H55" s="785"/>
      <c r="I55" s="785"/>
      <c r="J55" s="785"/>
      <c r="K55" s="785"/>
      <c r="L55" s="785"/>
      <c r="M55" s="785"/>
      <c r="N55" s="785"/>
      <c r="O55" s="786"/>
      <c r="P55" s="793" t="s">
        <v>71</v>
      </c>
      <c r="Q55" s="794"/>
      <c r="R55" s="794"/>
      <c r="S55" s="794"/>
      <c r="T55" s="794"/>
      <c r="U55" s="794"/>
      <c r="V55" s="795"/>
      <c r="W55" s="37" t="s">
        <v>69</v>
      </c>
      <c r="X55" s="777">
        <f>IFERROR(SUM(X48:X53),"0")</f>
        <v>121</v>
      </c>
      <c r="Y55" s="777">
        <f>IFERROR(SUM(Y48:Y53),"0")</f>
        <v>128.4</v>
      </c>
      <c r="Z55" s="37"/>
      <c r="AA55" s="778"/>
      <c r="AB55" s="778"/>
      <c r="AC55" s="778"/>
    </row>
    <row r="56" spans="1:68" ht="14.25" hidden="1" customHeight="1" x14ac:dyDescent="0.25">
      <c r="A56" s="819" t="s">
        <v>73</v>
      </c>
      <c r="B56" s="785"/>
      <c r="C56" s="785"/>
      <c r="D56" s="785"/>
      <c r="E56" s="785"/>
      <c r="F56" s="785"/>
      <c r="G56" s="785"/>
      <c r="H56" s="785"/>
      <c r="I56" s="785"/>
      <c r="J56" s="785"/>
      <c r="K56" s="785"/>
      <c r="L56" s="785"/>
      <c r="M56" s="785"/>
      <c r="N56" s="785"/>
      <c r="O56" s="785"/>
      <c r="P56" s="785"/>
      <c r="Q56" s="785"/>
      <c r="R56" s="785"/>
      <c r="S56" s="785"/>
      <c r="T56" s="785"/>
      <c r="U56" s="785"/>
      <c r="V56" s="785"/>
      <c r="W56" s="785"/>
      <c r="X56" s="785"/>
      <c r="Y56" s="785"/>
      <c r="Z56" s="785"/>
      <c r="AA56" s="771"/>
      <c r="AB56" s="771"/>
      <c r="AC56" s="771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4"/>
      <c r="B59" s="785"/>
      <c r="C59" s="785"/>
      <c r="D59" s="785"/>
      <c r="E59" s="785"/>
      <c r="F59" s="785"/>
      <c r="G59" s="785"/>
      <c r="H59" s="785"/>
      <c r="I59" s="785"/>
      <c r="J59" s="785"/>
      <c r="K59" s="785"/>
      <c r="L59" s="785"/>
      <c r="M59" s="785"/>
      <c r="N59" s="785"/>
      <c r="O59" s="786"/>
      <c r="P59" s="793" t="s">
        <v>71</v>
      </c>
      <c r="Q59" s="794"/>
      <c r="R59" s="794"/>
      <c r="S59" s="794"/>
      <c r="T59" s="794"/>
      <c r="U59" s="794"/>
      <c r="V59" s="795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hidden="1" x14ac:dyDescent="0.2">
      <c r="A60" s="785"/>
      <c r="B60" s="785"/>
      <c r="C60" s="785"/>
      <c r="D60" s="785"/>
      <c r="E60" s="785"/>
      <c r="F60" s="785"/>
      <c r="G60" s="785"/>
      <c r="H60" s="785"/>
      <c r="I60" s="785"/>
      <c r="J60" s="785"/>
      <c r="K60" s="785"/>
      <c r="L60" s="785"/>
      <c r="M60" s="785"/>
      <c r="N60" s="785"/>
      <c r="O60" s="786"/>
      <c r="P60" s="793" t="s">
        <v>71</v>
      </c>
      <c r="Q60" s="794"/>
      <c r="R60" s="794"/>
      <c r="S60" s="794"/>
      <c r="T60" s="794"/>
      <c r="U60" s="794"/>
      <c r="V60" s="795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hidden="1" customHeight="1" x14ac:dyDescent="0.25">
      <c r="A61" s="791" t="s">
        <v>141</v>
      </c>
      <c r="B61" s="785"/>
      <c r="C61" s="785"/>
      <c r="D61" s="785"/>
      <c r="E61" s="785"/>
      <c r="F61" s="785"/>
      <c r="G61" s="785"/>
      <c r="H61" s="785"/>
      <c r="I61" s="785"/>
      <c r="J61" s="785"/>
      <c r="K61" s="785"/>
      <c r="L61" s="785"/>
      <c r="M61" s="785"/>
      <c r="N61" s="785"/>
      <c r="O61" s="785"/>
      <c r="P61" s="785"/>
      <c r="Q61" s="785"/>
      <c r="R61" s="785"/>
      <c r="S61" s="785"/>
      <c r="T61" s="785"/>
      <c r="U61" s="785"/>
      <c r="V61" s="785"/>
      <c r="W61" s="785"/>
      <c r="X61" s="785"/>
      <c r="Y61" s="785"/>
      <c r="Z61" s="785"/>
      <c r="AA61" s="770"/>
      <c r="AB61" s="770"/>
      <c r="AC61" s="770"/>
    </row>
    <row r="62" spans="1:68" ht="14.25" hidden="1" customHeight="1" x14ac:dyDescent="0.25">
      <c r="A62" s="819" t="s">
        <v>115</v>
      </c>
      <c r="B62" s="785"/>
      <c r="C62" s="785"/>
      <c r="D62" s="785"/>
      <c r="E62" s="785"/>
      <c r="F62" s="785"/>
      <c r="G62" s="785"/>
      <c r="H62" s="785"/>
      <c r="I62" s="785"/>
      <c r="J62" s="785"/>
      <c r="K62" s="785"/>
      <c r="L62" s="785"/>
      <c r="M62" s="785"/>
      <c r="N62" s="785"/>
      <c r="O62" s="785"/>
      <c r="P62" s="785"/>
      <c r="Q62" s="785"/>
      <c r="R62" s="785"/>
      <c r="S62" s="785"/>
      <c r="T62" s="785"/>
      <c r="U62" s="785"/>
      <c r="V62" s="785"/>
      <c r="W62" s="785"/>
      <c r="X62" s="785"/>
      <c r="Y62" s="785"/>
      <c r="Z62" s="785"/>
      <c r="AA62" s="771"/>
      <c r="AB62" s="771"/>
      <c r="AC62" s="771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119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19</v>
      </c>
      <c r="Y64" s="776">
        <f t="shared" si="11"/>
        <v>21.6</v>
      </c>
      <c r="Z64" s="36">
        <f>IFERROR(IF(Y64=0,"",ROUNDUP(Y64/H64,0)*0.02175),"")</f>
        <v>4.3499999999999997E-2</v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19.844444444444441</v>
      </c>
      <c r="BN64" s="64">
        <f t="shared" si="13"/>
        <v>22.56</v>
      </c>
      <c r="BO64" s="64">
        <f t="shared" si="14"/>
        <v>3.141534391534391E-2</v>
      </c>
      <c r="BP64" s="64">
        <f t="shared" si="15"/>
        <v>3.5714285714285712E-2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119</v>
      </c>
      <c r="N66" s="33"/>
      <c r="O66" s="32">
        <v>45</v>
      </c>
      <c r="P66" s="9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119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119</v>
      </c>
      <c r="N68" s="33"/>
      <c r="O68" s="32">
        <v>50</v>
      </c>
      <c r="P68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4301011192</v>
      </c>
      <c r="D69" s="779">
        <v>4607091382952</v>
      </c>
      <c r="E69" s="780"/>
      <c r="F69" s="774">
        <v>0.5</v>
      </c>
      <c r="G69" s="32">
        <v>6</v>
      </c>
      <c r="H69" s="774">
        <v>3</v>
      </c>
      <c r="I69" s="774">
        <v>3.21</v>
      </c>
      <c r="J69" s="32">
        <v>132</v>
      </c>
      <c r="K69" s="32" t="s">
        <v>128</v>
      </c>
      <c r="L69" s="32"/>
      <c r="M69" s="33" t="s">
        <v>119</v>
      </c>
      <c r="N69" s="33"/>
      <c r="O69" s="32">
        <v>50</v>
      </c>
      <c r="P69" s="97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165</v>
      </c>
      <c r="B70" s="54" t="s">
        <v>166</v>
      </c>
      <c r="C70" s="31">
        <v>4301011589</v>
      </c>
      <c r="D70" s="779">
        <v>4680115885899</v>
      </c>
      <c r="E70" s="780"/>
      <c r="F70" s="774">
        <v>0.35</v>
      </c>
      <c r="G70" s="32">
        <v>6</v>
      </c>
      <c r="H70" s="774">
        <v>2.1</v>
      </c>
      <c r="I70" s="774">
        <v>2.2799999999999998</v>
      </c>
      <c r="J70" s="32">
        <v>182</v>
      </c>
      <c r="K70" s="32" t="s">
        <v>76</v>
      </c>
      <c r="L70" s="32"/>
      <c r="M70" s="33" t="s">
        <v>167</v>
      </c>
      <c r="N70" s="33"/>
      <c r="O70" s="32">
        <v>50</v>
      </c>
      <c r="P70" s="118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IFERROR(IF(Y70=0,"",ROUNDUP(Y70/H70,0)*0.00651),"")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113</v>
      </c>
      <c r="Y71" s="776">
        <f t="shared" si="11"/>
        <v>117</v>
      </c>
      <c r="Z71" s="36">
        <f>IFERROR(IF(Y71=0,"",ROUNDUP(Y71/H71,0)*0.00902),"")</f>
        <v>0.23452000000000001</v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118.27333333333334</v>
      </c>
      <c r="BN71" s="64">
        <f t="shared" si="13"/>
        <v>122.46000000000001</v>
      </c>
      <c r="BO71" s="64">
        <f t="shared" si="14"/>
        <v>0.19023569023569023</v>
      </c>
      <c r="BP71" s="64">
        <f t="shared" si="15"/>
        <v>0.19696969696969696</v>
      </c>
    </row>
    <row r="72" spans="1:68" x14ac:dyDescent="0.2">
      <c r="A72" s="784"/>
      <c r="B72" s="785"/>
      <c r="C72" s="785"/>
      <c r="D72" s="785"/>
      <c r="E72" s="785"/>
      <c r="F72" s="785"/>
      <c r="G72" s="785"/>
      <c r="H72" s="785"/>
      <c r="I72" s="785"/>
      <c r="J72" s="785"/>
      <c r="K72" s="785"/>
      <c r="L72" s="785"/>
      <c r="M72" s="785"/>
      <c r="N72" s="785"/>
      <c r="O72" s="786"/>
      <c r="P72" s="793" t="s">
        <v>71</v>
      </c>
      <c r="Q72" s="794"/>
      <c r="R72" s="794"/>
      <c r="S72" s="794"/>
      <c r="T72" s="794"/>
      <c r="U72" s="794"/>
      <c r="V72" s="795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26.87037037037037</v>
      </c>
      <c r="Y72" s="777">
        <f>IFERROR(Y63/H63,"0")+IFERROR(Y64/H64,"0")+IFERROR(Y65/H65,"0")+IFERROR(Y66/H66,"0")+IFERROR(Y67/H67,"0")+IFERROR(Y68/H68,"0")+IFERROR(Y69/H69,"0")+IFERROR(Y70/H70,"0")+IFERROR(Y71/H71,"0")</f>
        <v>28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0.27801999999999999</v>
      </c>
      <c r="AA72" s="778"/>
      <c r="AB72" s="778"/>
      <c r="AC72" s="778"/>
    </row>
    <row r="73" spans="1:68" x14ac:dyDescent="0.2">
      <c r="A73" s="785"/>
      <c r="B73" s="785"/>
      <c r="C73" s="785"/>
      <c r="D73" s="785"/>
      <c r="E73" s="785"/>
      <c r="F73" s="785"/>
      <c r="G73" s="785"/>
      <c r="H73" s="785"/>
      <c r="I73" s="785"/>
      <c r="J73" s="785"/>
      <c r="K73" s="785"/>
      <c r="L73" s="785"/>
      <c r="M73" s="785"/>
      <c r="N73" s="785"/>
      <c r="O73" s="786"/>
      <c r="P73" s="793" t="s">
        <v>71</v>
      </c>
      <c r="Q73" s="794"/>
      <c r="R73" s="794"/>
      <c r="S73" s="794"/>
      <c r="T73" s="794"/>
      <c r="U73" s="794"/>
      <c r="V73" s="795"/>
      <c r="W73" s="37" t="s">
        <v>69</v>
      </c>
      <c r="X73" s="777">
        <f>IFERROR(SUM(X63:X71),"0")</f>
        <v>132</v>
      </c>
      <c r="Y73" s="777">
        <f>IFERROR(SUM(Y63:Y71),"0")</f>
        <v>138.6</v>
      </c>
      <c r="Z73" s="37"/>
      <c r="AA73" s="778"/>
      <c r="AB73" s="778"/>
      <c r="AC73" s="778"/>
    </row>
    <row r="74" spans="1:68" ht="14.25" hidden="1" customHeight="1" x14ac:dyDescent="0.25">
      <c r="A74" s="819" t="s">
        <v>172</v>
      </c>
      <c r="B74" s="785"/>
      <c r="C74" s="785"/>
      <c r="D74" s="785"/>
      <c r="E74" s="785"/>
      <c r="F74" s="785"/>
      <c r="G74" s="785"/>
      <c r="H74" s="785"/>
      <c r="I74" s="785"/>
      <c r="J74" s="785"/>
      <c r="K74" s="785"/>
      <c r="L74" s="785"/>
      <c r="M74" s="785"/>
      <c r="N74" s="785"/>
      <c r="O74" s="785"/>
      <c r="P74" s="785"/>
      <c r="Q74" s="785"/>
      <c r="R74" s="785"/>
      <c r="S74" s="785"/>
      <c r="T74" s="785"/>
      <c r="U74" s="785"/>
      <c r="V74" s="785"/>
      <c r="W74" s="785"/>
      <c r="X74" s="785"/>
      <c r="Y74" s="785"/>
      <c r="Z74" s="785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119</v>
      </c>
      <c r="N75" s="33"/>
      <c r="O75" s="32">
        <v>50</v>
      </c>
      <c r="P75" s="116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30</v>
      </c>
      <c r="Y75" s="776">
        <f>IFERROR(IF(X75="",0,CEILING((X75/$H75),1)*$H75),"")</f>
        <v>32.400000000000006</v>
      </c>
      <c r="Z75" s="36">
        <f>IFERROR(IF(Y75=0,"",ROUNDUP(Y75/H75,0)*0.02175),"")</f>
        <v>6.5250000000000002E-2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31.333333333333329</v>
      </c>
      <c r="BN75" s="64">
        <f>IFERROR(Y75*I75/H75,"0")</f>
        <v>33.840000000000003</v>
      </c>
      <c r="BO75" s="64">
        <f>IFERROR(1/J75*(X75/H75),"0")</f>
        <v>4.96031746031746E-2</v>
      </c>
      <c r="BP75" s="64">
        <f>IFERROR(1/J75*(Y75/H75),"0")</f>
        <v>5.3571428571428575E-2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119</v>
      </c>
      <c r="N76" s="33"/>
      <c r="O76" s="32">
        <v>90</v>
      </c>
      <c r="P76" s="9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147</v>
      </c>
      <c r="M78" s="33" t="s">
        <v>119</v>
      </c>
      <c r="N78" s="33"/>
      <c r="O78" s="32">
        <v>50</v>
      </c>
      <c r="P78" s="9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59</v>
      </c>
      <c r="Y78" s="776">
        <f>IFERROR(IF(X78="",0,CEILING((X78/$H78),1)*$H78),"")</f>
        <v>59.400000000000006</v>
      </c>
      <c r="Z78" s="36">
        <f>IFERROR(IF(Y78=0,"",ROUNDUP(Y78/H78,0)*0.00651),"")</f>
        <v>0.14322000000000001</v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62.933333333333323</v>
      </c>
      <c r="BN78" s="64">
        <f>IFERROR(Y78*I78/H78,"0")</f>
        <v>63.36</v>
      </c>
      <c r="BO78" s="64">
        <f>IFERROR(1/J78*(X78/H78),"0")</f>
        <v>0.12006512006512007</v>
      </c>
      <c r="BP78" s="64">
        <f>IFERROR(1/J78*(Y78/H78),"0")</f>
        <v>0.12087912087912089</v>
      </c>
    </row>
    <row r="79" spans="1:68" x14ac:dyDescent="0.2">
      <c r="A79" s="784"/>
      <c r="B79" s="785"/>
      <c r="C79" s="785"/>
      <c r="D79" s="785"/>
      <c r="E79" s="785"/>
      <c r="F79" s="785"/>
      <c r="G79" s="785"/>
      <c r="H79" s="785"/>
      <c r="I79" s="785"/>
      <c r="J79" s="785"/>
      <c r="K79" s="785"/>
      <c r="L79" s="785"/>
      <c r="M79" s="785"/>
      <c r="N79" s="785"/>
      <c r="O79" s="786"/>
      <c r="P79" s="793" t="s">
        <v>71</v>
      </c>
      <c r="Q79" s="794"/>
      <c r="R79" s="794"/>
      <c r="S79" s="794"/>
      <c r="T79" s="794"/>
      <c r="U79" s="794"/>
      <c r="V79" s="795"/>
      <c r="W79" s="37" t="s">
        <v>72</v>
      </c>
      <c r="X79" s="777">
        <f>IFERROR(X75/H75,"0")+IFERROR(X76/H76,"0")+IFERROR(X77/H77,"0")+IFERROR(X78/H78,"0")</f>
        <v>24.62962962962963</v>
      </c>
      <c r="Y79" s="777">
        <f>IFERROR(Y75/H75,"0")+IFERROR(Y76/H76,"0")+IFERROR(Y77/H77,"0")+IFERROR(Y78/H78,"0")</f>
        <v>25</v>
      </c>
      <c r="Z79" s="777">
        <f>IFERROR(IF(Z75="",0,Z75),"0")+IFERROR(IF(Z76="",0,Z76),"0")+IFERROR(IF(Z77="",0,Z77),"0")+IFERROR(IF(Z78="",0,Z78),"0")</f>
        <v>0.20847000000000002</v>
      </c>
      <c r="AA79" s="778"/>
      <c r="AB79" s="778"/>
      <c r="AC79" s="778"/>
    </row>
    <row r="80" spans="1:68" x14ac:dyDescent="0.2">
      <c r="A80" s="785"/>
      <c r="B80" s="785"/>
      <c r="C80" s="785"/>
      <c r="D80" s="785"/>
      <c r="E80" s="785"/>
      <c r="F80" s="785"/>
      <c r="G80" s="785"/>
      <c r="H80" s="785"/>
      <c r="I80" s="785"/>
      <c r="J80" s="785"/>
      <c r="K80" s="785"/>
      <c r="L80" s="785"/>
      <c r="M80" s="785"/>
      <c r="N80" s="785"/>
      <c r="O80" s="786"/>
      <c r="P80" s="793" t="s">
        <v>71</v>
      </c>
      <c r="Q80" s="794"/>
      <c r="R80" s="794"/>
      <c r="S80" s="794"/>
      <c r="T80" s="794"/>
      <c r="U80" s="794"/>
      <c r="V80" s="795"/>
      <c r="W80" s="37" t="s">
        <v>69</v>
      </c>
      <c r="X80" s="777">
        <f>IFERROR(SUM(X75:X78),"0")</f>
        <v>89</v>
      </c>
      <c r="Y80" s="777">
        <f>IFERROR(SUM(Y75:Y78),"0")</f>
        <v>91.800000000000011</v>
      </c>
      <c r="Z80" s="37"/>
      <c r="AA80" s="778"/>
      <c r="AB80" s="778"/>
      <c r="AC80" s="778"/>
    </row>
    <row r="81" spans="1:68" ht="14.25" hidden="1" customHeight="1" x14ac:dyDescent="0.25">
      <c r="A81" s="819" t="s">
        <v>64</v>
      </c>
      <c r="B81" s="785"/>
      <c r="C81" s="785"/>
      <c r="D81" s="785"/>
      <c r="E81" s="785"/>
      <c r="F81" s="785"/>
      <c r="G81" s="785"/>
      <c r="H81" s="785"/>
      <c r="I81" s="785"/>
      <c r="J81" s="785"/>
      <c r="K81" s="785"/>
      <c r="L81" s="785"/>
      <c r="M81" s="785"/>
      <c r="N81" s="785"/>
      <c r="O81" s="785"/>
      <c r="P81" s="785"/>
      <c r="Q81" s="785"/>
      <c r="R81" s="785"/>
      <c r="S81" s="785"/>
      <c r="T81" s="785"/>
      <c r="U81" s="785"/>
      <c r="V81" s="785"/>
      <c r="W81" s="785"/>
      <c r="X81" s="785"/>
      <c r="Y81" s="785"/>
      <c r="Z81" s="785"/>
      <c r="AA81" s="771"/>
      <c r="AB81" s="771"/>
      <c r="AC81" s="771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3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4"/>
      <c r="B88" s="785"/>
      <c r="C88" s="785"/>
      <c r="D88" s="785"/>
      <c r="E88" s="785"/>
      <c r="F88" s="785"/>
      <c r="G88" s="785"/>
      <c r="H88" s="785"/>
      <c r="I88" s="785"/>
      <c r="J88" s="785"/>
      <c r="K88" s="785"/>
      <c r="L88" s="785"/>
      <c r="M88" s="785"/>
      <c r="N88" s="785"/>
      <c r="O88" s="786"/>
      <c r="P88" s="793" t="s">
        <v>71</v>
      </c>
      <c r="Q88" s="794"/>
      <c r="R88" s="794"/>
      <c r="S88" s="794"/>
      <c r="T88" s="794"/>
      <c r="U88" s="794"/>
      <c r="V88" s="795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hidden="1" x14ac:dyDescent="0.2">
      <c r="A89" s="785"/>
      <c r="B89" s="785"/>
      <c r="C89" s="785"/>
      <c r="D89" s="785"/>
      <c r="E89" s="785"/>
      <c r="F89" s="785"/>
      <c r="G89" s="785"/>
      <c r="H89" s="785"/>
      <c r="I89" s="785"/>
      <c r="J89" s="785"/>
      <c r="K89" s="785"/>
      <c r="L89" s="785"/>
      <c r="M89" s="785"/>
      <c r="N89" s="785"/>
      <c r="O89" s="786"/>
      <c r="P89" s="793" t="s">
        <v>71</v>
      </c>
      <c r="Q89" s="794"/>
      <c r="R89" s="794"/>
      <c r="S89" s="794"/>
      <c r="T89" s="794"/>
      <c r="U89" s="794"/>
      <c r="V89" s="795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hidden="1" customHeight="1" x14ac:dyDescent="0.25">
      <c r="A90" s="819" t="s">
        <v>73</v>
      </c>
      <c r="B90" s="785"/>
      <c r="C90" s="785"/>
      <c r="D90" s="785"/>
      <c r="E90" s="785"/>
      <c r="F90" s="785"/>
      <c r="G90" s="785"/>
      <c r="H90" s="785"/>
      <c r="I90" s="785"/>
      <c r="J90" s="785"/>
      <c r="K90" s="785"/>
      <c r="L90" s="785"/>
      <c r="M90" s="785"/>
      <c r="N90" s="785"/>
      <c r="O90" s="785"/>
      <c r="P90" s="785"/>
      <c r="Q90" s="785"/>
      <c r="R90" s="785"/>
      <c r="S90" s="785"/>
      <c r="T90" s="785"/>
      <c r="U90" s="785"/>
      <c r="V90" s="785"/>
      <c r="W90" s="785"/>
      <c r="X90" s="785"/>
      <c r="Y90" s="785"/>
      <c r="Z90" s="785"/>
      <c r="AA90" s="771"/>
      <c r="AB90" s="771"/>
      <c r="AC90" s="771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10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20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6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4"/>
      <c r="B97" s="785"/>
      <c r="C97" s="785"/>
      <c r="D97" s="785"/>
      <c r="E97" s="785"/>
      <c r="F97" s="785"/>
      <c r="G97" s="785"/>
      <c r="H97" s="785"/>
      <c r="I97" s="785"/>
      <c r="J97" s="785"/>
      <c r="K97" s="785"/>
      <c r="L97" s="785"/>
      <c r="M97" s="785"/>
      <c r="N97" s="785"/>
      <c r="O97" s="786"/>
      <c r="P97" s="793" t="s">
        <v>71</v>
      </c>
      <c r="Q97" s="794"/>
      <c r="R97" s="794"/>
      <c r="S97" s="794"/>
      <c r="T97" s="794"/>
      <c r="U97" s="794"/>
      <c r="V97" s="795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hidden="1" x14ac:dyDescent="0.2">
      <c r="A98" s="785"/>
      <c r="B98" s="785"/>
      <c r="C98" s="785"/>
      <c r="D98" s="785"/>
      <c r="E98" s="785"/>
      <c r="F98" s="785"/>
      <c r="G98" s="785"/>
      <c r="H98" s="785"/>
      <c r="I98" s="785"/>
      <c r="J98" s="785"/>
      <c r="K98" s="785"/>
      <c r="L98" s="785"/>
      <c r="M98" s="785"/>
      <c r="N98" s="785"/>
      <c r="O98" s="786"/>
      <c r="P98" s="793" t="s">
        <v>71</v>
      </c>
      <c r="Q98" s="794"/>
      <c r="R98" s="794"/>
      <c r="S98" s="794"/>
      <c r="T98" s="794"/>
      <c r="U98" s="794"/>
      <c r="V98" s="795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hidden="1" customHeight="1" x14ac:dyDescent="0.25">
      <c r="A99" s="819" t="s">
        <v>213</v>
      </c>
      <c r="B99" s="785"/>
      <c r="C99" s="785"/>
      <c r="D99" s="785"/>
      <c r="E99" s="785"/>
      <c r="F99" s="785"/>
      <c r="G99" s="785"/>
      <c r="H99" s="785"/>
      <c r="I99" s="785"/>
      <c r="J99" s="785"/>
      <c r="K99" s="785"/>
      <c r="L99" s="785"/>
      <c r="M99" s="785"/>
      <c r="N99" s="785"/>
      <c r="O99" s="785"/>
      <c r="P99" s="785"/>
      <c r="Q99" s="785"/>
      <c r="R99" s="785"/>
      <c r="S99" s="785"/>
      <c r="T99" s="785"/>
      <c r="U99" s="785"/>
      <c r="V99" s="785"/>
      <c r="W99" s="785"/>
      <c r="X99" s="785"/>
      <c r="Y99" s="785"/>
      <c r="Z99" s="785"/>
      <c r="AA99" s="771"/>
      <c r="AB99" s="771"/>
      <c r="AC99" s="771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4"/>
      <c r="B103" s="785"/>
      <c r="C103" s="785"/>
      <c r="D103" s="785"/>
      <c r="E103" s="785"/>
      <c r="F103" s="785"/>
      <c r="G103" s="785"/>
      <c r="H103" s="785"/>
      <c r="I103" s="785"/>
      <c r="J103" s="785"/>
      <c r="K103" s="785"/>
      <c r="L103" s="785"/>
      <c r="M103" s="785"/>
      <c r="N103" s="785"/>
      <c r="O103" s="786"/>
      <c r="P103" s="793" t="s">
        <v>71</v>
      </c>
      <c r="Q103" s="794"/>
      <c r="R103" s="794"/>
      <c r="S103" s="794"/>
      <c r="T103" s="794"/>
      <c r="U103" s="794"/>
      <c r="V103" s="795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hidden="1" x14ac:dyDescent="0.2">
      <c r="A104" s="785"/>
      <c r="B104" s="785"/>
      <c r="C104" s="785"/>
      <c r="D104" s="785"/>
      <c r="E104" s="785"/>
      <c r="F104" s="785"/>
      <c r="G104" s="785"/>
      <c r="H104" s="785"/>
      <c r="I104" s="785"/>
      <c r="J104" s="785"/>
      <c r="K104" s="785"/>
      <c r="L104" s="785"/>
      <c r="M104" s="785"/>
      <c r="N104" s="785"/>
      <c r="O104" s="786"/>
      <c r="P104" s="793" t="s">
        <v>71</v>
      </c>
      <c r="Q104" s="794"/>
      <c r="R104" s="794"/>
      <c r="S104" s="794"/>
      <c r="T104" s="794"/>
      <c r="U104" s="794"/>
      <c r="V104" s="795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hidden="1" customHeight="1" x14ac:dyDescent="0.25">
      <c r="A105" s="791" t="s">
        <v>221</v>
      </c>
      <c r="B105" s="785"/>
      <c r="C105" s="785"/>
      <c r="D105" s="785"/>
      <c r="E105" s="785"/>
      <c r="F105" s="785"/>
      <c r="G105" s="785"/>
      <c r="H105" s="785"/>
      <c r="I105" s="785"/>
      <c r="J105" s="785"/>
      <c r="K105" s="785"/>
      <c r="L105" s="785"/>
      <c r="M105" s="785"/>
      <c r="N105" s="785"/>
      <c r="O105" s="785"/>
      <c r="P105" s="785"/>
      <c r="Q105" s="785"/>
      <c r="R105" s="785"/>
      <c r="S105" s="785"/>
      <c r="T105" s="785"/>
      <c r="U105" s="785"/>
      <c r="V105" s="785"/>
      <c r="W105" s="785"/>
      <c r="X105" s="785"/>
      <c r="Y105" s="785"/>
      <c r="Z105" s="785"/>
      <c r="AA105" s="770"/>
      <c r="AB105" s="770"/>
      <c r="AC105" s="770"/>
    </row>
    <row r="106" spans="1:68" ht="14.25" hidden="1" customHeight="1" x14ac:dyDescent="0.25">
      <c r="A106" s="819" t="s">
        <v>115</v>
      </c>
      <c r="B106" s="785"/>
      <c r="C106" s="785"/>
      <c r="D106" s="785"/>
      <c r="E106" s="785"/>
      <c r="F106" s="785"/>
      <c r="G106" s="785"/>
      <c r="H106" s="785"/>
      <c r="I106" s="785"/>
      <c r="J106" s="785"/>
      <c r="K106" s="785"/>
      <c r="L106" s="785"/>
      <c r="M106" s="785"/>
      <c r="N106" s="785"/>
      <c r="O106" s="785"/>
      <c r="P106" s="785"/>
      <c r="Q106" s="785"/>
      <c r="R106" s="785"/>
      <c r="S106" s="785"/>
      <c r="T106" s="785"/>
      <c r="U106" s="785"/>
      <c r="V106" s="785"/>
      <c r="W106" s="785"/>
      <c r="X106" s="785"/>
      <c r="Y106" s="785"/>
      <c r="Z106" s="785"/>
      <c r="AA106" s="771"/>
      <c r="AB106" s="771"/>
      <c r="AC106" s="771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167</v>
      </c>
      <c r="N107" s="33"/>
      <c r="O107" s="32">
        <v>50</v>
      </c>
      <c r="P107" s="10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12</v>
      </c>
      <c r="Y107" s="776">
        <f>IFERROR(IF(X107="",0,CEILING((X107/$H107),1)*$H107),"")</f>
        <v>21.6</v>
      </c>
      <c r="Z107" s="36">
        <f>IFERROR(IF(Y107=0,"",ROUNDUP(Y107/H107,0)*0.02175),"")</f>
        <v>4.3499999999999997E-2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12.533333333333331</v>
      </c>
      <c r="BN107" s="64">
        <f>IFERROR(Y107*I107/H107,"0")</f>
        <v>22.56</v>
      </c>
      <c r="BO107" s="64">
        <f>IFERROR(1/J107*(X107/H107),"0")</f>
        <v>1.9841269841269837E-2</v>
      </c>
      <c r="BP107" s="64">
        <f>IFERROR(1/J107*(Y107/H107),"0")</f>
        <v>3.5714285714285712E-2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167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124</v>
      </c>
      <c r="Y109" s="776">
        <f>IFERROR(IF(X109="",0,CEILING((X109/$H109),1)*$H109),"")</f>
        <v>126</v>
      </c>
      <c r="Z109" s="36">
        <f>IFERROR(IF(Y109=0,"",ROUNDUP(Y109/H109,0)*0.00902),"")</f>
        <v>0.25256000000000001</v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129.78666666666666</v>
      </c>
      <c r="BN109" s="64">
        <f>IFERROR(Y109*I109/H109,"0")</f>
        <v>131.88</v>
      </c>
      <c r="BO109" s="64">
        <f>IFERROR(1/J109*(X109/H109),"0")</f>
        <v>0.20875420875420878</v>
      </c>
      <c r="BP109" s="64">
        <f>IFERROR(1/J109*(Y109/H109),"0")</f>
        <v>0.21212121212121213</v>
      </c>
    </row>
    <row r="110" spans="1:68" x14ac:dyDescent="0.2">
      <c r="A110" s="784"/>
      <c r="B110" s="785"/>
      <c r="C110" s="785"/>
      <c r="D110" s="785"/>
      <c r="E110" s="785"/>
      <c r="F110" s="785"/>
      <c r="G110" s="785"/>
      <c r="H110" s="785"/>
      <c r="I110" s="785"/>
      <c r="J110" s="785"/>
      <c r="K110" s="785"/>
      <c r="L110" s="785"/>
      <c r="M110" s="785"/>
      <c r="N110" s="785"/>
      <c r="O110" s="786"/>
      <c r="P110" s="793" t="s">
        <v>71</v>
      </c>
      <c r="Q110" s="794"/>
      <c r="R110" s="794"/>
      <c r="S110" s="794"/>
      <c r="T110" s="794"/>
      <c r="U110" s="794"/>
      <c r="V110" s="795"/>
      <c r="W110" s="37" t="s">
        <v>72</v>
      </c>
      <c r="X110" s="777">
        <f>IFERROR(X107/H107,"0")+IFERROR(X108/H108,"0")+IFERROR(X109/H109,"0")</f>
        <v>28.666666666666668</v>
      </c>
      <c r="Y110" s="777">
        <f>IFERROR(Y107/H107,"0")+IFERROR(Y108/H108,"0")+IFERROR(Y109/H109,"0")</f>
        <v>30</v>
      </c>
      <c r="Z110" s="777">
        <f>IFERROR(IF(Z107="",0,Z107),"0")+IFERROR(IF(Z108="",0,Z108),"0")+IFERROR(IF(Z109="",0,Z109),"0")</f>
        <v>0.29605999999999999</v>
      </c>
      <c r="AA110" s="778"/>
      <c r="AB110" s="778"/>
      <c r="AC110" s="778"/>
    </row>
    <row r="111" spans="1:68" x14ac:dyDescent="0.2">
      <c r="A111" s="785"/>
      <c r="B111" s="785"/>
      <c r="C111" s="785"/>
      <c r="D111" s="785"/>
      <c r="E111" s="785"/>
      <c r="F111" s="785"/>
      <c r="G111" s="785"/>
      <c r="H111" s="785"/>
      <c r="I111" s="785"/>
      <c r="J111" s="785"/>
      <c r="K111" s="785"/>
      <c r="L111" s="785"/>
      <c r="M111" s="785"/>
      <c r="N111" s="785"/>
      <c r="O111" s="786"/>
      <c r="P111" s="793" t="s">
        <v>71</v>
      </c>
      <c r="Q111" s="794"/>
      <c r="R111" s="794"/>
      <c r="S111" s="794"/>
      <c r="T111" s="794"/>
      <c r="U111" s="794"/>
      <c r="V111" s="795"/>
      <c r="W111" s="37" t="s">
        <v>69</v>
      </c>
      <c r="X111" s="777">
        <f>IFERROR(SUM(X107:X109),"0")</f>
        <v>136</v>
      </c>
      <c r="Y111" s="777">
        <f>IFERROR(SUM(Y107:Y109),"0")</f>
        <v>147.6</v>
      </c>
      <c r="Z111" s="37"/>
      <c r="AA111" s="778"/>
      <c r="AB111" s="778"/>
      <c r="AC111" s="778"/>
    </row>
    <row r="112" spans="1:68" ht="14.25" hidden="1" customHeight="1" x14ac:dyDescent="0.25">
      <c r="A112" s="819" t="s">
        <v>73</v>
      </c>
      <c r="B112" s="785"/>
      <c r="C112" s="785"/>
      <c r="D112" s="785"/>
      <c r="E112" s="785"/>
      <c r="F112" s="785"/>
      <c r="G112" s="785"/>
      <c r="H112" s="785"/>
      <c r="I112" s="785"/>
      <c r="J112" s="785"/>
      <c r="K112" s="785"/>
      <c r="L112" s="785"/>
      <c r="M112" s="785"/>
      <c r="N112" s="785"/>
      <c r="O112" s="785"/>
      <c r="P112" s="785"/>
      <c r="Q112" s="785"/>
      <c r="R112" s="785"/>
      <c r="S112" s="785"/>
      <c r="T112" s="785"/>
      <c r="U112" s="785"/>
      <c r="V112" s="785"/>
      <c r="W112" s="785"/>
      <c r="X112" s="785"/>
      <c r="Y112" s="785"/>
      <c r="Z112" s="785"/>
      <c r="AA112" s="771"/>
      <c r="AB112" s="771"/>
      <c r="AC112" s="771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99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74</v>
      </c>
      <c r="Y115" s="776">
        <f t="shared" si="26"/>
        <v>75.600000000000009</v>
      </c>
      <c r="Z115" s="36">
        <f>IFERROR(IF(Y115=0,"",ROUNDUP(Y115/H115,0)*0.00651),"")</f>
        <v>0.18228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80.906666666666666</v>
      </c>
      <c r="BN115" s="64">
        <f t="shared" si="28"/>
        <v>82.656000000000006</v>
      </c>
      <c r="BO115" s="64">
        <f t="shared" si="29"/>
        <v>0.1505901505901506</v>
      </c>
      <c r="BP115" s="64">
        <f t="shared" si="30"/>
        <v>0.15384615384615385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40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4"/>
      <c r="B119" s="785"/>
      <c r="C119" s="785"/>
      <c r="D119" s="785"/>
      <c r="E119" s="785"/>
      <c r="F119" s="785"/>
      <c r="G119" s="785"/>
      <c r="H119" s="785"/>
      <c r="I119" s="785"/>
      <c r="J119" s="785"/>
      <c r="K119" s="785"/>
      <c r="L119" s="785"/>
      <c r="M119" s="785"/>
      <c r="N119" s="785"/>
      <c r="O119" s="786"/>
      <c r="P119" s="793" t="s">
        <v>71</v>
      </c>
      <c r="Q119" s="794"/>
      <c r="R119" s="794"/>
      <c r="S119" s="794"/>
      <c r="T119" s="794"/>
      <c r="U119" s="794"/>
      <c r="V119" s="795"/>
      <c r="W119" s="37" t="s">
        <v>72</v>
      </c>
      <c r="X119" s="777">
        <f>IFERROR(X113/H113,"0")+IFERROR(X114/H114,"0")+IFERROR(X115/H115,"0")+IFERROR(X116/H116,"0")+IFERROR(X117/H117,"0")+IFERROR(X118/H118,"0")</f>
        <v>27.407407407407405</v>
      </c>
      <c r="Y119" s="777">
        <f>IFERROR(Y113/H113,"0")+IFERROR(Y114/H114,"0")+IFERROR(Y115/H115,"0")+IFERROR(Y116/H116,"0")+IFERROR(Y117/H117,"0")+IFERROR(Y118/H118,"0")</f>
        <v>28</v>
      </c>
      <c r="Z119" s="777">
        <f>IFERROR(IF(Z113="",0,Z113),"0")+IFERROR(IF(Z114="",0,Z114),"0")+IFERROR(IF(Z115="",0,Z115),"0")+IFERROR(IF(Z116="",0,Z116),"0")+IFERROR(IF(Z117="",0,Z117),"0")+IFERROR(IF(Z118="",0,Z118),"0")</f>
        <v>0.18228</v>
      </c>
      <c r="AA119" s="778"/>
      <c r="AB119" s="778"/>
      <c r="AC119" s="778"/>
    </row>
    <row r="120" spans="1:68" x14ac:dyDescent="0.2">
      <c r="A120" s="785"/>
      <c r="B120" s="785"/>
      <c r="C120" s="785"/>
      <c r="D120" s="785"/>
      <c r="E120" s="785"/>
      <c r="F120" s="785"/>
      <c r="G120" s="785"/>
      <c r="H120" s="785"/>
      <c r="I120" s="785"/>
      <c r="J120" s="785"/>
      <c r="K120" s="785"/>
      <c r="L120" s="785"/>
      <c r="M120" s="785"/>
      <c r="N120" s="785"/>
      <c r="O120" s="786"/>
      <c r="P120" s="793" t="s">
        <v>71</v>
      </c>
      <c r="Q120" s="794"/>
      <c r="R120" s="794"/>
      <c r="S120" s="794"/>
      <c r="T120" s="794"/>
      <c r="U120" s="794"/>
      <c r="V120" s="795"/>
      <c r="W120" s="37" t="s">
        <v>69</v>
      </c>
      <c r="X120" s="777">
        <f>IFERROR(SUM(X113:X118),"0")</f>
        <v>74</v>
      </c>
      <c r="Y120" s="777">
        <f>IFERROR(SUM(Y113:Y118),"0")</f>
        <v>75.600000000000009</v>
      </c>
      <c r="Z120" s="37"/>
      <c r="AA120" s="778"/>
      <c r="AB120" s="778"/>
      <c r="AC120" s="778"/>
    </row>
    <row r="121" spans="1:68" ht="16.5" hidden="1" customHeight="1" x14ac:dyDescent="0.25">
      <c r="A121" s="791" t="s">
        <v>245</v>
      </c>
      <c r="B121" s="785"/>
      <c r="C121" s="785"/>
      <c r="D121" s="785"/>
      <c r="E121" s="785"/>
      <c r="F121" s="785"/>
      <c r="G121" s="785"/>
      <c r="H121" s="785"/>
      <c r="I121" s="785"/>
      <c r="J121" s="785"/>
      <c r="K121" s="785"/>
      <c r="L121" s="785"/>
      <c r="M121" s="785"/>
      <c r="N121" s="785"/>
      <c r="O121" s="785"/>
      <c r="P121" s="785"/>
      <c r="Q121" s="785"/>
      <c r="R121" s="785"/>
      <c r="S121" s="785"/>
      <c r="T121" s="785"/>
      <c r="U121" s="785"/>
      <c r="V121" s="785"/>
      <c r="W121" s="785"/>
      <c r="X121" s="785"/>
      <c r="Y121" s="785"/>
      <c r="Z121" s="785"/>
      <c r="AA121" s="770"/>
      <c r="AB121" s="770"/>
      <c r="AC121" s="770"/>
    </row>
    <row r="122" spans="1:68" ht="14.25" hidden="1" customHeight="1" x14ac:dyDescent="0.25">
      <c r="A122" s="819" t="s">
        <v>115</v>
      </c>
      <c r="B122" s="785"/>
      <c r="C122" s="785"/>
      <c r="D122" s="785"/>
      <c r="E122" s="785"/>
      <c r="F122" s="785"/>
      <c r="G122" s="785"/>
      <c r="H122" s="785"/>
      <c r="I122" s="785"/>
      <c r="J122" s="785"/>
      <c r="K122" s="785"/>
      <c r="L122" s="785"/>
      <c r="M122" s="785"/>
      <c r="N122" s="785"/>
      <c r="O122" s="785"/>
      <c r="P122" s="785"/>
      <c r="Q122" s="785"/>
      <c r="R122" s="785"/>
      <c r="S122" s="785"/>
      <c r="T122" s="785"/>
      <c r="U122" s="785"/>
      <c r="V122" s="785"/>
      <c r="W122" s="785"/>
      <c r="X122" s="785"/>
      <c r="Y122" s="785"/>
      <c r="Z122" s="785"/>
      <c r="AA122" s="771"/>
      <c r="AB122" s="771"/>
      <c r="AC122" s="771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119</v>
      </c>
      <c r="N123" s="33"/>
      <c r="O123" s="32">
        <v>50</v>
      </c>
      <c r="P123" s="11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119</v>
      </c>
      <c r="N124" s="33"/>
      <c r="O124" s="32">
        <v>50</v>
      </c>
      <c r="P124" s="121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68</v>
      </c>
      <c r="Y126" s="776">
        <f>IFERROR(IF(X126="",0,CEILING((X126/$H126),1)*$H126),"")</f>
        <v>72</v>
      </c>
      <c r="Z126" s="36">
        <f>IFERROR(IF(Y126=0,"",ROUNDUP(Y126/H126,0)*0.00902),"")</f>
        <v>0.14432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71.173333333333332</v>
      </c>
      <c r="BN126" s="64">
        <f>IFERROR(Y126*I126/H126,"0")</f>
        <v>75.36</v>
      </c>
      <c r="BO126" s="64">
        <f>IFERROR(1/J126*(X126/H126),"0")</f>
        <v>0.11447811447811448</v>
      </c>
      <c r="BP126" s="64">
        <f>IFERROR(1/J126*(Y126/H126),"0")</f>
        <v>0.12121212121212122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4"/>
      <c r="B128" s="785"/>
      <c r="C128" s="785"/>
      <c r="D128" s="785"/>
      <c r="E128" s="785"/>
      <c r="F128" s="785"/>
      <c r="G128" s="785"/>
      <c r="H128" s="785"/>
      <c r="I128" s="785"/>
      <c r="J128" s="785"/>
      <c r="K128" s="785"/>
      <c r="L128" s="785"/>
      <c r="M128" s="785"/>
      <c r="N128" s="785"/>
      <c r="O128" s="786"/>
      <c r="P128" s="793" t="s">
        <v>71</v>
      </c>
      <c r="Q128" s="794"/>
      <c r="R128" s="794"/>
      <c r="S128" s="794"/>
      <c r="T128" s="794"/>
      <c r="U128" s="794"/>
      <c r="V128" s="795"/>
      <c r="W128" s="37" t="s">
        <v>72</v>
      </c>
      <c r="X128" s="777">
        <f>IFERROR(X123/H123,"0")+IFERROR(X124/H124,"0")+IFERROR(X125/H125,"0")+IFERROR(X126/H126,"0")+IFERROR(X127/H127,"0")</f>
        <v>15.111111111111111</v>
      </c>
      <c r="Y128" s="777">
        <f>IFERROR(Y123/H123,"0")+IFERROR(Y124/H124,"0")+IFERROR(Y125/H125,"0")+IFERROR(Y126/H126,"0")+IFERROR(Y127/H127,"0")</f>
        <v>16</v>
      </c>
      <c r="Z128" s="777">
        <f>IFERROR(IF(Z123="",0,Z123),"0")+IFERROR(IF(Z124="",0,Z124),"0")+IFERROR(IF(Z125="",0,Z125),"0")+IFERROR(IF(Z126="",0,Z126),"0")+IFERROR(IF(Z127="",0,Z127),"0")</f>
        <v>0.14432</v>
      </c>
      <c r="AA128" s="778"/>
      <c r="AB128" s="778"/>
      <c r="AC128" s="778"/>
    </row>
    <row r="129" spans="1:68" x14ac:dyDescent="0.2">
      <c r="A129" s="785"/>
      <c r="B129" s="785"/>
      <c r="C129" s="785"/>
      <c r="D129" s="785"/>
      <c r="E129" s="785"/>
      <c r="F129" s="785"/>
      <c r="G129" s="785"/>
      <c r="H129" s="785"/>
      <c r="I129" s="785"/>
      <c r="J129" s="785"/>
      <c r="K129" s="785"/>
      <c r="L129" s="785"/>
      <c r="M129" s="785"/>
      <c r="N129" s="785"/>
      <c r="O129" s="786"/>
      <c r="P129" s="793" t="s">
        <v>71</v>
      </c>
      <c r="Q129" s="794"/>
      <c r="R129" s="794"/>
      <c r="S129" s="794"/>
      <c r="T129" s="794"/>
      <c r="U129" s="794"/>
      <c r="V129" s="795"/>
      <c r="W129" s="37" t="s">
        <v>69</v>
      </c>
      <c r="X129" s="777">
        <f>IFERROR(SUM(X123:X127),"0")</f>
        <v>68</v>
      </c>
      <c r="Y129" s="777">
        <f>IFERROR(SUM(Y123:Y127),"0")</f>
        <v>72</v>
      </c>
      <c r="Z129" s="37"/>
      <c r="AA129" s="778"/>
      <c r="AB129" s="778"/>
      <c r="AC129" s="778"/>
    </row>
    <row r="130" spans="1:68" ht="14.25" hidden="1" customHeight="1" x14ac:dyDescent="0.25">
      <c r="A130" s="819" t="s">
        <v>172</v>
      </c>
      <c r="B130" s="785"/>
      <c r="C130" s="785"/>
      <c r="D130" s="785"/>
      <c r="E130" s="785"/>
      <c r="F130" s="785"/>
      <c r="G130" s="785"/>
      <c r="H130" s="785"/>
      <c r="I130" s="785"/>
      <c r="J130" s="785"/>
      <c r="K130" s="785"/>
      <c r="L130" s="785"/>
      <c r="M130" s="785"/>
      <c r="N130" s="785"/>
      <c r="O130" s="785"/>
      <c r="P130" s="785"/>
      <c r="Q130" s="785"/>
      <c r="R130" s="785"/>
      <c r="S130" s="785"/>
      <c r="T130" s="785"/>
      <c r="U130" s="785"/>
      <c r="V130" s="785"/>
      <c r="W130" s="785"/>
      <c r="X130" s="785"/>
      <c r="Y130" s="785"/>
      <c r="Z130" s="785"/>
      <c r="AA130" s="771"/>
      <c r="AB130" s="771"/>
      <c r="AC130" s="771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119</v>
      </c>
      <c r="N131" s="33"/>
      <c r="O131" s="32">
        <v>55</v>
      </c>
      <c r="P131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1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119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119</v>
      </c>
      <c r="N134" s="33"/>
      <c r="O134" s="32">
        <v>55</v>
      </c>
      <c r="P134" s="11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4"/>
      <c r="B135" s="785"/>
      <c r="C135" s="785"/>
      <c r="D135" s="785"/>
      <c r="E135" s="785"/>
      <c r="F135" s="785"/>
      <c r="G135" s="785"/>
      <c r="H135" s="785"/>
      <c r="I135" s="785"/>
      <c r="J135" s="785"/>
      <c r="K135" s="785"/>
      <c r="L135" s="785"/>
      <c r="M135" s="785"/>
      <c r="N135" s="785"/>
      <c r="O135" s="786"/>
      <c r="P135" s="793" t="s">
        <v>71</v>
      </c>
      <c r="Q135" s="794"/>
      <c r="R135" s="794"/>
      <c r="S135" s="794"/>
      <c r="T135" s="794"/>
      <c r="U135" s="794"/>
      <c r="V135" s="795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hidden="1" x14ac:dyDescent="0.2">
      <c r="A136" s="785"/>
      <c r="B136" s="785"/>
      <c r="C136" s="785"/>
      <c r="D136" s="785"/>
      <c r="E136" s="785"/>
      <c r="F136" s="785"/>
      <c r="G136" s="785"/>
      <c r="H136" s="785"/>
      <c r="I136" s="785"/>
      <c r="J136" s="785"/>
      <c r="K136" s="785"/>
      <c r="L136" s="785"/>
      <c r="M136" s="785"/>
      <c r="N136" s="785"/>
      <c r="O136" s="786"/>
      <c r="P136" s="793" t="s">
        <v>71</v>
      </c>
      <c r="Q136" s="794"/>
      <c r="R136" s="794"/>
      <c r="S136" s="794"/>
      <c r="T136" s="794"/>
      <c r="U136" s="794"/>
      <c r="V136" s="795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hidden="1" customHeight="1" x14ac:dyDescent="0.25">
      <c r="A137" s="819" t="s">
        <v>73</v>
      </c>
      <c r="B137" s="785"/>
      <c r="C137" s="785"/>
      <c r="D137" s="785"/>
      <c r="E137" s="785"/>
      <c r="F137" s="785"/>
      <c r="G137" s="785"/>
      <c r="H137" s="785"/>
      <c r="I137" s="785"/>
      <c r="J137" s="785"/>
      <c r="K137" s="785"/>
      <c r="L137" s="785"/>
      <c r="M137" s="785"/>
      <c r="N137" s="785"/>
      <c r="O137" s="785"/>
      <c r="P137" s="785"/>
      <c r="Q137" s="785"/>
      <c r="R137" s="785"/>
      <c r="S137" s="785"/>
      <c r="T137" s="785"/>
      <c r="U137" s="785"/>
      <c r="V137" s="785"/>
      <c r="W137" s="785"/>
      <c r="X137" s="785"/>
      <c r="Y137" s="785"/>
      <c r="Z137" s="785"/>
      <c r="AA137" s="771"/>
      <c r="AB137" s="771"/>
      <c r="AC137" s="771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4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96</v>
      </c>
      <c r="Y142" s="776">
        <f t="shared" si="31"/>
        <v>97.2</v>
      </c>
      <c r="Z142" s="36">
        <f>IFERROR(IF(Y142=0,"",ROUNDUP(Y142/H142,0)*0.00651),"")</f>
        <v>0.23436000000000001</v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104.96</v>
      </c>
      <c r="BN142" s="64">
        <f t="shared" si="33"/>
        <v>106.27199999999999</v>
      </c>
      <c r="BO142" s="64">
        <f t="shared" si="34"/>
        <v>0.19536019536019533</v>
      </c>
      <c r="BP142" s="64">
        <f t="shared" si="35"/>
        <v>0.19780219780219782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4"/>
      <c r="B145" s="785"/>
      <c r="C145" s="785"/>
      <c r="D145" s="785"/>
      <c r="E145" s="785"/>
      <c r="F145" s="785"/>
      <c r="G145" s="785"/>
      <c r="H145" s="785"/>
      <c r="I145" s="785"/>
      <c r="J145" s="785"/>
      <c r="K145" s="785"/>
      <c r="L145" s="785"/>
      <c r="M145" s="785"/>
      <c r="N145" s="785"/>
      <c r="O145" s="786"/>
      <c r="P145" s="793" t="s">
        <v>71</v>
      </c>
      <c r="Q145" s="794"/>
      <c r="R145" s="794"/>
      <c r="S145" s="794"/>
      <c r="T145" s="794"/>
      <c r="U145" s="794"/>
      <c r="V145" s="795"/>
      <c r="W145" s="37" t="s">
        <v>72</v>
      </c>
      <c r="X145" s="777">
        <f>IFERROR(X138/H138,"0")+IFERROR(X139/H139,"0")+IFERROR(X140/H140,"0")+IFERROR(X141/H141,"0")+IFERROR(X142/H142,"0")+IFERROR(X143/H143,"0")+IFERROR(X144/H144,"0")</f>
        <v>35.55555555555555</v>
      </c>
      <c r="Y145" s="777">
        <f>IFERROR(Y138/H138,"0")+IFERROR(Y139/H139,"0")+IFERROR(Y140/H140,"0")+IFERROR(Y141/H141,"0")+IFERROR(Y142/H142,"0")+IFERROR(Y143/H143,"0")+IFERROR(Y144/H144,"0")</f>
        <v>36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0.23436000000000001</v>
      </c>
      <c r="AA145" s="778"/>
      <c r="AB145" s="778"/>
      <c r="AC145" s="778"/>
    </row>
    <row r="146" spans="1:68" x14ac:dyDescent="0.2">
      <c r="A146" s="785"/>
      <c r="B146" s="785"/>
      <c r="C146" s="785"/>
      <c r="D146" s="785"/>
      <c r="E146" s="785"/>
      <c r="F146" s="785"/>
      <c r="G146" s="785"/>
      <c r="H146" s="785"/>
      <c r="I146" s="785"/>
      <c r="J146" s="785"/>
      <c r="K146" s="785"/>
      <c r="L146" s="785"/>
      <c r="M146" s="785"/>
      <c r="N146" s="785"/>
      <c r="O146" s="786"/>
      <c r="P146" s="793" t="s">
        <v>71</v>
      </c>
      <c r="Q146" s="794"/>
      <c r="R146" s="794"/>
      <c r="S146" s="794"/>
      <c r="T146" s="794"/>
      <c r="U146" s="794"/>
      <c r="V146" s="795"/>
      <c r="W146" s="37" t="s">
        <v>69</v>
      </c>
      <c r="X146" s="777">
        <f>IFERROR(SUM(X138:X144),"0")</f>
        <v>96</v>
      </c>
      <c r="Y146" s="777">
        <f>IFERROR(SUM(Y138:Y144),"0")</f>
        <v>97.2</v>
      </c>
      <c r="Z146" s="37"/>
      <c r="AA146" s="778"/>
      <c r="AB146" s="778"/>
      <c r="AC146" s="778"/>
    </row>
    <row r="147" spans="1:68" ht="14.25" hidden="1" customHeight="1" x14ac:dyDescent="0.25">
      <c r="A147" s="819" t="s">
        <v>213</v>
      </c>
      <c r="B147" s="785"/>
      <c r="C147" s="785"/>
      <c r="D147" s="785"/>
      <c r="E147" s="785"/>
      <c r="F147" s="785"/>
      <c r="G147" s="785"/>
      <c r="H147" s="785"/>
      <c r="I147" s="785"/>
      <c r="J147" s="785"/>
      <c r="K147" s="785"/>
      <c r="L147" s="785"/>
      <c r="M147" s="785"/>
      <c r="N147" s="785"/>
      <c r="O147" s="785"/>
      <c r="P147" s="785"/>
      <c r="Q147" s="785"/>
      <c r="R147" s="785"/>
      <c r="S147" s="785"/>
      <c r="T147" s="785"/>
      <c r="U147" s="785"/>
      <c r="V147" s="785"/>
      <c r="W147" s="785"/>
      <c r="X147" s="785"/>
      <c r="Y147" s="785"/>
      <c r="Z147" s="785"/>
      <c r="AA147" s="771"/>
      <c r="AB147" s="771"/>
      <c r="AC147" s="771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4"/>
      <c r="B150" s="785"/>
      <c r="C150" s="785"/>
      <c r="D150" s="785"/>
      <c r="E150" s="785"/>
      <c r="F150" s="785"/>
      <c r="G150" s="785"/>
      <c r="H150" s="785"/>
      <c r="I150" s="785"/>
      <c r="J150" s="785"/>
      <c r="K150" s="785"/>
      <c r="L150" s="785"/>
      <c r="M150" s="785"/>
      <c r="N150" s="785"/>
      <c r="O150" s="786"/>
      <c r="P150" s="793" t="s">
        <v>71</v>
      </c>
      <c r="Q150" s="794"/>
      <c r="R150" s="794"/>
      <c r="S150" s="794"/>
      <c r="T150" s="794"/>
      <c r="U150" s="794"/>
      <c r="V150" s="795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hidden="1" x14ac:dyDescent="0.2">
      <c r="A151" s="785"/>
      <c r="B151" s="785"/>
      <c r="C151" s="785"/>
      <c r="D151" s="785"/>
      <c r="E151" s="785"/>
      <c r="F151" s="785"/>
      <c r="G151" s="785"/>
      <c r="H151" s="785"/>
      <c r="I151" s="785"/>
      <c r="J151" s="785"/>
      <c r="K151" s="785"/>
      <c r="L151" s="785"/>
      <c r="M151" s="785"/>
      <c r="N151" s="785"/>
      <c r="O151" s="786"/>
      <c r="P151" s="793" t="s">
        <v>71</v>
      </c>
      <c r="Q151" s="794"/>
      <c r="R151" s="794"/>
      <c r="S151" s="794"/>
      <c r="T151" s="794"/>
      <c r="U151" s="794"/>
      <c r="V151" s="795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hidden="1" customHeight="1" x14ac:dyDescent="0.25">
      <c r="A152" s="791" t="s">
        <v>291</v>
      </c>
      <c r="B152" s="785"/>
      <c r="C152" s="785"/>
      <c r="D152" s="785"/>
      <c r="E152" s="785"/>
      <c r="F152" s="785"/>
      <c r="G152" s="785"/>
      <c r="H152" s="785"/>
      <c r="I152" s="785"/>
      <c r="J152" s="785"/>
      <c r="K152" s="785"/>
      <c r="L152" s="785"/>
      <c r="M152" s="785"/>
      <c r="N152" s="785"/>
      <c r="O152" s="785"/>
      <c r="P152" s="785"/>
      <c r="Q152" s="785"/>
      <c r="R152" s="785"/>
      <c r="S152" s="785"/>
      <c r="T152" s="785"/>
      <c r="U152" s="785"/>
      <c r="V152" s="785"/>
      <c r="W152" s="785"/>
      <c r="X152" s="785"/>
      <c r="Y152" s="785"/>
      <c r="Z152" s="785"/>
      <c r="AA152" s="770"/>
      <c r="AB152" s="770"/>
      <c r="AC152" s="770"/>
    </row>
    <row r="153" spans="1:68" ht="14.25" hidden="1" customHeight="1" x14ac:dyDescent="0.25">
      <c r="A153" s="819" t="s">
        <v>115</v>
      </c>
      <c r="B153" s="785"/>
      <c r="C153" s="785"/>
      <c r="D153" s="785"/>
      <c r="E153" s="785"/>
      <c r="F153" s="785"/>
      <c r="G153" s="785"/>
      <c r="H153" s="785"/>
      <c r="I153" s="785"/>
      <c r="J153" s="785"/>
      <c r="K153" s="785"/>
      <c r="L153" s="785"/>
      <c r="M153" s="785"/>
      <c r="N153" s="785"/>
      <c r="O153" s="785"/>
      <c r="P153" s="785"/>
      <c r="Q153" s="785"/>
      <c r="R153" s="785"/>
      <c r="S153" s="785"/>
      <c r="T153" s="785"/>
      <c r="U153" s="785"/>
      <c r="V153" s="785"/>
      <c r="W153" s="785"/>
      <c r="X153" s="785"/>
      <c r="Y153" s="785"/>
      <c r="Z153" s="785"/>
      <c r="AA153" s="771"/>
      <c r="AB153" s="771"/>
      <c r="AC153" s="771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12</v>
      </c>
      <c r="Y155" s="776">
        <f>IFERROR(IF(X155="",0,CEILING((X155/$H155),1)*$H155),"")</f>
        <v>12.8</v>
      </c>
      <c r="Z155" s="36">
        <f>IFERROR(IF(Y155=0,"",ROUNDUP(Y155/H155,0)*0.00651),"")</f>
        <v>2.6040000000000001E-2</v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12.675000000000001</v>
      </c>
      <c r="BN155" s="64">
        <f>IFERROR(Y155*I155/H155,"0")</f>
        <v>13.52</v>
      </c>
      <c r="BO155" s="64">
        <f>IFERROR(1/J155*(X155/H155),"0")</f>
        <v>2.0604395604395608E-2</v>
      </c>
      <c r="BP155" s="64">
        <f>IFERROR(1/J155*(Y155/H155),"0")</f>
        <v>2.197802197802198E-2</v>
      </c>
    </row>
    <row r="156" spans="1:68" x14ac:dyDescent="0.2">
      <c r="A156" s="784"/>
      <c r="B156" s="785"/>
      <c r="C156" s="785"/>
      <c r="D156" s="785"/>
      <c r="E156" s="785"/>
      <c r="F156" s="785"/>
      <c r="G156" s="785"/>
      <c r="H156" s="785"/>
      <c r="I156" s="785"/>
      <c r="J156" s="785"/>
      <c r="K156" s="785"/>
      <c r="L156" s="785"/>
      <c r="M156" s="785"/>
      <c r="N156" s="785"/>
      <c r="O156" s="786"/>
      <c r="P156" s="793" t="s">
        <v>71</v>
      </c>
      <c r="Q156" s="794"/>
      <c r="R156" s="794"/>
      <c r="S156" s="794"/>
      <c r="T156" s="794"/>
      <c r="U156" s="794"/>
      <c r="V156" s="795"/>
      <c r="W156" s="37" t="s">
        <v>72</v>
      </c>
      <c r="X156" s="777">
        <f>IFERROR(X154/H154,"0")+IFERROR(X155/H155,"0")</f>
        <v>3.75</v>
      </c>
      <c r="Y156" s="777">
        <f>IFERROR(Y154/H154,"0")+IFERROR(Y155/H155,"0")</f>
        <v>4</v>
      </c>
      <c r="Z156" s="777">
        <f>IFERROR(IF(Z154="",0,Z154),"0")+IFERROR(IF(Z155="",0,Z155),"0")</f>
        <v>2.6040000000000001E-2</v>
      </c>
      <c r="AA156" s="778"/>
      <c r="AB156" s="778"/>
      <c r="AC156" s="778"/>
    </row>
    <row r="157" spans="1:68" x14ac:dyDescent="0.2">
      <c r="A157" s="785"/>
      <c r="B157" s="785"/>
      <c r="C157" s="785"/>
      <c r="D157" s="785"/>
      <c r="E157" s="785"/>
      <c r="F157" s="785"/>
      <c r="G157" s="785"/>
      <c r="H157" s="785"/>
      <c r="I157" s="785"/>
      <c r="J157" s="785"/>
      <c r="K157" s="785"/>
      <c r="L157" s="785"/>
      <c r="M157" s="785"/>
      <c r="N157" s="785"/>
      <c r="O157" s="786"/>
      <c r="P157" s="793" t="s">
        <v>71</v>
      </c>
      <c r="Q157" s="794"/>
      <c r="R157" s="794"/>
      <c r="S157" s="794"/>
      <c r="T157" s="794"/>
      <c r="U157" s="794"/>
      <c r="V157" s="795"/>
      <c r="W157" s="37" t="s">
        <v>69</v>
      </c>
      <c r="X157" s="777">
        <f>IFERROR(SUM(X154:X155),"0")</f>
        <v>12</v>
      </c>
      <c r="Y157" s="777">
        <f>IFERROR(SUM(Y154:Y155),"0")</f>
        <v>12.8</v>
      </c>
      <c r="Z157" s="37"/>
      <c r="AA157" s="778"/>
      <c r="AB157" s="778"/>
      <c r="AC157" s="778"/>
    </row>
    <row r="158" spans="1:68" ht="14.25" hidden="1" customHeight="1" x14ac:dyDescent="0.25">
      <c r="A158" s="819" t="s">
        <v>64</v>
      </c>
      <c r="B158" s="785"/>
      <c r="C158" s="785"/>
      <c r="D158" s="785"/>
      <c r="E158" s="785"/>
      <c r="F158" s="785"/>
      <c r="G158" s="785"/>
      <c r="H158" s="785"/>
      <c r="I158" s="785"/>
      <c r="J158" s="785"/>
      <c r="K158" s="785"/>
      <c r="L158" s="785"/>
      <c r="M158" s="785"/>
      <c r="N158" s="785"/>
      <c r="O158" s="785"/>
      <c r="P158" s="785"/>
      <c r="Q158" s="785"/>
      <c r="R158" s="785"/>
      <c r="S158" s="785"/>
      <c r="T158" s="785"/>
      <c r="U158" s="785"/>
      <c r="V158" s="785"/>
      <c r="W158" s="785"/>
      <c r="X158" s="785"/>
      <c r="Y158" s="785"/>
      <c r="Z158" s="785"/>
      <c r="AA158" s="771"/>
      <c r="AB158" s="771"/>
      <c r="AC158" s="771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4"/>
      <c r="B161" s="785"/>
      <c r="C161" s="785"/>
      <c r="D161" s="785"/>
      <c r="E161" s="785"/>
      <c r="F161" s="785"/>
      <c r="G161" s="785"/>
      <c r="H161" s="785"/>
      <c r="I161" s="785"/>
      <c r="J161" s="785"/>
      <c r="K161" s="785"/>
      <c r="L161" s="785"/>
      <c r="M161" s="785"/>
      <c r="N161" s="785"/>
      <c r="O161" s="786"/>
      <c r="P161" s="793" t="s">
        <v>71</v>
      </c>
      <c r="Q161" s="794"/>
      <c r="R161" s="794"/>
      <c r="S161" s="794"/>
      <c r="T161" s="794"/>
      <c r="U161" s="794"/>
      <c r="V161" s="795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hidden="1" x14ac:dyDescent="0.2">
      <c r="A162" s="785"/>
      <c r="B162" s="785"/>
      <c r="C162" s="785"/>
      <c r="D162" s="785"/>
      <c r="E162" s="785"/>
      <c r="F162" s="785"/>
      <c r="G162" s="785"/>
      <c r="H162" s="785"/>
      <c r="I162" s="785"/>
      <c r="J162" s="785"/>
      <c r="K162" s="785"/>
      <c r="L162" s="785"/>
      <c r="M162" s="785"/>
      <c r="N162" s="785"/>
      <c r="O162" s="786"/>
      <c r="P162" s="793" t="s">
        <v>71</v>
      </c>
      <c r="Q162" s="794"/>
      <c r="R162" s="794"/>
      <c r="S162" s="794"/>
      <c r="T162" s="794"/>
      <c r="U162" s="794"/>
      <c r="V162" s="795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hidden="1" customHeight="1" x14ac:dyDescent="0.25">
      <c r="A163" s="819" t="s">
        <v>73</v>
      </c>
      <c r="B163" s="785"/>
      <c r="C163" s="785"/>
      <c r="D163" s="785"/>
      <c r="E163" s="785"/>
      <c r="F163" s="785"/>
      <c r="G163" s="785"/>
      <c r="H163" s="785"/>
      <c r="I163" s="785"/>
      <c r="J163" s="785"/>
      <c r="K163" s="785"/>
      <c r="L163" s="785"/>
      <c r="M163" s="785"/>
      <c r="N163" s="785"/>
      <c r="O163" s="785"/>
      <c r="P163" s="785"/>
      <c r="Q163" s="785"/>
      <c r="R163" s="785"/>
      <c r="S163" s="785"/>
      <c r="T163" s="785"/>
      <c r="U163" s="785"/>
      <c r="V163" s="785"/>
      <c r="W163" s="785"/>
      <c r="X163" s="785"/>
      <c r="Y163" s="785"/>
      <c r="Z163" s="785"/>
      <c r="AA163" s="771"/>
      <c r="AB163" s="771"/>
      <c r="AC163" s="771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9</v>
      </c>
      <c r="Y165" s="776">
        <f>IFERROR(IF(X165="",0,CEILING((X165/$H165),1)*$H165),"")</f>
        <v>10.56</v>
      </c>
      <c r="Z165" s="36">
        <f>IFERROR(IF(Y165=0,"",ROUNDUP(Y165/H165,0)*0.00651),"")</f>
        <v>2.6040000000000001E-2</v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9.913636363636364</v>
      </c>
      <c r="BN165" s="64">
        <f>IFERROR(Y165*I165/H165,"0")</f>
        <v>11.632</v>
      </c>
      <c r="BO165" s="64">
        <f>IFERROR(1/J165*(X165/H165),"0")</f>
        <v>1.8731268731268732E-2</v>
      </c>
      <c r="BP165" s="64">
        <f>IFERROR(1/J165*(Y165/H165),"0")</f>
        <v>2.197802197802198E-2</v>
      </c>
    </row>
    <row r="166" spans="1:68" x14ac:dyDescent="0.2">
      <c r="A166" s="784"/>
      <c r="B166" s="785"/>
      <c r="C166" s="785"/>
      <c r="D166" s="785"/>
      <c r="E166" s="785"/>
      <c r="F166" s="785"/>
      <c r="G166" s="785"/>
      <c r="H166" s="785"/>
      <c r="I166" s="785"/>
      <c r="J166" s="785"/>
      <c r="K166" s="785"/>
      <c r="L166" s="785"/>
      <c r="M166" s="785"/>
      <c r="N166" s="785"/>
      <c r="O166" s="786"/>
      <c r="P166" s="793" t="s">
        <v>71</v>
      </c>
      <c r="Q166" s="794"/>
      <c r="R166" s="794"/>
      <c r="S166" s="794"/>
      <c r="T166" s="794"/>
      <c r="U166" s="794"/>
      <c r="V166" s="795"/>
      <c r="W166" s="37" t="s">
        <v>72</v>
      </c>
      <c r="X166" s="777">
        <f>IFERROR(X164/H164,"0")+IFERROR(X165/H165,"0")</f>
        <v>3.4090909090909087</v>
      </c>
      <c r="Y166" s="777">
        <f>IFERROR(Y164/H164,"0")+IFERROR(Y165/H165,"0")</f>
        <v>4</v>
      </c>
      <c r="Z166" s="777">
        <f>IFERROR(IF(Z164="",0,Z164),"0")+IFERROR(IF(Z165="",0,Z165),"0")</f>
        <v>2.6040000000000001E-2</v>
      </c>
      <c r="AA166" s="778"/>
      <c r="AB166" s="778"/>
      <c r="AC166" s="778"/>
    </row>
    <row r="167" spans="1:68" x14ac:dyDescent="0.2">
      <c r="A167" s="785"/>
      <c r="B167" s="785"/>
      <c r="C167" s="785"/>
      <c r="D167" s="785"/>
      <c r="E167" s="785"/>
      <c r="F167" s="785"/>
      <c r="G167" s="785"/>
      <c r="H167" s="785"/>
      <c r="I167" s="785"/>
      <c r="J167" s="785"/>
      <c r="K167" s="785"/>
      <c r="L167" s="785"/>
      <c r="M167" s="785"/>
      <c r="N167" s="785"/>
      <c r="O167" s="786"/>
      <c r="P167" s="793" t="s">
        <v>71</v>
      </c>
      <c r="Q167" s="794"/>
      <c r="R167" s="794"/>
      <c r="S167" s="794"/>
      <c r="T167" s="794"/>
      <c r="U167" s="794"/>
      <c r="V167" s="795"/>
      <c r="W167" s="37" t="s">
        <v>69</v>
      </c>
      <c r="X167" s="777">
        <f>IFERROR(SUM(X164:X165),"0")</f>
        <v>9</v>
      </c>
      <c r="Y167" s="777">
        <f>IFERROR(SUM(Y164:Y165),"0")</f>
        <v>10.56</v>
      </c>
      <c r="Z167" s="37"/>
      <c r="AA167" s="778"/>
      <c r="AB167" s="778"/>
      <c r="AC167" s="778"/>
    </row>
    <row r="168" spans="1:68" ht="16.5" hidden="1" customHeight="1" x14ac:dyDescent="0.25">
      <c r="A168" s="791" t="s">
        <v>113</v>
      </c>
      <c r="B168" s="785"/>
      <c r="C168" s="785"/>
      <c r="D168" s="785"/>
      <c r="E168" s="785"/>
      <c r="F168" s="785"/>
      <c r="G168" s="785"/>
      <c r="H168" s="785"/>
      <c r="I168" s="785"/>
      <c r="J168" s="785"/>
      <c r="K168" s="785"/>
      <c r="L168" s="785"/>
      <c r="M168" s="785"/>
      <c r="N168" s="785"/>
      <c r="O168" s="785"/>
      <c r="P168" s="785"/>
      <c r="Q168" s="785"/>
      <c r="R168" s="785"/>
      <c r="S168" s="785"/>
      <c r="T168" s="785"/>
      <c r="U168" s="785"/>
      <c r="V168" s="785"/>
      <c r="W168" s="785"/>
      <c r="X168" s="785"/>
      <c r="Y168" s="785"/>
      <c r="Z168" s="785"/>
      <c r="AA168" s="770"/>
      <c r="AB168" s="770"/>
      <c r="AC168" s="770"/>
    </row>
    <row r="169" spans="1:68" ht="14.25" hidden="1" customHeight="1" x14ac:dyDescent="0.25">
      <c r="A169" s="819" t="s">
        <v>115</v>
      </c>
      <c r="B169" s="785"/>
      <c r="C169" s="785"/>
      <c r="D169" s="785"/>
      <c r="E169" s="785"/>
      <c r="F169" s="785"/>
      <c r="G169" s="785"/>
      <c r="H169" s="785"/>
      <c r="I169" s="785"/>
      <c r="J169" s="785"/>
      <c r="K169" s="785"/>
      <c r="L169" s="785"/>
      <c r="M169" s="785"/>
      <c r="N169" s="785"/>
      <c r="O169" s="785"/>
      <c r="P169" s="785"/>
      <c r="Q169" s="785"/>
      <c r="R169" s="785"/>
      <c r="S169" s="785"/>
      <c r="T169" s="785"/>
      <c r="U169" s="785"/>
      <c r="V169" s="785"/>
      <c r="W169" s="785"/>
      <c r="X169" s="785"/>
      <c r="Y169" s="785"/>
      <c r="Z169" s="785"/>
      <c r="AA169" s="771"/>
      <c r="AB169" s="771"/>
      <c r="AC169" s="771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119</v>
      </c>
      <c r="N170" s="33"/>
      <c r="O170" s="32">
        <v>50</v>
      </c>
      <c r="P170" s="7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58</v>
      </c>
      <c r="Y170" s="776">
        <f>IFERROR(IF(X170="",0,CEILING((X170/$H170),1)*$H170),"")</f>
        <v>60</v>
      </c>
      <c r="Z170" s="36">
        <f>IFERROR(IF(Y170=0,"",ROUNDUP(Y170/H170,0)*0.00902),"")</f>
        <v>0.1353</v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61.045000000000002</v>
      </c>
      <c r="BN170" s="64">
        <f>IFERROR(Y170*I170/H170,"0")</f>
        <v>63.15</v>
      </c>
      <c r="BO170" s="64">
        <f>IFERROR(1/J170*(X170/H170),"0")</f>
        <v>0.10984848484848485</v>
      </c>
      <c r="BP170" s="64">
        <f>IFERROR(1/J170*(Y170/H170),"0")</f>
        <v>0.11363636363636365</v>
      </c>
    </row>
    <row r="171" spans="1:68" x14ac:dyDescent="0.2">
      <c r="A171" s="784"/>
      <c r="B171" s="785"/>
      <c r="C171" s="785"/>
      <c r="D171" s="785"/>
      <c r="E171" s="785"/>
      <c r="F171" s="785"/>
      <c r="G171" s="785"/>
      <c r="H171" s="785"/>
      <c r="I171" s="785"/>
      <c r="J171" s="785"/>
      <c r="K171" s="785"/>
      <c r="L171" s="785"/>
      <c r="M171" s="785"/>
      <c r="N171" s="785"/>
      <c r="O171" s="786"/>
      <c r="P171" s="793" t="s">
        <v>71</v>
      </c>
      <c r="Q171" s="794"/>
      <c r="R171" s="794"/>
      <c r="S171" s="794"/>
      <c r="T171" s="794"/>
      <c r="U171" s="794"/>
      <c r="V171" s="795"/>
      <c r="W171" s="37" t="s">
        <v>72</v>
      </c>
      <c r="X171" s="777">
        <f>IFERROR(X170/H170,"0")</f>
        <v>14.5</v>
      </c>
      <c r="Y171" s="777">
        <f>IFERROR(Y170/H170,"0")</f>
        <v>15</v>
      </c>
      <c r="Z171" s="777">
        <f>IFERROR(IF(Z170="",0,Z170),"0")</f>
        <v>0.1353</v>
      </c>
      <c r="AA171" s="778"/>
      <c r="AB171" s="778"/>
      <c r="AC171" s="778"/>
    </row>
    <row r="172" spans="1:68" x14ac:dyDescent="0.2">
      <c r="A172" s="785"/>
      <c r="B172" s="785"/>
      <c r="C172" s="785"/>
      <c r="D172" s="785"/>
      <c r="E172" s="785"/>
      <c r="F172" s="785"/>
      <c r="G172" s="785"/>
      <c r="H172" s="785"/>
      <c r="I172" s="785"/>
      <c r="J172" s="785"/>
      <c r="K172" s="785"/>
      <c r="L172" s="785"/>
      <c r="M172" s="785"/>
      <c r="N172" s="785"/>
      <c r="O172" s="786"/>
      <c r="P172" s="793" t="s">
        <v>71</v>
      </c>
      <c r="Q172" s="794"/>
      <c r="R172" s="794"/>
      <c r="S172" s="794"/>
      <c r="T172" s="794"/>
      <c r="U172" s="794"/>
      <c r="V172" s="795"/>
      <c r="W172" s="37" t="s">
        <v>69</v>
      </c>
      <c r="X172" s="777">
        <f>IFERROR(SUM(X170:X170),"0")</f>
        <v>58</v>
      </c>
      <c r="Y172" s="777">
        <f>IFERROR(SUM(Y170:Y170),"0")</f>
        <v>60</v>
      </c>
      <c r="Z172" s="37"/>
      <c r="AA172" s="778"/>
      <c r="AB172" s="778"/>
      <c r="AC172" s="778"/>
    </row>
    <row r="173" spans="1:68" ht="14.25" hidden="1" customHeight="1" x14ac:dyDescent="0.25">
      <c r="A173" s="819" t="s">
        <v>64</v>
      </c>
      <c r="B173" s="785"/>
      <c r="C173" s="785"/>
      <c r="D173" s="785"/>
      <c r="E173" s="785"/>
      <c r="F173" s="785"/>
      <c r="G173" s="785"/>
      <c r="H173" s="785"/>
      <c r="I173" s="785"/>
      <c r="J173" s="785"/>
      <c r="K173" s="785"/>
      <c r="L173" s="785"/>
      <c r="M173" s="785"/>
      <c r="N173" s="785"/>
      <c r="O173" s="785"/>
      <c r="P173" s="785"/>
      <c r="Q173" s="785"/>
      <c r="R173" s="785"/>
      <c r="S173" s="785"/>
      <c r="T173" s="785"/>
      <c r="U173" s="785"/>
      <c r="V173" s="785"/>
      <c r="W173" s="785"/>
      <c r="X173" s="785"/>
      <c r="Y173" s="785"/>
      <c r="Z173" s="785"/>
      <c r="AA173" s="771"/>
      <c r="AB173" s="771"/>
      <c r="AC173" s="771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119</v>
      </c>
      <c r="N174" s="33"/>
      <c r="O174" s="32">
        <v>40</v>
      </c>
      <c r="P174" s="11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4"/>
      <c r="B179" s="785"/>
      <c r="C179" s="785"/>
      <c r="D179" s="785"/>
      <c r="E179" s="785"/>
      <c r="F179" s="785"/>
      <c r="G179" s="785"/>
      <c r="H179" s="785"/>
      <c r="I179" s="785"/>
      <c r="J179" s="785"/>
      <c r="K179" s="785"/>
      <c r="L179" s="785"/>
      <c r="M179" s="785"/>
      <c r="N179" s="785"/>
      <c r="O179" s="786"/>
      <c r="P179" s="793" t="s">
        <v>71</v>
      </c>
      <c r="Q179" s="794"/>
      <c r="R179" s="794"/>
      <c r="S179" s="794"/>
      <c r="T179" s="794"/>
      <c r="U179" s="794"/>
      <c r="V179" s="795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hidden="1" x14ac:dyDescent="0.2">
      <c r="A180" s="785"/>
      <c r="B180" s="785"/>
      <c r="C180" s="785"/>
      <c r="D180" s="785"/>
      <c r="E180" s="785"/>
      <c r="F180" s="785"/>
      <c r="G180" s="785"/>
      <c r="H180" s="785"/>
      <c r="I180" s="785"/>
      <c r="J180" s="785"/>
      <c r="K180" s="785"/>
      <c r="L180" s="785"/>
      <c r="M180" s="785"/>
      <c r="N180" s="785"/>
      <c r="O180" s="786"/>
      <c r="P180" s="793" t="s">
        <v>71</v>
      </c>
      <c r="Q180" s="794"/>
      <c r="R180" s="794"/>
      <c r="S180" s="794"/>
      <c r="T180" s="794"/>
      <c r="U180" s="794"/>
      <c r="V180" s="795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hidden="1" customHeight="1" x14ac:dyDescent="0.25">
      <c r="A181" s="819" t="s">
        <v>73</v>
      </c>
      <c r="B181" s="785"/>
      <c r="C181" s="785"/>
      <c r="D181" s="785"/>
      <c r="E181" s="785"/>
      <c r="F181" s="785"/>
      <c r="G181" s="785"/>
      <c r="H181" s="785"/>
      <c r="I181" s="785"/>
      <c r="J181" s="785"/>
      <c r="K181" s="785"/>
      <c r="L181" s="785"/>
      <c r="M181" s="785"/>
      <c r="N181" s="785"/>
      <c r="O181" s="785"/>
      <c r="P181" s="785"/>
      <c r="Q181" s="785"/>
      <c r="R181" s="785"/>
      <c r="S181" s="785"/>
      <c r="T181" s="785"/>
      <c r="U181" s="785"/>
      <c r="V181" s="785"/>
      <c r="W181" s="785"/>
      <c r="X181" s="785"/>
      <c r="Y181" s="785"/>
      <c r="Z181" s="785"/>
      <c r="AA181" s="771"/>
      <c r="AB181" s="771"/>
      <c r="AC181" s="771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17</v>
      </c>
      <c r="Y183" s="776">
        <f>IFERROR(IF(X183="",0,CEILING((X183/$H183),1)*$H183),"")</f>
        <v>18</v>
      </c>
      <c r="Z183" s="36">
        <f>IFERROR(IF(Y183=0,"",ROUNDUP(Y183/H183,0)*0.00651),"")</f>
        <v>3.9059999999999997E-2</v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18.428000000000001</v>
      </c>
      <c r="BN183" s="64">
        <f>IFERROR(Y183*I183/H183,"0")</f>
        <v>19.511999999999997</v>
      </c>
      <c r="BO183" s="64">
        <f>IFERROR(1/J183*(X183/H183),"0")</f>
        <v>3.1135531135531139E-2</v>
      </c>
      <c r="BP183" s="64">
        <f>IFERROR(1/J183*(Y183/H183),"0")</f>
        <v>3.2967032967032968E-2</v>
      </c>
    </row>
    <row r="184" spans="1:68" x14ac:dyDescent="0.2">
      <c r="A184" s="784"/>
      <c r="B184" s="785"/>
      <c r="C184" s="785"/>
      <c r="D184" s="785"/>
      <c r="E184" s="785"/>
      <c r="F184" s="785"/>
      <c r="G184" s="785"/>
      <c r="H184" s="785"/>
      <c r="I184" s="785"/>
      <c r="J184" s="785"/>
      <c r="K184" s="785"/>
      <c r="L184" s="785"/>
      <c r="M184" s="785"/>
      <c r="N184" s="785"/>
      <c r="O184" s="786"/>
      <c r="P184" s="793" t="s">
        <v>71</v>
      </c>
      <c r="Q184" s="794"/>
      <c r="R184" s="794"/>
      <c r="S184" s="794"/>
      <c r="T184" s="794"/>
      <c r="U184" s="794"/>
      <c r="V184" s="795"/>
      <c r="W184" s="37" t="s">
        <v>72</v>
      </c>
      <c r="X184" s="777">
        <f>IFERROR(X182/H182,"0")+IFERROR(X183/H183,"0")</f>
        <v>5.666666666666667</v>
      </c>
      <c r="Y184" s="777">
        <f>IFERROR(Y182/H182,"0")+IFERROR(Y183/H183,"0")</f>
        <v>6</v>
      </c>
      <c r="Z184" s="777">
        <f>IFERROR(IF(Z182="",0,Z182),"0")+IFERROR(IF(Z183="",0,Z183),"0")</f>
        <v>3.9059999999999997E-2</v>
      </c>
      <c r="AA184" s="778"/>
      <c r="AB184" s="778"/>
      <c r="AC184" s="778"/>
    </row>
    <row r="185" spans="1:68" x14ac:dyDescent="0.2">
      <c r="A185" s="785"/>
      <c r="B185" s="785"/>
      <c r="C185" s="785"/>
      <c r="D185" s="785"/>
      <c r="E185" s="785"/>
      <c r="F185" s="785"/>
      <c r="G185" s="785"/>
      <c r="H185" s="785"/>
      <c r="I185" s="785"/>
      <c r="J185" s="785"/>
      <c r="K185" s="785"/>
      <c r="L185" s="785"/>
      <c r="M185" s="785"/>
      <c r="N185" s="785"/>
      <c r="O185" s="786"/>
      <c r="P185" s="793" t="s">
        <v>71</v>
      </c>
      <c r="Q185" s="794"/>
      <c r="R185" s="794"/>
      <c r="S185" s="794"/>
      <c r="T185" s="794"/>
      <c r="U185" s="794"/>
      <c r="V185" s="795"/>
      <c r="W185" s="37" t="s">
        <v>69</v>
      </c>
      <c r="X185" s="777">
        <f>IFERROR(SUM(X182:X183),"0")</f>
        <v>17</v>
      </c>
      <c r="Y185" s="777">
        <f>IFERROR(SUM(Y182:Y183),"0")</f>
        <v>18</v>
      </c>
      <c r="Z185" s="37"/>
      <c r="AA185" s="778"/>
      <c r="AB185" s="778"/>
      <c r="AC185" s="778"/>
    </row>
    <row r="186" spans="1:68" ht="27.75" hidden="1" customHeight="1" x14ac:dyDescent="0.2">
      <c r="A186" s="802" t="s">
        <v>325</v>
      </c>
      <c r="B186" s="803"/>
      <c r="C186" s="803"/>
      <c r="D186" s="803"/>
      <c r="E186" s="803"/>
      <c r="F186" s="803"/>
      <c r="G186" s="803"/>
      <c r="H186" s="803"/>
      <c r="I186" s="803"/>
      <c r="J186" s="803"/>
      <c r="K186" s="803"/>
      <c r="L186" s="803"/>
      <c r="M186" s="803"/>
      <c r="N186" s="803"/>
      <c r="O186" s="803"/>
      <c r="P186" s="803"/>
      <c r="Q186" s="803"/>
      <c r="R186" s="803"/>
      <c r="S186" s="803"/>
      <c r="T186" s="803"/>
      <c r="U186" s="803"/>
      <c r="V186" s="803"/>
      <c r="W186" s="803"/>
      <c r="X186" s="803"/>
      <c r="Y186" s="803"/>
      <c r="Z186" s="803"/>
      <c r="AA186" s="48"/>
      <c r="AB186" s="48"/>
      <c r="AC186" s="48"/>
    </row>
    <row r="187" spans="1:68" ht="16.5" hidden="1" customHeight="1" x14ac:dyDescent="0.25">
      <c r="A187" s="791" t="s">
        <v>326</v>
      </c>
      <c r="B187" s="785"/>
      <c r="C187" s="785"/>
      <c r="D187" s="785"/>
      <c r="E187" s="785"/>
      <c r="F187" s="785"/>
      <c r="G187" s="785"/>
      <c r="H187" s="785"/>
      <c r="I187" s="785"/>
      <c r="J187" s="785"/>
      <c r="K187" s="785"/>
      <c r="L187" s="785"/>
      <c r="M187" s="785"/>
      <c r="N187" s="785"/>
      <c r="O187" s="785"/>
      <c r="P187" s="785"/>
      <c r="Q187" s="785"/>
      <c r="R187" s="785"/>
      <c r="S187" s="785"/>
      <c r="T187" s="785"/>
      <c r="U187" s="785"/>
      <c r="V187" s="785"/>
      <c r="W187" s="785"/>
      <c r="X187" s="785"/>
      <c r="Y187" s="785"/>
      <c r="Z187" s="785"/>
      <c r="AA187" s="770"/>
      <c r="AB187" s="770"/>
      <c r="AC187" s="770"/>
    </row>
    <row r="188" spans="1:68" ht="14.25" hidden="1" customHeight="1" x14ac:dyDescent="0.25">
      <c r="A188" s="819" t="s">
        <v>172</v>
      </c>
      <c r="B188" s="785"/>
      <c r="C188" s="785"/>
      <c r="D188" s="785"/>
      <c r="E188" s="785"/>
      <c r="F188" s="785"/>
      <c r="G188" s="785"/>
      <c r="H188" s="785"/>
      <c r="I188" s="785"/>
      <c r="J188" s="785"/>
      <c r="K188" s="785"/>
      <c r="L188" s="785"/>
      <c r="M188" s="785"/>
      <c r="N188" s="785"/>
      <c r="O188" s="785"/>
      <c r="P188" s="785"/>
      <c r="Q188" s="785"/>
      <c r="R188" s="785"/>
      <c r="S188" s="785"/>
      <c r="T188" s="785"/>
      <c r="U188" s="785"/>
      <c r="V188" s="785"/>
      <c r="W188" s="785"/>
      <c r="X188" s="785"/>
      <c r="Y188" s="785"/>
      <c r="Z188" s="785"/>
      <c r="AA188" s="771"/>
      <c r="AB188" s="771"/>
      <c r="AC188" s="771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4"/>
      <c r="B190" s="785"/>
      <c r="C190" s="785"/>
      <c r="D190" s="785"/>
      <c r="E190" s="785"/>
      <c r="F190" s="785"/>
      <c r="G190" s="785"/>
      <c r="H190" s="785"/>
      <c r="I190" s="785"/>
      <c r="J190" s="785"/>
      <c r="K190" s="785"/>
      <c r="L190" s="785"/>
      <c r="M190" s="785"/>
      <c r="N190" s="785"/>
      <c r="O190" s="786"/>
      <c r="P190" s="793" t="s">
        <v>71</v>
      </c>
      <c r="Q190" s="794"/>
      <c r="R190" s="794"/>
      <c r="S190" s="794"/>
      <c r="T190" s="794"/>
      <c r="U190" s="794"/>
      <c r="V190" s="795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hidden="1" x14ac:dyDescent="0.2">
      <c r="A191" s="785"/>
      <c r="B191" s="785"/>
      <c r="C191" s="785"/>
      <c r="D191" s="785"/>
      <c r="E191" s="785"/>
      <c r="F191" s="785"/>
      <c r="G191" s="785"/>
      <c r="H191" s="785"/>
      <c r="I191" s="785"/>
      <c r="J191" s="785"/>
      <c r="K191" s="785"/>
      <c r="L191" s="785"/>
      <c r="M191" s="785"/>
      <c r="N191" s="785"/>
      <c r="O191" s="786"/>
      <c r="P191" s="793" t="s">
        <v>71</v>
      </c>
      <c r="Q191" s="794"/>
      <c r="R191" s="794"/>
      <c r="S191" s="794"/>
      <c r="T191" s="794"/>
      <c r="U191" s="794"/>
      <c r="V191" s="795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hidden="1" customHeight="1" x14ac:dyDescent="0.25">
      <c r="A192" s="819" t="s">
        <v>64</v>
      </c>
      <c r="B192" s="785"/>
      <c r="C192" s="785"/>
      <c r="D192" s="785"/>
      <c r="E192" s="785"/>
      <c r="F192" s="785"/>
      <c r="G192" s="785"/>
      <c r="H192" s="785"/>
      <c r="I192" s="785"/>
      <c r="J192" s="785"/>
      <c r="K192" s="785"/>
      <c r="L192" s="785"/>
      <c r="M192" s="785"/>
      <c r="N192" s="785"/>
      <c r="O192" s="785"/>
      <c r="P192" s="785"/>
      <c r="Q192" s="785"/>
      <c r="R192" s="785"/>
      <c r="S192" s="785"/>
      <c r="T192" s="785"/>
      <c r="U192" s="785"/>
      <c r="V192" s="785"/>
      <c r="W192" s="785"/>
      <c r="X192" s="785"/>
      <c r="Y192" s="785"/>
      <c r="Z192" s="785"/>
      <c r="AA192" s="771"/>
      <c r="AB192" s="771"/>
      <c r="AC192" s="771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0</v>
      </c>
      <c r="Y193" s="776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19</v>
      </c>
      <c r="Y196" s="776">
        <f t="shared" si="36"/>
        <v>21</v>
      </c>
      <c r="Z196" s="36">
        <f>IFERROR(IF(Y196=0,"",ROUNDUP(Y196/H196,0)*0.00502),"")</f>
        <v>5.0200000000000002E-2</v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20.176190476190474</v>
      </c>
      <c r="BN196" s="64">
        <f t="shared" si="38"/>
        <v>22.299999999999997</v>
      </c>
      <c r="BO196" s="64">
        <f t="shared" si="39"/>
        <v>3.8665038665038669E-2</v>
      </c>
      <c r="BP196" s="64">
        <f t="shared" si="40"/>
        <v>4.2735042735042736E-2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4"/>
      <c r="B201" s="785"/>
      <c r="C201" s="785"/>
      <c r="D201" s="785"/>
      <c r="E201" s="785"/>
      <c r="F201" s="785"/>
      <c r="G201" s="785"/>
      <c r="H201" s="785"/>
      <c r="I201" s="785"/>
      <c r="J201" s="785"/>
      <c r="K201" s="785"/>
      <c r="L201" s="785"/>
      <c r="M201" s="785"/>
      <c r="N201" s="785"/>
      <c r="O201" s="786"/>
      <c r="P201" s="793" t="s">
        <v>71</v>
      </c>
      <c r="Q201" s="794"/>
      <c r="R201" s="794"/>
      <c r="S201" s="794"/>
      <c r="T201" s="794"/>
      <c r="U201" s="794"/>
      <c r="V201" s="795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9.0476190476190474</v>
      </c>
      <c r="Y201" s="777">
        <f>IFERROR(Y193/H193,"0")+IFERROR(Y194/H194,"0")+IFERROR(Y195/H195,"0")+IFERROR(Y196/H196,"0")+IFERROR(Y197/H197,"0")+IFERROR(Y198/H198,"0")+IFERROR(Y199/H199,"0")+IFERROR(Y200/H200,"0")</f>
        <v>10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5.0200000000000002E-2</v>
      </c>
      <c r="AA201" s="778"/>
      <c r="AB201" s="778"/>
      <c r="AC201" s="778"/>
    </row>
    <row r="202" spans="1:68" x14ac:dyDescent="0.2">
      <c r="A202" s="785"/>
      <c r="B202" s="785"/>
      <c r="C202" s="785"/>
      <c r="D202" s="785"/>
      <c r="E202" s="785"/>
      <c r="F202" s="785"/>
      <c r="G202" s="785"/>
      <c r="H202" s="785"/>
      <c r="I202" s="785"/>
      <c r="J202" s="785"/>
      <c r="K202" s="785"/>
      <c r="L202" s="785"/>
      <c r="M202" s="785"/>
      <c r="N202" s="785"/>
      <c r="O202" s="786"/>
      <c r="P202" s="793" t="s">
        <v>71</v>
      </c>
      <c r="Q202" s="794"/>
      <c r="R202" s="794"/>
      <c r="S202" s="794"/>
      <c r="T202" s="794"/>
      <c r="U202" s="794"/>
      <c r="V202" s="795"/>
      <c r="W202" s="37" t="s">
        <v>69</v>
      </c>
      <c r="X202" s="777">
        <f>IFERROR(SUM(X193:X200),"0")</f>
        <v>19</v>
      </c>
      <c r="Y202" s="777">
        <f>IFERROR(SUM(Y193:Y200),"0")</f>
        <v>21</v>
      </c>
      <c r="Z202" s="37"/>
      <c r="AA202" s="778"/>
      <c r="AB202" s="778"/>
      <c r="AC202" s="778"/>
    </row>
    <row r="203" spans="1:68" ht="16.5" hidden="1" customHeight="1" x14ac:dyDescent="0.25">
      <c r="A203" s="791" t="s">
        <v>350</v>
      </c>
      <c r="B203" s="785"/>
      <c r="C203" s="785"/>
      <c r="D203" s="785"/>
      <c r="E203" s="785"/>
      <c r="F203" s="785"/>
      <c r="G203" s="785"/>
      <c r="H203" s="785"/>
      <c r="I203" s="785"/>
      <c r="J203" s="785"/>
      <c r="K203" s="785"/>
      <c r="L203" s="785"/>
      <c r="M203" s="785"/>
      <c r="N203" s="785"/>
      <c r="O203" s="785"/>
      <c r="P203" s="785"/>
      <c r="Q203" s="785"/>
      <c r="R203" s="785"/>
      <c r="S203" s="785"/>
      <c r="T203" s="785"/>
      <c r="U203" s="785"/>
      <c r="V203" s="785"/>
      <c r="W203" s="785"/>
      <c r="X203" s="785"/>
      <c r="Y203" s="785"/>
      <c r="Z203" s="785"/>
      <c r="AA203" s="770"/>
      <c r="AB203" s="770"/>
      <c r="AC203" s="770"/>
    </row>
    <row r="204" spans="1:68" ht="14.25" hidden="1" customHeight="1" x14ac:dyDescent="0.25">
      <c r="A204" s="819" t="s">
        <v>115</v>
      </c>
      <c r="B204" s="785"/>
      <c r="C204" s="785"/>
      <c r="D204" s="785"/>
      <c r="E204" s="785"/>
      <c r="F204" s="785"/>
      <c r="G204" s="785"/>
      <c r="H204" s="785"/>
      <c r="I204" s="785"/>
      <c r="J204" s="785"/>
      <c r="K204" s="785"/>
      <c r="L204" s="785"/>
      <c r="M204" s="785"/>
      <c r="N204" s="785"/>
      <c r="O204" s="785"/>
      <c r="P204" s="785"/>
      <c r="Q204" s="785"/>
      <c r="R204" s="785"/>
      <c r="S204" s="785"/>
      <c r="T204" s="785"/>
      <c r="U204" s="785"/>
      <c r="V204" s="785"/>
      <c r="W204" s="785"/>
      <c r="X204" s="785"/>
      <c r="Y204" s="785"/>
      <c r="Z204" s="785"/>
      <c r="AA204" s="771"/>
      <c r="AB204" s="771"/>
      <c r="AC204" s="771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119</v>
      </c>
      <c r="N205" s="33"/>
      <c r="O205" s="32">
        <v>55</v>
      </c>
      <c r="P205" s="9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4"/>
      <c r="B207" s="785"/>
      <c r="C207" s="785"/>
      <c r="D207" s="785"/>
      <c r="E207" s="785"/>
      <c r="F207" s="785"/>
      <c r="G207" s="785"/>
      <c r="H207" s="785"/>
      <c r="I207" s="785"/>
      <c r="J207" s="785"/>
      <c r="K207" s="785"/>
      <c r="L207" s="785"/>
      <c r="M207" s="785"/>
      <c r="N207" s="785"/>
      <c r="O207" s="786"/>
      <c r="P207" s="793" t="s">
        <v>71</v>
      </c>
      <c r="Q207" s="794"/>
      <c r="R207" s="794"/>
      <c r="S207" s="794"/>
      <c r="T207" s="794"/>
      <c r="U207" s="794"/>
      <c r="V207" s="795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hidden="1" x14ac:dyDescent="0.2">
      <c r="A208" s="785"/>
      <c r="B208" s="785"/>
      <c r="C208" s="785"/>
      <c r="D208" s="785"/>
      <c r="E208" s="785"/>
      <c r="F208" s="785"/>
      <c r="G208" s="785"/>
      <c r="H208" s="785"/>
      <c r="I208" s="785"/>
      <c r="J208" s="785"/>
      <c r="K208" s="785"/>
      <c r="L208" s="785"/>
      <c r="M208" s="785"/>
      <c r="N208" s="785"/>
      <c r="O208" s="786"/>
      <c r="P208" s="793" t="s">
        <v>71</v>
      </c>
      <c r="Q208" s="794"/>
      <c r="R208" s="794"/>
      <c r="S208" s="794"/>
      <c r="T208" s="794"/>
      <c r="U208" s="794"/>
      <c r="V208" s="795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hidden="1" customHeight="1" x14ac:dyDescent="0.25">
      <c r="A209" s="819" t="s">
        <v>172</v>
      </c>
      <c r="B209" s="785"/>
      <c r="C209" s="785"/>
      <c r="D209" s="785"/>
      <c r="E209" s="785"/>
      <c r="F209" s="785"/>
      <c r="G209" s="785"/>
      <c r="H209" s="785"/>
      <c r="I209" s="785"/>
      <c r="J209" s="785"/>
      <c r="K209" s="785"/>
      <c r="L209" s="785"/>
      <c r="M209" s="785"/>
      <c r="N209" s="785"/>
      <c r="O209" s="785"/>
      <c r="P209" s="785"/>
      <c r="Q209" s="785"/>
      <c r="R209" s="785"/>
      <c r="S209" s="785"/>
      <c r="T209" s="785"/>
      <c r="U209" s="785"/>
      <c r="V209" s="785"/>
      <c r="W209" s="785"/>
      <c r="X209" s="785"/>
      <c r="Y209" s="785"/>
      <c r="Z209" s="785"/>
      <c r="AA209" s="771"/>
      <c r="AB209" s="771"/>
      <c r="AC209" s="771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9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4"/>
      <c r="B212" s="785"/>
      <c r="C212" s="785"/>
      <c r="D212" s="785"/>
      <c r="E212" s="785"/>
      <c r="F212" s="785"/>
      <c r="G212" s="785"/>
      <c r="H212" s="785"/>
      <c r="I212" s="785"/>
      <c r="J212" s="785"/>
      <c r="K212" s="785"/>
      <c r="L212" s="785"/>
      <c r="M212" s="785"/>
      <c r="N212" s="785"/>
      <c r="O212" s="786"/>
      <c r="P212" s="793" t="s">
        <v>71</v>
      </c>
      <c r="Q212" s="794"/>
      <c r="R212" s="794"/>
      <c r="S212" s="794"/>
      <c r="T212" s="794"/>
      <c r="U212" s="794"/>
      <c r="V212" s="795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hidden="1" x14ac:dyDescent="0.2">
      <c r="A213" s="785"/>
      <c r="B213" s="785"/>
      <c r="C213" s="785"/>
      <c r="D213" s="785"/>
      <c r="E213" s="785"/>
      <c r="F213" s="785"/>
      <c r="G213" s="785"/>
      <c r="H213" s="785"/>
      <c r="I213" s="785"/>
      <c r="J213" s="785"/>
      <c r="K213" s="785"/>
      <c r="L213" s="785"/>
      <c r="M213" s="785"/>
      <c r="N213" s="785"/>
      <c r="O213" s="786"/>
      <c r="P213" s="793" t="s">
        <v>71</v>
      </c>
      <c r="Q213" s="794"/>
      <c r="R213" s="794"/>
      <c r="S213" s="794"/>
      <c r="T213" s="794"/>
      <c r="U213" s="794"/>
      <c r="V213" s="795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hidden="1" customHeight="1" x14ac:dyDescent="0.25">
      <c r="A214" s="819" t="s">
        <v>64</v>
      </c>
      <c r="B214" s="785"/>
      <c r="C214" s="785"/>
      <c r="D214" s="785"/>
      <c r="E214" s="785"/>
      <c r="F214" s="785"/>
      <c r="G214" s="785"/>
      <c r="H214" s="785"/>
      <c r="I214" s="785"/>
      <c r="J214" s="785"/>
      <c r="K214" s="785"/>
      <c r="L214" s="785"/>
      <c r="M214" s="785"/>
      <c r="N214" s="785"/>
      <c r="O214" s="785"/>
      <c r="P214" s="785"/>
      <c r="Q214" s="785"/>
      <c r="R214" s="785"/>
      <c r="S214" s="785"/>
      <c r="T214" s="785"/>
      <c r="U214" s="785"/>
      <c r="V214" s="785"/>
      <c r="W214" s="785"/>
      <c r="X214" s="785"/>
      <c r="Y214" s="785"/>
      <c r="Z214" s="785"/>
      <c r="AA214" s="771"/>
      <c r="AB214" s="771"/>
      <c r="AC214" s="771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30</v>
      </c>
      <c r="Y215" s="776">
        <f t="shared" ref="Y215:Y222" si="41">IFERROR(IF(X215="",0,CEILING((X215/$H215),1)*$H215),"")</f>
        <v>32.400000000000006</v>
      </c>
      <c r="Z215" s="36">
        <f>IFERROR(IF(Y215=0,"",ROUNDUP(Y215/H215,0)*0.00902),"")</f>
        <v>5.4120000000000001E-2</v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31.166666666666668</v>
      </c>
      <c r="BN215" s="64">
        <f t="shared" ref="BN215:BN222" si="43">IFERROR(Y215*I215/H215,"0")</f>
        <v>33.660000000000004</v>
      </c>
      <c r="BO215" s="64">
        <f t="shared" ref="BO215:BO222" si="44">IFERROR(1/J215*(X215/H215),"0")</f>
        <v>4.208754208754209E-2</v>
      </c>
      <c r="BP215" s="64">
        <f t="shared" ref="BP215:BP222" si="45">IFERROR(1/J215*(Y215/H215),"0")</f>
        <v>4.5454545454545463E-2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1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15</v>
      </c>
      <c r="Y220" s="776">
        <f t="shared" si="41"/>
        <v>16.2</v>
      </c>
      <c r="Z220" s="36">
        <f>IFERROR(IF(Y220=0,"",ROUNDUP(Y220/H220,0)*0.00502),"")</f>
        <v>4.5179999999999998E-2</v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15.833333333333332</v>
      </c>
      <c r="BN220" s="64">
        <f t="shared" si="43"/>
        <v>17.099999999999998</v>
      </c>
      <c r="BO220" s="64">
        <f t="shared" si="44"/>
        <v>3.561253561253562E-2</v>
      </c>
      <c r="BP220" s="64">
        <f t="shared" si="45"/>
        <v>3.8461538461538464E-2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0</v>
      </c>
      <c r="Y222" s="77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4"/>
      <c r="B223" s="785"/>
      <c r="C223" s="785"/>
      <c r="D223" s="785"/>
      <c r="E223" s="785"/>
      <c r="F223" s="785"/>
      <c r="G223" s="785"/>
      <c r="H223" s="785"/>
      <c r="I223" s="785"/>
      <c r="J223" s="785"/>
      <c r="K223" s="785"/>
      <c r="L223" s="785"/>
      <c r="M223" s="785"/>
      <c r="N223" s="785"/>
      <c r="O223" s="786"/>
      <c r="P223" s="793" t="s">
        <v>71</v>
      </c>
      <c r="Q223" s="794"/>
      <c r="R223" s="794"/>
      <c r="S223" s="794"/>
      <c r="T223" s="794"/>
      <c r="U223" s="794"/>
      <c r="V223" s="795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13.888888888888889</v>
      </c>
      <c r="Y223" s="777">
        <f>IFERROR(Y215/H215,"0")+IFERROR(Y216/H216,"0")+IFERROR(Y217/H217,"0")+IFERROR(Y218/H218,"0")+IFERROR(Y219/H219,"0")+IFERROR(Y220/H220,"0")+IFERROR(Y221/H221,"0")+IFERROR(Y222/H222,"0")</f>
        <v>15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9.9299999999999999E-2</v>
      </c>
      <c r="AA223" s="778"/>
      <c r="AB223" s="778"/>
      <c r="AC223" s="778"/>
    </row>
    <row r="224" spans="1:68" x14ac:dyDescent="0.2">
      <c r="A224" s="785"/>
      <c r="B224" s="785"/>
      <c r="C224" s="785"/>
      <c r="D224" s="785"/>
      <c r="E224" s="785"/>
      <c r="F224" s="785"/>
      <c r="G224" s="785"/>
      <c r="H224" s="785"/>
      <c r="I224" s="785"/>
      <c r="J224" s="785"/>
      <c r="K224" s="785"/>
      <c r="L224" s="785"/>
      <c r="M224" s="785"/>
      <c r="N224" s="785"/>
      <c r="O224" s="786"/>
      <c r="P224" s="793" t="s">
        <v>71</v>
      </c>
      <c r="Q224" s="794"/>
      <c r="R224" s="794"/>
      <c r="S224" s="794"/>
      <c r="T224" s="794"/>
      <c r="U224" s="794"/>
      <c r="V224" s="795"/>
      <c r="W224" s="37" t="s">
        <v>69</v>
      </c>
      <c r="X224" s="777">
        <f>IFERROR(SUM(X215:X222),"0")</f>
        <v>45</v>
      </c>
      <c r="Y224" s="777">
        <f>IFERROR(SUM(Y215:Y222),"0")</f>
        <v>48.600000000000009</v>
      </c>
      <c r="Z224" s="37"/>
      <c r="AA224" s="778"/>
      <c r="AB224" s="778"/>
      <c r="AC224" s="778"/>
    </row>
    <row r="225" spans="1:68" ht="14.25" hidden="1" customHeight="1" x14ac:dyDescent="0.25">
      <c r="A225" s="819" t="s">
        <v>73</v>
      </c>
      <c r="B225" s="785"/>
      <c r="C225" s="785"/>
      <c r="D225" s="785"/>
      <c r="E225" s="785"/>
      <c r="F225" s="785"/>
      <c r="G225" s="785"/>
      <c r="H225" s="785"/>
      <c r="I225" s="785"/>
      <c r="J225" s="785"/>
      <c r="K225" s="785"/>
      <c r="L225" s="785"/>
      <c r="M225" s="785"/>
      <c r="N225" s="785"/>
      <c r="O225" s="785"/>
      <c r="P225" s="785"/>
      <c r="Q225" s="785"/>
      <c r="R225" s="785"/>
      <c r="S225" s="785"/>
      <c r="T225" s="785"/>
      <c r="U225" s="785"/>
      <c r="V225" s="785"/>
      <c r="W225" s="785"/>
      <c r="X225" s="785"/>
      <c r="Y225" s="785"/>
      <c r="Z225" s="785"/>
      <c r="AA225" s="771"/>
      <c r="AB225" s="771"/>
      <c r="AC225" s="771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0</v>
      </c>
      <c r="Y227" s="776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8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9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0</v>
      </c>
      <c r="Y230" s="776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167</v>
      </c>
      <c r="N231" s="33"/>
      <c r="O231" s="32">
        <v>45</v>
      </c>
      <c r="P231" s="8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8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54</v>
      </c>
      <c r="Y232" s="776">
        <f t="shared" si="46"/>
        <v>55.199999999999996</v>
      </c>
      <c r="Z232" s="36">
        <f t="shared" si="51"/>
        <v>0.14973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59.67</v>
      </c>
      <c r="BN232" s="64">
        <f t="shared" si="48"/>
        <v>60.996000000000002</v>
      </c>
      <c r="BO232" s="64">
        <f t="shared" si="49"/>
        <v>0.12362637362637363</v>
      </c>
      <c r="BP232" s="64">
        <f t="shared" si="50"/>
        <v>0.1263736263736264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34</v>
      </c>
      <c r="Y233" s="776">
        <f t="shared" si="46"/>
        <v>36</v>
      </c>
      <c r="Z233" s="36">
        <f t="shared" si="51"/>
        <v>9.7650000000000001E-2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37.570000000000007</v>
      </c>
      <c r="BN233" s="64">
        <f t="shared" si="48"/>
        <v>39.780000000000008</v>
      </c>
      <c r="BO233" s="64">
        <f t="shared" si="49"/>
        <v>7.7838827838827854E-2</v>
      </c>
      <c r="BP233" s="64">
        <f t="shared" si="50"/>
        <v>8.241758241758243E-2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4"/>
      <c r="B237" s="785"/>
      <c r="C237" s="785"/>
      <c r="D237" s="785"/>
      <c r="E237" s="785"/>
      <c r="F237" s="785"/>
      <c r="G237" s="785"/>
      <c r="H237" s="785"/>
      <c r="I237" s="785"/>
      <c r="J237" s="785"/>
      <c r="K237" s="785"/>
      <c r="L237" s="785"/>
      <c r="M237" s="785"/>
      <c r="N237" s="785"/>
      <c r="O237" s="786"/>
      <c r="P237" s="793" t="s">
        <v>71</v>
      </c>
      <c r="Q237" s="794"/>
      <c r="R237" s="794"/>
      <c r="S237" s="794"/>
      <c r="T237" s="794"/>
      <c r="U237" s="794"/>
      <c r="V237" s="795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36.666666666666671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38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0.24737999999999999</v>
      </c>
      <c r="AA237" s="778"/>
      <c r="AB237" s="778"/>
      <c r="AC237" s="778"/>
    </row>
    <row r="238" spans="1:68" x14ac:dyDescent="0.2">
      <c r="A238" s="785"/>
      <c r="B238" s="785"/>
      <c r="C238" s="785"/>
      <c r="D238" s="785"/>
      <c r="E238" s="785"/>
      <c r="F238" s="785"/>
      <c r="G238" s="785"/>
      <c r="H238" s="785"/>
      <c r="I238" s="785"/>
      <c r="J238" s="785"/>
      <c r="K238" s="785"/>
      <c r="L238" s="785"/>
      <c r="M238" s="785"/>
      <c r="N238" s="785"/>
      <c r="O238" s="786"/>
      <c r="P238" s="793" t="s">
        <v>71</v>
      </c>
      <c r="Q238" s="794"/>
      <c r="R238" s="794"/>
      <c r="S238" s="794"/>
      <c r="T238" s="794"/>
      <c r="U238" s="794"/>
      <c r="V238" s="795"/>
      <c r="W238" s="37" t="s">
        <v>69</v>
      </c>
      <c r="X238" s="777">
        <f>IFERROR(SUM(X226:X236),"0")</f>
        <v>88</v>
      </c>
      <c r="Y238" s="777">
        <f>IFERROR(SUM(Y226:Y236),"0")</f>
        <v>91.199999999999989</v>
      </c>
      <c r="Z238" s="37"/>
      <c r="AA238" s="778"/>
      <c r="AB238" s="778"/>
      <c r="AC238" s="778"/>
    </row>
    <row r="239" spans="1:68" ht="14.25" hidden="1" customHeight="1" x14ac:dyDescent="0.25">
      <c r="A239" s="819" t="s">
        <v>213</v>
      </c>
      <c r="B239" s="785"/>
      <c r="C239" s="785"/>
      <c r="D239" s="785"/>
      <c r="E239" s="785"/>
      <c r="F239" s="785"/>
      <c r="G239" s="785"/>
      <c r="H239" s="785"/>
      <c r="I239" s="785"/>
      <c r="J239" s="785"/>
      <c r="K239" s="785"/>
      <c r="L239" s="785"/>
      <c r="M239" s="785"/>
      <c r="N239" s="785"/>
      <c r="O239" s="785"/>
      <c r="P239" s="785"/>
      <c r="Q239" s="785"/>
      <c r="R239" s="785"/>
      <c r="S239" s="785"/>
      <c r="T239" s="785"/>
      <c r="U239" s="785"/>
      <c r="V239" s="785"/>
      <c r="W239" s="785"/>
      <c r="X239" s="785"/>
      <c r="Y239" s="785"/>
      <c r="Z239" s="785"/>
      <c r="AA239" s="771"/>
      <c r="AB239" s="771"/>
      <c r="AC239" s="771"/>
    </row>
    <row r="240" spans="1:68" ht="16.5" hidden="1" customHeight="1" x14ac:dyDescent="0.25">
      <c r="A240" s="54" t="s">
        <v>411</v>
      </c>
      <c r="B240" s="54" t="s">
        <v>412</v>
      </c>
      <c r="C240" s="31">
        <v>4301060360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9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4301060404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132</v>
      </c>
      <c r="K241" s="32" t="s">
        <v>128</v>
      </c>
      <c r="L241" s="32"/>
      <c r="M241" s="33" t="s">
        <v>68</v>
      </c>
      <c r="N241" s="33"/>
      <c r="O241" s="32">
        <v>40</v>
      </c>
      <c r="P241" s="11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167</v>
      </c>
      <c r="N242" s="33"/>
      <c r="O242" s="32">
        <v>30</v>
      </c>
      <c r="P242" s="865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2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5</v>
      </c>
      <c r="Y243" s="776">
        <f t="shared" si="52"/>
        <v>6.4</v>
      </c>
      <c r="Z243" s="36">
        <f>IFERROR(IF(Y243=0,"",ROUNDUP(Y243/H243,0)*0.00902),"")</f>
        <v>1.804E-2</v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5.4156250000000004</v>
      </c>
      <c r="BN243" s="64">
        <f t="shared" si="54"/>
        <v>6.9320000000000004</v>
      </c>
      <c r="BO243" s="64">
        <f t="shared" si="55"/>
        <v>1.1837121212121212E-2</v>
      </c>
      <c r="BP243" s="64">
        <f t="shared" si="56"/>
        <v>1.5151515151515152E-2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4"/>
      <c r="B246" s="785"/>
      <c r="C246" s="785"/>
      <c r="D246" s="785"/>
      <c r="E246" s="785"/>
      <c r="F246" s="785"/>
      <c r="G246" s="785"/>
      <c r="H246" s="785"/>
      <c r="I246" s="785"/>
      <c r="J246" s="785"/>
      <c r="K246" s="785"/>
      <c r="L246" s="785"/>
      <c r="M246" s="785"/>
      <c r="N246" s="785"/>
      <c r="O246" s="786"/>
      <c r="P246" s="793" t="s">
        <v>71</v>
      </c>
      <c r="Q246" s="794"/>
      <c r="R246" s="794"/>
      <c r="S246" s="794"/>
      <c r="T246" s="794"/>
      <c r="U246" s="794"/>
      <c r="V246" s="795"/>
      <c r="W246" s="37" t="s">
        <v>72</v>
      </c>
      <c r="X246" s="777">
        <f>IFERROR(X240/H240,"0")+IFERROR(X241/H241,"0")+IFERROR(X242/H242,"0")+IFERROR(X243/H243,"0")+IFERROR(X244/H244,"0")+IFERROR(X245/H245,"0")</f>
        <v>1.5625</v>
      </c>
      <c r="Y246" s="777">
        <f>IFERROR(Y240/H240,"0")+IFERROR(Y241/H241,"0")+IFERROR(Y242/H242,"0")+IFERROR(Y243/H243,"0")+IFERROR(Y244/H244,"0")+IFERROR(Y245/H245,"0")</f>
        <v>2</v>
      </c>
      <c r="Z246" s="777">
        <f>IFERROR(IF(Z240="",0,Z240),"0")+IFERROR(IF(Z241="",0,Z241),"0")+IFERROR(IF(Z242="",0,Z242),"0")+IFERROR(IF(Z243="",0,Z243),"0")+IFERROR(IF(Z244="",0,Z244),"0")+IFERROR(IF(Z245="",0,Z245),"0")</f>
        <v>1.804E-2</v>
      </c>
      <c r="AA246" s="778"/>
      <c r="AB246" s="778"/>
      <c r="AC246" s="778"/>
    </row>
    <row r="247" spans="1:68" x14ac:dyDescent="0.2">
      <c r="A247" s="785"/>
      <c r="B247" s="785"/>
      <c r="C247" s="785"/>
      <c r="D247" s="785"/>
      <c r="E247" s="785"/>
      <c r="F247" s="785"/>
      <c r="G247" s="785"/>
      <c r="H247" s="785"/>
      <c r="I247" s="785"/>
      <c r="J247" s="785"/>
      <c r="K247" s="785"/>
      <c r="L247" s="785"/>
      <c r="M247" s="785"/>
      <c r="N247" s="785"/>
      <c r="O247" s="786"/>
      <c r="P247" s="793" t="s">
        <v>71</v>
      </c>
      <c r="Q247" s="794"/>
      <c r="R247" s="794"/>
      <c r="S247" s="794"/>
      <c r="T247" s="794"/>
      <c r="U247" s="794"/>
      <c r="V247" s="795"/>
      <c r="W247" s="37" t="s">
        <v>69</v>
      </c>
      <c r="X247" s="777">
        <f>IFERROR(SUM(X240:X245),"0")</f>
        <v>5</v>
      </c>
      <c r="Y247" s="777">
        <f>IFERROR(SUM(Y240:Y245),"0")</f>
        <v>6.4</v>
      </c>
      <c r="Z247" s="37"/>
      <c r="AA247" s="778"/>
      <c r="AB247" s="778"/>
      <c r="AC247" s="778"/>
    </row>
    <row r="248" spans="1:68" ht="16.5" hidden="1" customHeight="1" x14ac:dyDescent="0.25">
      <c r="A248" s="791" t="s">
        <v>428</v>
      </c>
      <c r="B248" s="785"/>
      <c r="C248" s="785"/>
      <c r="D248" s="785"/>
      <c r="E248" s="785"/>
      <c r="F248" s="785"/>
      <c r="G248" s="785"/>
      <c r="H248" s="785"/>
      <c r="I248" s="785"/>
      <c r="J248" s="785"/>
      <c r="K248" s="785"/>
      <c r="L248" s="785"/>
      <c r="M248" s="785"/>
      <c r="N248" s="785"/>
      <c r="O248" s="785"/>
      <c r="P248" s="785"/>
      <c r="Q248" s="785"/>
      <c r="R248" s="785"/>
      <c r="S248" s="785"/>
      <c r="T248" s="785"/>
      <c r="U248" s="785"/>
      <c r="V248" s="785"/>
      <c r="W248" s="785"/>
      <c r="X248" s="785"/>
      <c r="Y248" s="785"/>
      <c r="Z248" s="785"/>
      <c r="AA248" s="770"/>
      <c r="AB248" s="770"/>
      <c r="AC248" s="770"/>
    </row>
    <row r="249" spans="1:68" ht="14.25" hidden="1" customHeight="1" x14ac:dyDescent="0.25">
      <c r="A249" s="819" t="s">
        <v>115</v>
      </c>
      <c r="B249" s="785"/>
      <c r="C249" s="785"/>
      <c r="D249" s="785"/>
      <c r="E249" s="785"/>
      <c r="F249" s="785"/>
      <c r="G249" s="785"/>
      <c r="H249" s="785"/>
      <c r="I249" s="785"/>
      <c r="J249" s="785"/>
      <c r="K249" s="785"/>
      <c r="L249" s="785"/>
      <c r="M249" s="785"/>
      <c r="N249" s="785"/>
      <c r="O249" s="785"/>
      <c r="P249" s="785"/>
      <c r="Q249" s="785"/>
      <c r="R249" s="785"/>
      <c r="S249" s="785"/>
      <c r="T249" s="785"/>
      <c r="U249" s="785"/>
      <c r="V249" s="785"/>
      <c r="W249" s="785"/>
      <c r="X249" s="785"/>
      <c r="Y249" s="785"/>
      <c r="Z249" s="785"/>
      <c r="AA249" s="771"/>
      <c r="AB249" s="771"/>
      <c r="AC249" s="771"/>
    </row>
    <row r="250" spans="1:68" ht="27" hidden="1" customHeight="1" x14ac:dyDescent="0.25">
      <c r="A250" s="54" t="s">
        <v>429</v>
      </c>
      <c r="B250" s="54" t="s">
        <v>430</v>
      </c>
      <c r="C250" s="31">
        <v>4301011945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48</v>
      </c>
      <c r="K250" s="32" t="s">
        <v>118</v>
      </c>
      <c r="L250" s="32"/>
      <c r="M250" s="33" t="s">
        <v>151</v>
      </c>
      <c r="N250" s="33"/>
      <c r="O250" s="32">
        <v>55</v>
      </c>
      <c r="P250" s="90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4301011717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56</v>
      </c>
      <c r="K251" s="32" t="s">
        <v>118</v>
      </c>
      <c r="L251" s="32"/>
      <c r="M251" s="33" t="s">
        <v>119</v>
      </c>
      <c r="N251" s="33"/>
      <c r="O251" s="32">
        <v>55</v>
      </c>
      <c r="P251" s="105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119</v>
      </c>
      <c r="N252" s="33"/>
      <c r="O252" s="32">
        <v>55</v>
      </c>
      <c r="P252" s="8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4301011944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48</v>
      </c>
      <c r="K253" s="32" t="s">
        <v>118</v>
      </c>
      <c r="L253" s="32"/>
      <c r="M253" s="33" t="s">
        <v>151</v>
      </c>
      <c r="N253" s="33"/>
      <c r="O253" s="32">
        <v>55</v>
      </c>
      <c r="P253" s="11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431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439</v>
      </c>
      <c r="C254" s="31">
        <v>4301011733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56</v>
      </c>
      <c r="K254" s="32" t="s">
        <v>118</v>
      </c>
      <c r="L254" s="32"/>
      <c r="M254" s="33" t="s">
        <v>77</v>
      </c>
      <c r="N254" s="33"/>
      <c r="O254" s="32">
        <v>55</v>
      </c>
      <c r="P254" s="105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119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119</v>
      </c>
      <c r="N256" s="33"/>
      <c r="O256" s="32">
        <v>55</v>
      </c>
      <c r="P256" s="106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119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4"/>
      <c r="B258" s="785"/>
      <c r="C258" s="785"/>
      <c r="D258" s="785"/>
      <c r="E258" s="785"/>
      <c r="F258" s="785"/>
      <c r="G258" s="785"/>
      <c r="H258" s="785"/>
      <c r="I258" s="785"/>
      <c r="J258" s="785"/>
      <c r="K258" s="785"/>
      <c r="L258" s="785"/>
      <c r="M258" s="785"/>
      <c r="N258" s="785"/>
      <c r="O258" s="786"/>
      <c r="P258" s="793" t="s">
        <v>71</v>
      </c>
      <c r="Q258" s="794"/>
      <c r="R258" s="794"/>
      <c r="S258" s="794"/>
      <c r="T258" s="794"/>
      <c r="U258" s="794"/>
      <c r="V258" s="795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hidden="1" x14ac:dyDescent="0.2">
      <c r="A259" s="785"/>
      <c r="B259" s="785"/>
      <c r="C259" s="785"/>
      <c r="D259" s="785"/>
      <c r="E259" s="785"/>
      <c r="F259" s="785"/>
      <c r="G259" s="785"/>
      <c r="H259" s="785"/>
      <c r="I259" s="785"/>
      <c r="J259" s="785"/>
      <c r="K259" s="785"/>
      <c r="L259" s="785"/>
      <c r="M259" s="785"/>
      <c r="N259" s="785"/>
      <c r="O259" s="786"/>
      <c r="P259" s="793" t="s">
        <v>71</v>
      </c>
      <c r="Q259" s="794"/>
      <c r="R259" s="794"/>
      <c r="S259" s="794"/>
      <c r="T259" s="794"/>
      <c r="U259" s="794"/>
      <c r="V259" s="795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hidden="1" customHeight="1" x14ac:dyDescent="0.25">
      <c r="A260" s="791" t="s">
        <v>449</v>
      </c>
      <c r="B260" s="785"/>
      <c r="C260" s="785"/>
      <c r="D260" s="785"/>
      <c r="E260" s="785"/>
      <c r="F260" s="785"/>
      <c r="G260" s="785"/>
      <c r="H260" s="785"/>
      <c r="I260" s="785"/>
      <c r="J260" s="785"/>
      <c r="K260" s="785"/>
      <c r="L260" s="785"/>
      <c r="M260" s="785"/>
      <c r="N260" s="785"/>
      <c r="O260" s="785"/>
      <c r="P260" s="785"/>
      <c r="Q260" s="785"/>
      <c r="R260" s="785"/>
      <c r="S260" s="785"/>
      <c r="T260" s="785"/>
      <c r="U260" s="785"/>
      <c r="V260" s="785"/>
      <c r="W260" s="785"/>
      <c r="X260" s="785"/>
      <c r="Y260" s="785"/>
      <c r="Z260" s="785"/>
      <c r="AA260" s="770"/>
      <c r="AB260" s="770"/>
      <c r="AC260" s="770"/>
    </row>
    <row r="261" spans="1:68" ht="14.25" hidden="1" customHeight="1" x14ac:dyDescent="0.25">
      <c r="A261" s="819" t="s">
        <v>115</v>
      </c>
      <c r="B261" s="785"/>
      <c r="C261" s="785"/>
      <c r="D261" s="785"/>
      <c r="E261" s="785"/>
      <c r="F261" s="785"/>
      <c r="G261" s="785"/>
      <c r="H261" s="785"/>
      <c r="I261" s="785"/>
      <c r="J261" s="785"/>
      <c r="K261" s="785"/>
      <c r="L261" s="785"/>
      <c r="M261" s="785"/>
      <c r="N261" s="785"/>
      <c r="O261" s="785"/>
      <c r="P261" s="785"/>
      <c r="Q261" s="785"/>
      <c r="R261" s="785"/>
      <c r="S261" s="785"/>
      <c r="T261" s="785"/>
      <c r="U261" s="785"/>
      <c r="V261" s="785"/>
      <c r="W261" s="785"/>
      <c r="X261" s="785"/>
      <c r="Y261" s="785"/>
      <c r="Z261" s="785"/>
      <c r="AA261" s="771"/>
      <c r="AB261" s="771"/>
      <c r="AC261" s="771"/>
    </row>
    <row r="262" spans="1:68" ht="27" hidden="1" customHeight="1" x14ac:dyDescent="0.25">
      <c r="A262" s="54" t="s">
        <v>450</v>
      </c>
      <c r="B262" s="54" t="s">
        <v>451</v>
      </c>
      <c r="C262" s="31">
        <v>4301011942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48</v>
      </c>
      <c r="K262" s="32" t="s">
        <v>118</v>
      </c>
      <c r="L262" s="32"/>
      <c r="M262" s="33" t="s">
        <v>151</v>
      </c>
      <c r="N262" s="33"/>
      <c r="O262" s="32">
        <v>55</v>
      </c>
      <c r="P262" s="120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452</v>
      </c>
      <c r="C263" s="31">
        <v>4301011826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56</v>
      </c>
      <c r="K263" s="32" t="s">
        <v>118</v>
      </c>
      <c r="L263" s="32"/>
      <c r="M263" s="33" t="s">
        <v>119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453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119</v>
      </c>
      <c r="N264" s="33"/>
      <c r="O264" s="32">
        <v>55</v>
      </c>
      <c r="P264" s="9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4301011941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48</v>
      </c>
      <c r="K265" s="32" t="s">
        <v>118</v>
      </c>
      <c r="L265" s="32"/>
      <c r="M265" s="33" t="s">
        <v>151</v>
      </c>
      <c r="N265" s="33"/>
      <c r="O265" s="32">
        <v>55</v>
      </c>
      <c r="P265" s="86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459</v>
      </c>
      <c r="C266" s="31">
        <v>4301011721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56</v>
      </c>
      <c r="K266" s="32" t="s">
        <v>118</v>
      </c>
      <c r="L266" s="32"/>
      <c r="M266" s="33" t="s">
        <v>119</v>
      </c>
      <c r="N266" s="33"/>
      <c r="O266" s="32">
        <v>55</v>
      </c>
      <c r="P266" s="8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460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119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34</v>
      </c>
      <c r="Y267" s="776">
        <f t="shared" si="62"/>
        <v>36</v>
      </c>
      <c r="Z267" s="36">
        <f>IFERROR(IF(Y267=0,"",ROUNDUP(Y267/H267,0)*0.00902),"")</f>
        <v>8.1180000000000002E-2</v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63"/>
        <v>35.784999999999997</v>
      </c>
      <c r="BN267" s="64">
        <f t="shared" si="64"/>
        <v>37.89</v>
      </c>
      <c r="BO267" s="64">
        <f t="shared" si="65"/>
        <v>6.4393939393939392E-2</v>
      </c>
      <c r="BP267" s="64">
        <f t="shared" si="66"/>
        <v>6.8181818181818177E-2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119</v>
      </c>
      <c r="N268" s="33"/>
      <c r="O268" s="32">
        <v>55</v>
      </c>
      <c r="P268" s="8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119</v>
      </c>
      <c r="N269" s="33"/>
      <c r="O269" s="32">
        <v>55</v>
      </c>
      <c r="P269" s="10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119</v>
      </c>
      <c r="N270" s="33"/>
      <c r="O270" s="32">
        <v>55</v>
      </c>
      <c r="P270" s="10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4"/>
      <c r="B271" s="785"/>
      <c r="C271" s="785"/>
      <c r="D271" s="785"/>
      <c r="E271" s="785"/>
      <c r="F271" s="785"/>
      <c r="G271" s="785"/>
      <c r="H271" s="785"/>
      <c r="I271" s="785"/>
      <c r="J271" s="785"/>
      <c r="K271" s="785"/>
      <c r="L271" s="785"/>
      <c r="M271" s="785"/>
      <c r="N271" s="785"/>
      <c r="O271" s="786"/>
      <c r="P271" s="793" t="s">
        <v>71</v>
      </c>
      <c r="Q271" s="794"/>
      <c r="R271" s="794"/>
      <c r="S271" s="794"/>
      <c r="T271" s="794"/>
      <c r="U271" s="794"/>
      <c r="V271" s="795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8.5</v>
      </c>
      <c r="Y271" s="777">
        <f>IFERROR(Y262/H262,"0")+IFERROR(Y263/H263,"0")+IFERROR(Y264/H264,"0")+IFERROR(Y265/H265,"0")+IFERROR(Y266/H266,"0")+IFERROR(Y267/H267,"0")+IFERROR(Y268/H268,"0")+IFERROR(Y269/H269,"0")+IFERROR(Y270/H270,"0")</f>
        <v>9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8.1180000000000002E-2</v>
      </c>
      <c r="AA271" s="778"/>
      <c r="AB271" s="778"/>
      <c r="AC271" s="778"/>
    </row>
    <row r="272" spans="1:68" x14ac:dyDescent="0.2">
      <c r="A272" s="785"/>
      <c r="B272" s="785"/>
      <c r="C272" s="785"/>
      <c r="D272" s="785"/>
      <c r="E272" s="785"/>
      <c r="F272" s="785"/>
      <c r="G272" s="785"/>
      <c r="H272" s="785"/>
      <c r="I272" s="785"/>
      <c r="J272" s="785"/>
      <c r="K272" s="785"/>
      <c r="L272" s="785"/>
      <c r="M272" s="785"/>
      <c r="N272" s="785"/>
      <c r="O272" s="786"/>
      <c r="P272" s="793" t="s">
        <v>71</v>
      </c>
      <c r="Q272" s="794"/>
      <c r="R272" s="794"/>
      <c r="S272" s="794"/>
      <c r="T272" s="794"/>
      <c r="U272" s="794"/>
      <c r="V272" s="795"/>
      <c r="W272" s="37" t="s">
        <v>69</v>
      </c>
      <c r="X272" s="777">
        <f>IFERROR(SUM(X262:X270),"0")</f>
        <v>34</v>
      </c>
      <c r="Y272" s="777">
        <f>IFERROR(SUM(Y262:Y270),"0")</f>
        <v>36</v>
      </c>
      <c r="Z272" s="37"/>
      <c r="AA272" s="778"/>
      <c r="AB272" s="778"/>
      <c r="AC272" s="778"/>
    </row>
    <row r="273" spans="1:68" ht="14.25" hidden="1" customHeight="1" x14ac:dyDescent="0.25">
      <c r="A273" s="819" t="s">
        <v>172</v>
      </c>
      <c r="B273" s="785"/>
      <c r="C273" s="785"/>
      <c r="D273" s="785"/>
      <c r="E273" s="785"/>
      <c r="F273" s="785"/>
      <c r="G273" s="785"/>
      <c r="H273" s="785"/>
      <c r="I273" s="785"/>
      <c r="J273" s="785"/>
      <c r="K273" s="785"/>
      <c r="L273" s="785"/>
      <c r="M273" s="785"/>
      <c r="N273" s="785"/>
      <c r="O273" s="785"/>
      <c r="P273" s="785"/>
      <c r="Q273" s="785"/>
      <c r="R273" s="785"/>
      <c r="S273" s="785"/>
      <c r="T273" s="785"/>
      <c r="U273" s="785"/>
      <c r="V273" s="785"/>
      <c r="W273" s="785"/>
      <c r="X273" s="785"/>
      <c r="Y273" s="785"/>
      <c r="Z273" s="785"/>
      <c r="AA273" s="771"/>
      <c r="AB273" s="771"/>
      <c r="AC273" s="771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4"/>
      <c r="B275" s="785"/>
      <c r="C275" s="785"/>
      <c r="D275" s="785"/>
      <c r="E275" s="785"/>
      <c r="F275" s="785"/>
      <c r="G275" s="785"/>
      <c r="H275" s="785"/>
      <c r="I275" s="785"/>
      <c r="J275" s="785"/>
      <c r="K275" s="785"/>
      <c r="L275" s="785"/>
      <c r="M275" s="785"/>
      <c r="N275" s="785"/>
      <c r="O275" s="786"/>
      <c r="P275" s="793" t="s">
        <v>71</v>
      </c>
      <c r="Q275" s="794"/>
      <c r="R275" s="794"/>
      <c r="S275" s="794"/>
      <c r="T275" s="794"/>
      <c r="U275" s="794"/>
      <c r="V275" s="795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hidden="1" x14ac:dyDescent="0.2">
      <c r="A276" s="785"/>
      <c r="B276" s="785"/>
      <c r="C276" s="785"/>
      <c r="D276" s="785"/>
      <c r="E276" s="785"/>
      <c r="F276" s="785"/>
      <c r="G276" s="785"/>
      <c r="H276" s="785"/>
      <c r="I276" s="785"/>
      <c r="J276" s="785"/>
      <c r="K276" s="785"/>
      <c r="L276" s="785"/>
      <c r="M276" s="785"/>
      <c r="N276" s="785"/>
      <c r="O276" s="786"/>
      <c r="P276" s="793" t="s">
        <v>71</v>
      </c>
      <c r="Q276" s="794"/>
      <c r="R276" s="794"/>
      <c r="S276" s="794"/>
      <c r="T276" s="794"/>
      <c r="U276" s="794"/>
      <c r="V276" s="795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hidden="1" customHeight="1" x14ac:dyDescent="0.25">
      <c r="A277" s="791" t="s">
        <v>473</v>
      </c>
      <c r="B277" s="785"/>
      <c r="C277" s="785"/>
      <c r="D277" s="785"/>
      <c r="E277" s="785"/>
      <c r="F277" s="785"/>
      <c r="G277" s="785"/>
      <c r="H277" s="785"/>
      <c r="I277" s="785"/>
      <c r="J277" s="785"/>
      <c r="K277" s="785"/>
      <c r="L277" s="785"/>
      <c r="M277" s="785"/>
      <c r="N277" s="785"/>
      <c r="O277" s="785"/>
      <c r="P277" s="785"/>
      <c r="Q277" s="785"/>
      <c r="R277" s="785"/>
      <c r="S277" s="785"/>
      <c r="T277" s="785"/>
      <c r="U277" s="785"/>
      <c r="V277" s="785"/>
      <c r="W277" s="785"/>
      <c r="X277" s="785"/>
      <c r="Y277" s="785"/>
      <c r="Z277" s="785"/>
      <c r="AA277" s="770"/>
      <c r="AB277" s="770"/>
      <c r="AC277" s="770"/>
    </row>
    <row r="278" spans="1:68" ht="14.25" hidden="1" customHeight="1" x14ac:dyDescent="0.25">
      <c r="A278" s="819" t="s">
        <v>115</v>
      </c>
      <c r="B278" s="785"/>
      <c r="C278" s="785"/>
      <c r="D278" s="785"/>
      <c r="E278" s="785"/>
      <c r="F278" s="785"/>
      <c r="G278" s="785"/>
      <c r="H278" s="785"/>
      <c r="I278" s="785"/>
      <c r="J278" s="785"/>
      <c r="K278" s="785"/>
      <c r="L278" s="785"/>
      <c r="M278" s="785"/>
      <c r="N278" s="785"/>
      <c r="O278" s="785"/>
      <c r="P278" s="785"/>
      <c r="Q278" s="785"/>
      <c r="R278" s="785"/>
      <c r="S278" s="785"/>
      <c r="T278" s="785"/>
      <c r="U278" s="785"/>
      <c r="V278" s="785"/>
      <c r="W278" s="785"/>
      <c r="X278" s="785"/>
      <c r="Y278" s="785"/>
      <c r="Z278" s="785"/>
      <c r="AA278" s="771"/>
      <c r="AB278" s="771"/>
      <c r="AC278" s="771"/>
    </row>
    <row r="279" spans="1:68" ht="27" hidden="1" customHeight="1" x14ac:dyDescent="0.25">
      <c r="A279" s="54" t="s">
        <v>474</v>
      </c>
      <c r="B279" s="54" t="s">
        <v>475</v>
      </c>
      <c r="C279" s="31">
        <v>4301011322</v>
      </c>
      <c r="D279" s="779">
        <v>4607091387452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77</v>
      </c>
      <c r="N279" s="33"/>
      <c r="O279" s="32">
        <v>55</v>
      </c>
      <c r="P279" s="105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4301011855</v>
      </c>
      <c r="D280" s="779">
        <v>4680115885837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119</v>
      </c>
      <c r="N280" s="33"/>
      <c r="O280" s="32">
        <v>55</v>
      </c>
      <c r="P280" s="9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4301011910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48</v>
      </c>
      <c r="K281" s="32" t="s">
        <v>118</v>
      </c>
      <c r="L281" s="32"/>
      <c r="M281" s="33" t="s">
        <v>151</v>
      </c>
      <c r="N281" s="33"/>
      <c r="O281" s="32">
        <v>55</v>
      </c>
      <c r="P281" s="92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4301011850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56</v>
      </c>
      <c r="K282" s="32" t="s">
        <v>118</v>
      </c>
      <c r="L282" s="32"/>
      <c r="M282" s="33" t="s">
        <v>119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4301011313</v>
      </c>
      <c r="D283" s="779">
        <v>4607091385984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119</v>
      </c>
      <c r="N283" s="33"/>
      <c r="O283" s="32">
        <v>55</v>
      </c>
      <c r="P283" s="98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4301011853</v>
      </c>
      <c r="D284" s="779">
        <v>4680115885851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119</v>
      </c>
      <c r="N284" s="33"/>
      <c r="O284" s="32">
        <v>55</v>
      </c>
      <c r="P284" s="8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4301011319</v>
      </c>
      <c r="D285" s="779">
        <v>4607091387469</v>
      </c>
      <c r="E285" s="780"/>
      <c r="F285" s="774">
        <v>0.5</v>
      </c>
      <c r="G285" s="32">
        <v>10</v>
      </c>
      <c r="H285" s="774">
        <v>5</v>
      </c>
      <c r="I285" s="774">
        <v>5.21</v>
      </c>
      <c r="J285" s="32">
        <v>132</v>
      </c>
      <c r="K285" s="32" t="s">
        <v>128</v>
      </c>
      <c r="L285" s="32"/>
      <c r="M285" s="33" t="s">
        <v>119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4301011852</v>
      </c>
      <c r="D286" s="779">
        <v>4680115885844</v>
      </c>
      <c r="E286" s="780"/>
      <c r="F286" s="774">
        <v>0.4</v>
      </c>
      <c r="G286" s="32">
        <v>10</v>
      </c>
      <c r="H286" s="774">
        <v>4</v>
      </c>
      <c r="I286" s="774">
        <v>4.21</v>
      </c>
      <c r="J286" s="32">
        <v>132</v>
      </c>
      <c r="K286" s="32" t="s">
        <v>128</v>
      </c>
      <c r="L286" s="32"/>
      <c r="M286" s="33" t="s">
        <v>119</v>
      </c>
      <c r="N286" s="33"/>
      <c r="O286" s="32">
        <v>55</v>
      </c>
      <c r="P286" s="91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4301011316</v>
      </c>
      <c r="D287" s="779">
        <v>4607091387438</v>
      </c>
      <c r="E287" s="780"/>
      <c r="F287" s="774">
        <v>0.5</v>
      </c>
      <c r="G287" s="32">
        <v>10</v>
      </c>
      <c r="H287" s="774">
        <v>5</v>
      </c>
      <c r="I287" s="774">
        <v>5.21</v>
      </c>
      <c r="J287" s="32">
        <v>132</v>
      </c>
      <c r="K287" s="32" t="s">
        <v>128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497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498</v>
      </c>
      <c r="B288" s="54" t="s">
        <v>499</v>
      </c>
      <c r="C288" s="31">
        <v>4301011851</v>
      </c>
      <c r="D288" s="779">
        <v>4680115885820</v>
      </c>
      <c r="E288" s="780"/>
      <c r="F288" s="774">
        <v>0.4</v>
      </c>
      <c r="G288" s="32">
        <v>10</v>
      </c>
      <c r="H288" s="774">
        <v>4</v>
      </c>
      <c r="I288" s="774">
        <v>4.21</v>
      </c>
      <c r="J288" s="32">
        <v>132</v>
      </c>
      <c r="K288" s="32" t="s">
        <v>128</v>
      </c>
      <c r="L288" s="32"/>
      <c r="M288" s="33" t="s">
        <v>119</v>
      </c>
      <c r="N288" s="33"/>
      <c r="O288" s="32">
        <v>55</v>
      </c>
      <c r="P288" s="11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4"/>
      <c r="B289" s="785"/>
      <c r="C289" s="785"/>
      <c r="D289" s="785"/>
      <c r="E289" s="785"/>
      <c r="F289" s="785"/>
      <c r="G289" s="785"/>
      <c r="H289" s="785"/>
      <c r="I289" s="785"/>
      <c r="J289" s="785"/>
      <c r="K289" s="785"/>
      <c r="L289" s="785"/>
      <c r="M289" s="785"/>
      <c r="N289" s="785"/>
      <c r="O289" s="786"/>
      <c r="P289" s="793" t="s">
        <v>71</v>
      </c>
      <c r="Q289" s="794"/>
      <c r="R289" s="794"/>
      <c r="S289" s="794"/>
      <c r="T289" s="794"/>
      <c r="U289" s="794"/>
      <c r="V289" s="795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hidden="1" x14ac:dyDescent="0.2">
      <c r="A290" s="785"/>
      <c r="B290" s="785"/>
      <c r="C290" s="785"/>
      <c r="D290" s="785"/>
      <c r="E290" s="785"/>
      <c r="F290" s="785"/>
      <c r="G290" s="785"/>
      <c r="H290" s="785"/>
      <c r="I290" s="785"/>
      <c r="J290" s="785"/>
      <c r="K290" s="785"/>
      <c r="L290" s="785"/>
      <c r="M290" s="785"/>
      <c r="N290" s="785"/>
      <c r="O290" s="786"/>
      <c r="P290" s="793" t="s">
        <v>71</v>
      </c>
      <c r="Q290" s="794"/>
      <c r="R290" s="794"/>
      <c r="S290" s="794"/>
      <c r="T290" s="794"/>
      <c r="U290" s="794"/>
      <c r="V290" s="795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hidden="1" customHeight="1" x14ac:dyDescent="0.25">
      <c r="A291" s="791" t="s">
        <v>500</v>
      </c>
      <c r="B291" s="785"/>
      <c r="C291" s="785"/>
      <c r="D291" s="785"/>
      <c r="E291" s="785"/>
      <c r="F291" s="785"/>
      <c r="G291" s="785"/>
      <c r="H291" s="785"/>
      <c r="I291" s="785"/>
      <c r="J291" s="785"/>
      <c r="K291" s="785"/>
      <c r="L291" s="785"/>
      <c r="M291" s="785"/>
      <c r="N291" s="785"/>
      <c r="O291" s="785"/>
      <c r="P291" s="785"/>
      <c r="Q291" s="785"/>
      <c r="R291" s="785"/>
      <c r="S291" s="785"/>
      <c r="T291" s="785"/>
      <c r="U291" s="785"/>
      <c r="V291" s="785"/>
      <c r="W291" s="785"/>
      <c r="X291" s="785"/>
      <c r="Y291" s="785"/>
      <c r="Z291" s="785"/>
      <c r="AA291" s="770"/>
      <c r="AB291" s="770"/>
      <c r="AC291" s="770"/>
    </row>
    <row r="292" spans="1:68" ht="14.25" hidden="1" customHeight="1" x14ac:dyDescent="0.25">
      <c r="A292" s="819" t="s">
        <v>115</v>
      </c>
      <c r="B292" s="785"/>
      <c r="C292" s="785"/>
      <c r="D292" s="785"/>
      <c r="E292" s="785"/>
      <c r="F292" s="785"/>
      <c r="G292" s="785"/>
      <c r="H292" s="785"/>
      <c r="I292" s="785"/>
      <c r="J292" s="785"/>
      <c r="K292" s="785"/>
      <c r="L292" s="785"/>
      <c r="M292" s="785"/>
      <c r="N292" s="785"/>
      <c r="O292" s="785"/>
      <c r="P292" s="785"/>
      <c r="Q292" s="785"/>
      <c r="R292" s="785"/>
      <c r="S292" s="785"/>
      <c r="T292" s="785"/>
      <c r="U292" s="785"/>
      <c r="V292" s="785"/>
      <c r="W292" s="785"/>
      <c r="X292" s="785"/>
      <c r="Y292" s="785"/>
      <c r="Z292" s="785"/>
      <c r="AA292" s="771"/>
      <c r="AB292" s="771"/>
      <c r="AC292" s="771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119</v>
      </c>
      <c r="N293" s="33"/>
      <c r="O293" s="32">
        <v>31</v>
      </c>
      <c r="P293" s="11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4"/>
      <c r="B294" s="785"/>
      <c r="C294" s="785"/>
      <c r="D294" s="785"/>
      <c r="E294" s="785"/>
      <c r="F294" s="785"/>
      <c r="G294" s="785"/>
      <c r="H294" s="785"/>
      <c r="I294" s="785"/>
      <c r="J294" s="785"/>
      <c r="K294" s="785"/>
      <c r="L294" s="785"/>
      <c r="M294" s="785"/>
      <c r="N294" s="785"/>
      <c r="O294" s="786"/>
      <c r="P294" s="793" t="s">
        <v>71</v>
      </c>
      <c r="Q294" s="794"/>
      <c r="R294" s="794"/>
      <c r="S294" s="794"/>
      <c r="T294" s="794"/>
      <c r="U294" s="794"/>
      <c r="V294" s="795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hidden="1" x14ac:dyDescent="0.2">
      <c r="A295" s="785"/>
      <c r="B295" s="785"/>
      <c r="C295" s="785"/>
      <c r="D295" s="785"/>
      <c r="E295" s="785"/>
      <c r="F295" s="785"/>
      <c r="G295" s="785"/>
      <c r="H295" s="785"/>
      <c r="I295" s="785"/>
      <c r="J295" s="785"/>
      <c r="K295" s="785"/>
      <c r="L295" s="785"/>
      <c r="M295" s="785"/>
      <c r="N295" s="785"/>
      <c r="O295" s="786"/>
      <c r="P295" s="793" t="s">
        <v>71</v>
      </c>
      <c r="Q295" s="794"/>
      <c r="R295" s="794"/>
      <c r="S295" s="794"/>
      <c r="T295" s="794"/>
      <c r="U295" s="794"/>
      <c r="V295" s="795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hidden="1" customHeight="1" x14ac:dyDescent="0.25">
      <c r="A296" s="791" t="s">
        <v>503</v>
      </c>
      <c r="B296" s="785"/>
      <c r="C296" s="785"/>
      <c r="D296" s="785"/>
      <c r="E296" s="785"/>
      <c r="F296" s="785"/>
      <c r="G296" s="785"/>
      <c r="H296" s="785"/>
      <c r="I296" s="785"/>
      <c r="J296" s="785"/>
      <c r="K296" s="785"/>
      <c r="L296" s="785"/>
      <c r="M296" s="785"/>
      <c r="N296" s="785"/>
      <c r="O296" s="785"/>
      <c r="P296" s="785"/>
      <c r="Q296" s="785"/>
      <c r="R296" s="785"/>
      <c r="S296" s="785"/>
      <c r="T296" s="785"/>
      <c r="U296" s="785"/>
      <c r="V296" s="785"/>
      <c r="W296" s="785"/>
      <c r="X296" s="785"/>
      <c r="Y296" s="785"/>
      <c r="Z296" s="785"/>
      <c r="AA296" s="770"/>
      <c r="AB296" s="770"/>
      <c r="AC296" s="770"/>
    </row>
    <row r="297" spans="1:68" ht="14.25" hidden="1" customHeight="1" x14ac:dyDescent="0.25">
      <c r="A297" s="819" t="s">
        <v>115</v>
      </c>
      <c r="B297" s="785"/>
      <c r="C297" s="785"/>
      <c r="D297" s="785"/>
      <c r="E297" s="785"/>
      <c r="F297" s="785"/>
      <c r="G297" s="785"/>
      <c r="H297" s="785"/>
      <c r="I297" s="785"/>
      <c r="J297" s="785"/>
      <c r="K297" s="785"/>
      <c r="L297" s="785"/>
      <c r="M297" s="785"/>
      <c r="N297" s="785"/>
      <c r="O297" s="785"/>
      <c r="P297" s="785"/>
      <c r="Q297" s="785"/>
      <c r="R297" s="785"/>
      <c r="S297" s="785"/>
      <c r="T297" s="785"/>
      <c r="U297" s="785"/>
      <c r="V297" s="785"/>
      <c r="W297" s="785"/>
      <c r="X297" s="785"/>
      <c r="Y297" s="785"/>
      <c r="Z297" s="785"/>
      <c r="AA297" s="771"/>
      <c r="AB297" s="771"/>
      <c r="AC297" s="771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4"/>
      <c r="B301" s="785"/>
      <c r="C301" s="785"/>
      <c r="D301" s="785"/>
      <c r="E301" s="785"/>
      <c r="F301" s="785"/>
      <c r="G301" s="785"/>
      <c r="H301" s="785"/>
      <c r="I301" s="785"/>
      <c r="J301" s="785"/>
      <c r="K301" s="785"/>
      <c r="L301" s="785"/>
      <c r="M301" s="785"/>
      <c r="N301" s="785"/>
      <c r="O301" s="786"/>
      <c r="P301" s="793" t="s">
        <v>71</v>
      </c>
      <c r="Q301" s="794"/>
      <c r="R301" s="794"/>
      <c r="S301" s="794"/>
      <c r="T301" s="794"/>
      <c r="U301" s="794"/>
      <c r="V301" s="795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hidden="1" x14ac:dyDescent="0.2">
      <c r="A302" s="785"/>
      <c r="B302" s="785"/>
      <c r="C302" s="785"/>
      <c r="D302" s="785"/>
      <c r="E302" s="785"/>
      <c r="F302" s="785"/>
      <c r="G302" s="785"/>
      <c r="H302" s="785"/>
      <c r="I302" s="785"/>
      <c r="J302" s="785"/>
      <c r="K302" s="785"/>
      <c r="L302" s="785"/>
      <c r="M302" s="785"/>
      <c r="N302" s="785"/>
      <c r="O302" s="786"/>
      <c r="P302" s="793" t="s">
        <v>71</v>
      </c>
      <c r="Q302" s="794"/>
      <c r="R302" s="794"/>
      <c r="S302" s="794"/>
      <c r="T302" s="794"/>
      <c r="U302" s="794"/>
      <c r="V302" s="795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hidden="1" customHeight="1" x14ac:dyDescent="0.25">
      <c r="A303" s="791" t="s">
        <v>512</v>
      </c>
      <c r="B303" s="785"/>
      <c r="C303" s="785"/>
      <c r="D303" s="785"/>
      <c r="E303" s="785"/>
      <c r="F303" s="785"/>
      <c r="G303" s="785"/>
      <c r="H303" s="785"/>
      <c r="I303" s="785"/>
      <c r="J303" s="785"/>
      <c r="K303" s="785"/>
      <c r="L303" s="785"/>
      <c r="M303" s="785"/>
      <c r="N303" s="785"/>
      <c r="O303" s="785"/>
      <c r="P303" s="785"/>
      <c r="Q303" s="785"/>
      <c r="R303" s="785"/>
      <c r="S303" s="785"/>
      <c r="T303" s="785"/>
      <c r="U303" s="785"/>
      <c r="V303" s="785"/>
      <c r="W303" s="785"/>
      <c r="X303" s="785"/>
      <c r="Y303" s="785"/>
      <c r="Z303" s="785"/>
      <c r="AA303" s="770"/>
      <c r="AB303" s="770"/>
      <c r="AC303" s="770"/>
    </row>
    <row r="304" spans="1:68" ht="14.25" hidden="1" customHeight="1" x14ac:dyDescent="0.25">
      <c r="A304" s="819" t="s">
        <v>73</v>
      </c>
      <c r="B304" s="785"/>
      <c r="C304" s="785"/>
      <c r="D304" s="785"/>
      <c r="E304" s="785"/>
      <c r="F304" s="785"/>
      <c r="G304" s="785"/>
      <c r="H304" s="785"/>
      <c r="I304" s="785"/>
      <c r="J304" s="785"/>
      <c r="K304" s="785"/>
      <c r="L304" s="785"/>
      <c r="M304" s="785"/>
      <c r="N304" s="785"/>
      <c r="O304" s="785"/>
      <c r="P304" s="785"/>
      <c r="Q304" s="785"/>
      <c r="R304" s="785"/>
      <c r="S304" s="785"/>
      <c r="T304" s="785"/>
      <c r="U304" s="785"/>
      <c r="V304" s="785"/>
      <c r="W304" s="785"/>
      <c r="X304" s="785"/>
      <c r="Y304" s="785"/>
      <c r="Z304" s="785"/>
      <c r="AA304" s="771"/>
      <c r="AB304" s="771"/>
      <c r="AC304" s="771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8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8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4"/>
      <c r="B311" s="785"/>
      <c r="C311" s="785"/>
      <c r="D311" s="785"/>
      <c r="E311" s="785"/>
      <c r="F311" s="785"/>
      <c r="G311" s="785"/>
      <c r="H311" s="785"/>
      <c r="I311" s="785"/>
      <c r="J311" s="785"/>
      <c r="K311" s="785"/>
      <c r="L311" s="785"/>
      <c r="M311" s="785"/>
      <c r="N311" s="785"/>
      <c r="O311" s="786"/>
      <c r="P311" s="793" t="s">
        <v>71</v>
      </c>
      <c r="Q311" s="794"/>
      <c r="R311" s="794"/>
      <c r="S311" s="794"/>
      <c r="T311" s="794"/>
      <c r="U311" s="794"/>
      <c r="V311" s="795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hidden="1" x14ac:dyDescent="0.2">
      <c r="A312" s="785"/>
      <c r="B312" s="785"/>
      <c r="C312" s="785"/>
      <c r="D312" s="785"/>
      <c r="E312" s="785"/>
      <c r="F312" s="785"/>
      <c r="G312" s="785"/>
      <c r="H312" s="785"/>
      <c r="I312" s="785"/>
      <c r="J312" s="785"/>
      <c r="K312" s="785"/>
      <c r="L312" s="785"/>
      <c r="M312" s="785"/>
      <c r="N312" s="785"/>
      <c r="O312" s="786"/>
      <c r="P312" s="793" t="s">
        <v>71</v>
      </c>
      <c r="Q312" s="794"/>
      <c r="R312" s="794"/>
      <c r="S312" s="794"/>
      <c r="T312" s="794"/>
      <c r="U312" s="794"/>
      <c r="V312" s="795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hidden="1" customHeight="1" x14ac:dyDescent="0.25">
      <c r="A313" s="791" t="s">
        <v>528</v>
      </c>
      <c r="B313" s="785"/>
      <c r="C313" s="785"/>
      <c r="D313" s="785"/>
      <c r="E313" s="785"/>
      <c r="F313" s="785"/>
      <c r="G313" s="785"/>
      <c r="H313" s="785"/>
      <c r="I313" s="785"/>
      <c r="J313" s="785"/>
      <c r="K313" s="785"/>
      <c r="L313" s="785"/>
      <c r="M313" s="785"/>
      <c r="N313" s="785"/>
      <c r="O313" s="785"/>
      <c r="P313" s="785"/>
      <c r="Q313" s="785"/>
      <c r="R313" s="785"/>
      <c r="S313" s="785"/>
      <c r="T313" s="785"/>
      <c r="U313" s="785"/>
      <c r="V313" s="785"/>
      <c r="W313" s="785"/>
      <c r="X313" s="785"/>
      <c r="Y313" s="785"/>
      <c r="Z313" s="785"/>
      <c r="AA313" s="770"/>
      <c r="AB313" s="770"/>
      <c r="AC313" s="770"/>
    </row>
    <row r="314" spans="1:68" ht="14.25" hidden="1" customHeight="1" x14ac:dyDescent="0.25">
      <c r="A314" s="819" t="s">
        <v>115</v>
      </c>
      <c r="B314" s="785"/>
      <c r="C314" s="785"/>
      <c r="D314" s="785"/>
      <c r="E314" s="785"/>
      <c r="F314" s="785"/>
      <c r="G314" s="785"/>
      <c r="H314" s="785"/>
      <c r="I314" s="785"/>
      <c r="J314" s="785"/>
      <c r="K314" s="785"/>
      <c r="L314" s="785"/>
      <c r="M314" s="785"/>
      <c r="N314" s="785"/>
      <c r="O314" s="785"/>
      <c r="P314" s="785"/>
      <c r="Q314" s="785"/>
      <c r="R314" s="785"/>
      <c r="S314" s="785"/>
      <c r="T314" s="785"/>
      <c r="U314" s="785"/>
      <c r="V314" s="785"/>
      <c r="W314" s="785"/>
      <c r="X314" s="785"/>
      <c r="Y314" s="785"/>
      <c r="Z314" s="785"/>
      <c r="AA314" s="771"/>
      <c r="AB314" s="771"/>
      <c r="AC314" s="771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9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4"/>
      <c r="B316" s="785"/>
      <c r="C316" s="785"/>
      <c r="D316" s="785"/>
      <c r="E316" s="785"/>
      <c r="F316" s="785"/>
      <c r="G316" s="785"/>
      <c r="H316" s="785"/>
      <c r="I316" s="785"/>
      <c r="J316" s="785"/>
      <c r="K316" s="785"/>
      <c r="L316" s="785"/>
      <c r="M316" s="785"/>
      <c r="N316" s="785"/>
      <c r="O316" s="786"/>
      <c r="P316" s="793" t="s">
        <v>71</v>
      </c>
      <c r="Q316" s="794"/>
      <c r="R316" s="794"/>
      <c r="S316" s="794"/>
      <c r="T316" s="794"/>
      <c r="U316" s="794"/>
      <c r="V316" s="795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hidden="1" x14ac:dyDescent="0.2">
      <c r="A317" s="785"/>
      <c r="B317" s="785"/>
      <c r="C317" s="785"/>
      <c r="D317" s="785"/>
      <c r="E317" s="785"/>
      <c r="F317" s="785"/>
      <c r="G317" s="785"/>
      <c r="H317" s="785"/>
      <c r="I317" s="785"/>
      <c r="J317" s="785"/>
      <c r="K317" s="785"/>
      <c r="L317" s="785"/>
      <c r="M317" s="785"/>
      <c r="N317" s="785"/>
      <c r="O317" s="786"/>
      <c r="P317" s="793" t="s">
        <v>71</v>
      </c>
      <c r="Q317" s="794"/>
      <c r="R317" s="794"/>
      <c r="S317" s="794"/>
      <c r="T317" s="794"/>
      <c r="U317" s="794"/>
      <c r="V317" s="795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hidden="1" customHeight="1" x14ac:dyDescent="0.25">
      <c r="A318" s="819" t="s">
        <v>64</v>
      </c>
      <c r="B318" s="785"/>
      <c r="C318" s="785"/>
      <c r="D318" s="785"/>
      <c r="E318" s="785"/>
      <c r="F318" s="785"/>
      <c r="G318" s="785"/>
      <c r="H318" s="785"/>
      <c r="I318" s="785"/>
      <c r="J318" s="785"/>
      <c r="K318" s="785"/>
      <c r="L318" s="785"/>
      <c r="M318" s="785"/>
      <c r="N318" s="785"/>
      <c r="O318" s="785"/>
      <c r="P318" s="785"/>
      <c r="Q318" s="785"/>
      <c r="R318" s="785"/>
      <c r="S318" s="785"/>
      <c r="T318" s="785"/>
      <c r="U318" s="785"/>
      <c r="V318" s="785"/>
      <c r="W318" s="785"/>
      <c r="X318" s="785"/>
      <c r="Y318" s="785"/>
      <c r="Z318" s="785"/>
      <c r="AA318" s="771"/>
      <c r="AB318" s="771"/>
      <c r="AC318" s="771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4"/>
      <c r="B320" s="785"/>
      <c r="C320" s="785"/>
      <c r="D320" s="785"/>
      <c r="E320" s="785"/>
      <c r="F320" s="785"/>
      <c r="G320" s="785"/>
      <c r="H320" s="785"/>
      <c r="I320" s="785"/>
      <c r="J320" s="785"/>
      <c r="K320" s="785"/>
      <c r="L320" s="785"/>
      <c r="M320" s="785"/>
      <c r="N320" s="785"/>
      <c r="O320" s="786"/>
      <c r="P320" s="793" t="s">
        <v>71</v>
      </c>
      <c r="Q320" s="794"/>
      <c r="R320" s="794"/>
      <c r="S320" s="794"/>
      <c r="T320" s="794"/>
      <c r="U320" s="794"/>
      <c r="V320" s="795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hidden="1" x14ac:dyDescent="0.2">
      <c r="A321" s="785"/>
      <c r="B321" s="785"/>
      <c r="C321" s="785"/>
      <c r="D321" s="785"/>
      <c r="E321" s="785"/>
      <c r="F321" s="785"/>
      <c r="G321" s="785"/>
      <c r="H321" s="785"/>
      <c r="I321" s="785"/>
      <c r="J321" s="785"/>
      <c r="K321" s="785"/>
      <c r="L321" s="785"/>
      <c r="M321" s="785"/>
      <c r="N321" s="785"/>
      <c r="O321" s="786"/>
      <c r="P321" s="793" t="s">
        <v>71</v>
      </c>
      <c r="Q321" s="794"/>
      <c r="R321" s="794"/>
      <c r="S321" s="794"/>
      <c r="T321" s="794"/>
      <c r="U321" s="794"/>
      <c r="V321" s="795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hidden="1" customHeight="1" x14ac:dyDescent="0.25">
      <c r="A322" s="819" t="s">
        <v>73</v>
      </c>
      <c r="B322" s="785"/>
      <c r="C322" s="785"/>
      <c r="D322" s="785"/>
      <c r="E322" s="785"/>
      <c r="F322" s="785"/>
      <c r="G322" s="785"/>
      <c r="H322" s="785"/>
      <c r="I322" s="785"/>
      <c r="J322" s="785"/>
      <c r="K322" s="785"/>
      <c r="L322" s="785"/>
      <c r="M322" s="785"/>
      <c r="N322" s="785"/>
      <c r="O322" s="785"/>
      <c r="P322" s="785"/>
      <c r="Q322" s="785"/>
      <c r="R322" s="785"/>
      <c r="S322" s="785"/>
      <c r="T322" s="785"/>
      <c r="U322" s="785"/>
      <c r="V322" s="785"/>
      <c r="W322" s="785"/>
      <c r="X322" s="785"/>
      <c r="Y322" s="785"/>
      <c r="Z322" s="785"/>
      <c r="AA322" s="771"/>
      <c r="AB322" s="771"/>
      <c r="AC322" s="771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4"/>
      <c r="B324" s="785"/>
      <c r="C324" s="785"/>
      <c r="D324" s="785"/>
      <c r="E324" s="785"/>
      <c r="F324" s="785"/>
      <c r="G324" s="785"/>
      <c r="H324" s="785"/>
      <c r="I324" s="785"/>
      <c r="J324" s="785"/>
      <c r="K324" s="785"/>
      <c r="L324" s="785"/>
      <c r="M324" s="785"/>
      <c r="N324" s="785"/>
      <c r="O324" s="786"/>
      <c r="P324" s="793" t="s">
        <v>71</v>
      </c>
      <c r="Q324" s="794"/>
      <c r="R324" s="794"/>
      <c r="S324" s="794"/>
      <c r="T324" s="794"/>
      <c r="U324" s="794"/>
      <c r="V324" s="795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hidden="1" x14ac:dyDescent="0.2">
      <c r="A325" s="785"/>
      <c r="B325" s="785"/>
      <c r="C325" s="785"/>
      <c r="D325" s="785"/>
      <c r="E325" s="785"/>
      <c r="F325" s="785"/>
      <c r="G325" s="785"/>
      <c r="H325" s="785"/>
      <c r="I325" s="785"/>
      <c r="J325" s="785"/>
      <c r="K325" s="785"/>
      <c r="L325" s="785"/>
      <c r="M325" s="785"/>
      <c r="N325" s="785"/>
      <c r="O325" s="786"/>
      <c r="P325" s="793" t="s">
        <v>71</v>
      </c>
      <c r="Q325" s="794"/>
      <c r="R325" s="794"/>
      <c r="S325" s="794"/>
      <c r="T325" s="794"/>
      <c r="U325" s="794"/>
      <c r="V325" s="795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hidden="1" customHeight="1" x14ac:dyDescent="0.25">
      <c r="A326" s="791" t="s">
        <v>538</v>
      </c>
      <c r="B326" s="785"/>
      <c r="C326" s="785"/>
      <c r="D326" s="785"/>
      <c r="E326" s="785"/>
      <c r="F326" s="785"/>
      <c r="G326" s="785"/>
      <c r="H326" s="785"/>
      <c r="I326" s="785"/>
      <c r="J326" s="785"/>
      <c r="K326" s="785"/>
      <c r="L326" s="785"/>
      <c r="M326" s="785"/>
      <c r="N326" s="785"/>
      <c r="O326" s="785"/>
      <c r="P326" s="785"/>
      <c r="Q326" s="785"/>
      <c r="R326" s="785"/>
      <c r="S326" s="785"/>
      <c r="T326" s="785"/>
      <c r="U326" s="785"/>
      <c r="V326" s="785"/>
      <c r="W326" s="785"/>
      <c r="X326" s="785"/>
      <c r="Y326" s="785"/>
      <c r="Z326" s="785"/>
      <c r="AA326" s="770"/>
      <c r="AB326" s="770"/>
      <c r="AC326" s="770"/>
    </row>
    <row r="327" spans="1:68" ht="14.25" hidden="1" customHeight="1" x14ac:dyDescent="0.25">
      <c r="A327" s="819" t="s">
        <v>115</v>
      </c>
      <c r="B327" s="785"/>
      <c r="C327" s="785"/>
      <c r="D327" s="785"/>
      <c r="E327" s="785"/>
      <c r="F327" s="785"/>
      <c r="G327" s="785"/>
      <c r="H327" s="785"/>
      <c r="I327" s="785"/>
      <c r="J327" s="785"/>
      <c r="K327" s="785"/>
      <c r="L327" s="785"/>
      <c r="M327" s="785"/>
      <c r="N327" s="785"/>
      <c r="O327" s="785"/>
      <c r="P327" s="785"/>
      <c r="Q327" s="785"/>
      <c r="R327" s="785"/>
      <c r="S327" s="785"/>
      <c r="T327" s="785"/>
      <c r="U327" s="785"/>
      <c r="V327" s="785"/>
      <c r="W327" s="785"/>
      <c r="X327" s="785"/>
      <c r="Y327" s="785"/>
      <c r="Z327" s="785"/>
      <c r="AA327" s="771"/>
      <c r="AB327" s="771"/>
      <c r="AC327" s="771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119</v>
      </c>
      <c r="N328" s="33"/>
      <c r="O328" s="32">
        <v>55</v>
      </c>
      <c r="P328" s="8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4"/>
      <c r="B329" s="785"/>
      <c r="C329" s="785"/>
      <c r="D329" s="785"/>
      <c r="E329" s="785"/>
      <c r="F329" s="785"/>
      <c r="G329" s="785"/>
      <c r="H329" s="785"/>
      <c r="I329" s="785"/>
      <c r="J329" s="785"/>
      <c r="K329" s="785"/>
      <c r="L329" s="785"/>
      <c r="M329" s="785"/>
      <c r="N329" s="785"/>
      <c r="O329" s="786"/>
      <c r="P329" s="793" t="s">
        <v>71</v>
      </c>
      <c r="Q329" s="794"/>
      <c r="R329" s="794"/>
      <c r="S329" s="794"/>
      <c r="T329" s="794"/>
      <c r="U329" s="794"/>
      <c r="V329" s="795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hidden="1" x14ac:dyDescent="0.2">
      <c r="A330" s="785"/>
      <c r="B330" s="785"/>
      <c r="C330" s="785"/>
      <c r="D330" s="785"/>
      <c r="E330" s="785"/>
      <c r="F330" s="785"/>
      <c r="G330" s="785"/>
      <c r="H330" s="785"/>
      <c r="I330" s="785"/>
      <c r="J330" s="785"/>
      <c r="K330" s="785"/>
      <c r="L330" s="785"/>
      <c r="M330" s="785"/>
      <c r="N330" s="785"/>
      <c r="O330" s="786"/>
      <c r="P330" s="793" t="s">
        <v>71</v>
      </c>
      <c r="Q330" s="794"/>
      <c r="R330" s="794"/>
      <c r="S330" s="794"/>
      <c r="T330" s="794"/>
      <c r="U330" s="794"/>
      <c r="V330" s="795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hidden="1" customHeight="1" x14ac:dyDescent="0.25">
      <c r="A331" s="819" t="s">
        <v>64</v>
      </c>
      <c r="B331" s="785"/>
      <c r="C331" s="785"/>
      <c r="D331" s="785"/>
      <c r="E331" s="785"/>
      <c r="F331" s="785"/>
      <c r="G331" s="785"/>
      <c r="H331" s="785"/>
      <c r="I331" s="785"/>
      <c r="J331" s="785"/>
      <c r="K331" s="785"/>
      <c r="L331" s="785"/>
      <c r="M331" s="785"/>
      <c r="N331" s="785"/>
      <c r="O331" s="785"/>
      <c r="P331" s="785"/>
      <c r="Q331" s="785"/>
      <c r="R331" s="785"/>
      <c r="S331" s="785"/>
      <c r="T331" s="785"/>
      <c r="U331" s="785"/>
      <c r="V331" s="785"/>
      <c r="W331" s="785"/>
      <c r="X331" s="785"/>
      <c r="Y331" s="785"/>
      <c r="Z331" s="785"/>
      <c r="AA331" s="771"/>
      <c r="AB331" s="771"/>
      <c r="AC331" s="771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4"/>
      <c r="B333" s="785"/>
      <c r="C333" s="785"/>
      <c r="D333" s="785"/>
      <c r="E333" s="785"/>
      <c r="F333" s="785"/>
      <c r="G333" s="785"/>
      <c r="H333" s="785"/>
      <c r="I333" s="785"/>
      <c r="J333" s="785"/>
      <c r="K333" s="785"/>
      <c r="L333" s="785"/>
      <c r="M333" s="785"/>
      <c r="N333" s="785"/>
      <c r="O333" s="786"/>
      <c r="P333" s="793" t="s">
        <v>71</v>
      </c>
      <c r="Q333" s="794"/>
      <c r="R333" s="794"/>
      <c r="S333" s="794"/>
      <c r="T333" s="794"/>
      <c r="U333" s="794"/>
      <c r="V333" s="795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hidden="1" x14ac:dyDescent="0.2">
      <c r="A334" s="785"/>
      <c r="B334" s="785"/>
      <c r="C334" s="785"/>
      <c r="D334" s="785"/>
      <c r="E334" s="785"/>
      <c r="F334" s="785"/>
      <c r="G334" s="785"/>
      <c r="H334" s="785"/>
      <c r="I334" s="785"/>
      <c r="J334" s="785"/>
      <c r="K334" s="785"/>
      <c r="L334" s="785"/>
      <c r="M334" s="785"/>
      <c r="N334" s="785"/>
      <c r="O334" s="786"/>
      <c r="P334" s="793" t="s">
        <v>71</v>
      </c>
      <c r="Q334" s="794"/>
      <c r="R334" s="794"/>
      <c r="S334" s="794"/>
      <c r="T334" s="794"/>
      <c r="U334" s="794"/>
      <c r="V334" s="795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hidden="1" customHeight="1" x14ac:dyDescent="0.25">
      <c r="A335" s="819" t="s">
        <v>73</v>
      </c>
      <c r="B335" s="785"/>
      <c r="C335" s="785"/>
      <c r="D335" s="785"/>
      <c r="E335" s="785"/>
      <c r="F335" s="785"/>
      <c r="G335" s="785"/>
      <c r="H335" s="785"/>
      <c r="I335" s="785"/>
      <c r="J335" s="785"/>
      <c r="K335" s="785"/>
      <c r="L335" s="785"/>
      <c r="M335" s="785"/>
      <c r="N335" s="785"/>
      <c r="O335" s="785"/>
      <c r="P335" s="785"/>
      <c r="Q335" s="785"/>
      <c r="R335" s="785"/>
      <c r="S335" s="785"/>
      <c r="T335" s="785"/>
      <c r="U335" s="785"/>
      <c r="V335" s="785"/>
      <c r="W335" s="785"/>
      <c r="X335" s="785"/>
      <c r="Y335" s="785"/>
      <c r="Z335" s="785"/>
      <c r="AA335" s="771"/>
      <c r="AB335" s="771"/>
      <c r="AC335" s="771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6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4"/>
      <c r="B338" s="785"/>
      <c r="C338" s="785"/>
      <c r="D338" s="785"/>
      <c r="E338" s="785"/>
      <c r="F338" s="785"/>
      <c r="G338" s="785"/>
      <c r="H338" s="785"/>
      <c r="I338" s="785"/>
      <c r="J338" s="785"/>
      <c r="K338" s="785"/>
      <c r="L338" s="785"/>
      <c r="M338" s="785"/>
      <c r="N338" s="785"/>
      <c r="O338" s="786"/>
      <c r="P338" s="793" t="s">
        <v>71</v>
      </c>
      <c r="Q338" s="794"/>
      <c r="R338" s="794"/>
      <c r="S338" s="794"/>
      <c r="T338" s="794"/>
      <c r="U338" s="794"/>
      <c r="V338" s="795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hidden="1" x14ac:dyDescent="0.2">
      <c r="A339" s="785"/>
      <c r="B339" s="785"/>
      <c r="C339" s="785"/>
      <c r="D339" s="785"/>
      <c r="E339" s="785"/>
      <c r="F339" s="785"/>
      <c r="G339" s="785"/>
      <c r="H339" s="785"/>
      <c r="I339" s="785"/>
      <c r="J339" s="785"/>
      <c r="K339" s="785"/>
      <c r="L339" s="785"/>
      <c r="M339" s="785"/>
      <c r="N339" s="785"/>
      <c r="O339" s="786"/>
      <c r="P339" s="793" t="s">
        <v>71</v>
      </c>
      <c r="Q339" s="794"/>
      <c r="R339" s="794"/>
      <c r="S339" s="794"/>
      <c r="T339" s="794"/>
      <c r="U339" s="794"/>
      <c r="V339" s="795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hidden="1" customHeight="1" x14ac:dyDescent="0.25">
      <c r="A340" s="791" t="s">
        <v>551</v>
      </c>
      <c r="B340" s="785"/>
      <c r="C340" s="785"/>
      <c r="D340" s="785"/>
      <c r="E340" s="785"/>
      <c r="F340" s="785"/>
      <c r="G340" s="785"/>
      <c r="H340" s="785"/>
      <c r="I340" s="785"/>
      <c r="J340" s="785"/>
      <c r="K340" s="785"/>
      <c r="L340" s="785"/>
      <c r="M340" s="785"/>
      <c r="N340" s="785"/>
      <c r="O340" s="785"/>
      <c r="P340" s="785"/>
      <c r="Q340" s="785"/>
      <c r="R340" s="785"/>
      <c r="S340" s="785"/>
      <c r="T340" s="785"/>
      <c r="U340" s="785"/>
      <c r="V340" s="785"/>
      <c r="W340" s="785"/>
      <c r="X340" s="785"/>
      <c r="Y340" s="785"/>
      <c r="Z340" s="785"/>
      <c r="AA340" s="770"/>
      <c r="AB340" s="770"/>
      <c r="AC340" s="770"/>
    </row>
    <row r="341" spans="1:68" ht="14.25" hidden="1" customHeight="1" x14ac:dyDescent="0.25">
      <c r="A341" s="819" t="s">
        <v>115</v>
      </c>
      <c r="B341" s="785"/>
      <c r="C341" s="785"/>
      <c r="D341" s="785"/>
      <c r="E341" s="785"/>
      <c r="F341" s="785"/>
      <c r="G341" s="785"/>
      <c r="H341" s="785"/>
      <c r="I341" s="785"/>
      <c r="J341" s="785"/>
      <c r="K341" s="785"/>
      <c r="L341" s="785"/>
      <c r="M341" s="785"/>
      <c r="N341" s="785"/>
      <c r="O341" s="785"/>
      <c r="P341" s="785"/>
      <c r="Q341" s="785"/>
      <c r="R341" s="785"/>
      <c r="S341" s="785"/>
      <c r="T341" s="785"/>
      <c r="U341" s="785"/>
      <c r="V341" s="785"/>
      <c r="W341" s="785"/>
      <c r="X341" s="785"/>
      <c r="Y341" s="785"/>
      <c r="Z341" s="785"/>
      <c r="AA341" s="771"/>
      <c r="AB341" s="771"/>
      <c r="AC341" s="771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119</v>
      </c>
      <c r="N342" s="33"/>
      <c r="O342" s="32">
        <v>55</v>
      </c>
      <c r="P342" s="116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4"/>
      <c r="B343" s="785"/>
      <c r="C343" s="785"/>
      <c r="D343" s="785"/>
      <c r="E343" s="785"/>
      <c r="F343" s="785"/>
      <c r="G343" s="785"/>
      <c r="H343" s="785"/>
      <c r="I343" s="785"/>
      <c r="J343" s="785"/>
      <c r="K343" s="785"/>
      <c r="L343" s="785"/>
      <c r="M343" s="785"/>
      <c r="N343" s="785"/>
      <c r="O343" s="786"/>
      <c r="P343" s="793" t="s">
        <v>71</v>
      </c>
      <c r="Q343" s="794"/>
      <c r="R343" s="794"/>
      <c r="S343" s="794"/>
      <c r="T343" s="794"/>
      <c r="U343" s="794"/>
      <c r="V343" s="795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hidden="1" x14ac:dyDescent="0.2">
      <c r="A344" s="785"/>
      <c r="B344" s="785"/>
      <c r="C344" s="785"/>
      <c r="D344" s="785"/>
      <c r="E344" s="785"/>
      <c r="F344" s="785"/>
      <c r="G344" s="785"/>
      <c r="H344" s="785"/>
      <c r="I344" s="785"/>
      <c r="J344" s="785"/>
      <c r="K344" s="785"/>
      <c r="L344" s="785"/>
      <c r="M344" s="785"/>
      <c r="N344" s="785"/>
      <c r="O344" s="786"/>
      <c r="P344" s="793" t="s">
        <v>71</v>
      </c>
      <c r="Q344" s="794"/>
      <c r="R344" s="794"/>
      <c r="S344" s="794"/>
      <c r="T344" s="794"/>
      <c r="U344" s="794"/>
      <c r="V344" s="795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hidden="1" customHeight="1" x14ac:dyDescent="0.25">
      <c r="A345" s="819" t="s">
        <v>64</v>
      </c>
      <c r="B345" s="785"/>
      <c r="C345" s="785"/>
      <c r="D345" s="785"/>
      <c r="E345" s="785"/>
      <c r="F345" s="785"/>
      <c r="G345" s="785"/>
      <c r="H345" s="785"/>
      <c r="I345" s="785"/>
      <c r="J345" s="785"/>
      <c r="K345" s="785"/>
      <c r="L345" s="785"/>
      <c r="M345" s="785"/>
      <c r="N345" s="785"/>
      <c r="O345" s="785"/>
      <c r="P345" s="785"/>
      <c r="Q345" s="785"/>
      <c r="R345" s="785"/>
      <c r="S345" s="785"/>
      <c r="T345" s="785"/>
      <c r="U345" s="785"/>
      <c r="V345" s="785"/>
      <c r="W345" s="785"/>
      <c r="X345" s="785"/>
      <c r="Y345" s="785"/>
      <c r="Z345" s="785"/>
      <c r="AA345" s="771"/>
      <c r="AB345" s="771"/>
      <c r="AC345" s="771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7</v>
      </c>
      <c r="Y346" s="776">
        <f>IFERROR(IF(X346="",0,CEILING((X346/$H346),1)*$H346),"")</f>
        <v>8.4</v>
      </c>
      <c r="Z346" s="36">
        <f>IFERROR(IF(Y346=0,"",ROUNDUP(Y346/H346,0)*0.00502),"")</f>
        <v>2.0080000000000001E-2</v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7.3333333333333339</v>
      </c>
      <c r="BN346" s="64">
        <f>IFERROR(Y346*I346/H346,"0")</f>
        <v>8.8000000000000007</v>
      </c>
      <c r="BO346" s="64">
        <f>IFERROR(1/J346*(X346/H346),"0")</f>
        <v>1.4245014245014245E-2</v>
      </c>
      <c r="BP346" s="64">
        <f>IFERROR(1/J346*(Y346/H346),"0")</f>
        <v>1.7094017094017096E-2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4"/>
      <c r="B348" s="785"/>
      <c r="C348" s="785"/>
      <c r="D348" s="785"/>
      <c r="E348" s="785"/>
      <c r="F348" s="785"/>
      <c r="G348" s="785"/>
      <c r="H348" s="785"/>
      <c r="I348" s="785"/>
      <c r="J348" s="785"/>
      <c r="K348" s="785"/>
      <c r="L348" s="785"/>
      <c r="M348" s="785"/>
      <c r="N348" s="785"/>
      <c r="O348" s="786"/>
      <c r="P348" s="793" t="s">
        <v>71</v>
      </c>
      <c r="Q348" s="794"/>
      <c r="R348" s="794"/>
      <c r="S348" s="794"/>
      <c r="T348" s="794"/>
      <c r="U348" s="794"/>
      <c r="V348" s="795"/>
      <c r="W348" s="37" t="s">
        <v>72</v>
      </c>
      <c r="X348" s="777">
        <f>IFERROR(X346/H346,"0")+IFERROR(X347/H347,"0")</f>
        <v>3.333333333333333</v>
      </c>
      <c r="Y348" s="777">
        <f>IFERROR(Y346/H346,"0")+IFERROR(Y347/H347,"0")</f>
        <v>4</v>
      </c>
      <c r="Z348" s="777">
        <f>IFERROR(IF(Z346="",0,Z346),"0")+IFERROR(IF(Z347="",0,Z347),"0")</f>
        <v>2.0080000000000001E-2</v>
      </c>
      <c r="AA348" s="778"/>
      <c r="AB348" s="778"/>
      <c r="AC348" s="778"/>
    </row>
    <row r="349" spans="1:68" x14ac:dyDescent="0.2">
      <c r="A349" s="785"/>
      <c r="B349" s="785"/>
      <c r="C349" s="785"/>
      <c r="D349" s="785"/>
      <c r="E349" s="785"/>
      <c r="F349" s="785"/>
      <c r="G349" s="785"/>
      <c r="H349" s="785"/>
      <c r="I349" s="785"/>
      <c r="J349" s="785"/>
      <c r="K349" s="785"/>
      <c r="L349" s="785"/>
      <c r="M349" s="785"/>
      <c r="N349" s="785"/>
      <c r="O349" s="786"/>
      <c r="P349" s="793" t="s">
        <v>71</v>
      </c>
      <c r="Q349" s="794"/>
      <c r="R349" s="794"/>
      <c r="S349" s="794"/>
      <c r="T349" s="794"/>
      <c r="U349" s="794"/>
      <c r="V349" s="795"/>
      <c r="W349" s="37" t="s">
        <v>69</v>
      </c>
      <c r="X349" s="777">
        <f>IFERROR(SUM(X346:X347),"0")</f>
        <v>7</v>
      </c>
      <c r="Y349" s="777">
        <f>IFERROR(SUM(Y346:Y347),"0")</f>
        <v>8.4</v>
      </c>
      <c r="Z349" s="37"/>
      <c r="AA349" s="778"/>
      <c r="AB349" s="778"/>
      <c r="AC349" s="778"/>
    </row>
    <row r="350" spans="1:68" ht="14.25" hidden="1" customHeight="1" x14ac:dyDescent="0.25">
      <c r="A350" s="819" t="s">
        <v>73</v>
      </c>
      <c r="B350" s="785"/>
      <c r="C350" s="785"/>
      <c r="D350" s="785"/>
      <c r="E350" s="785"/>
      <c r="F350" s="785"/>
      <c r="G350" s="785"/>
      <c r="H350" s="785"/>
      <c r="I350" s="785"/>
      <c r="J350" s="785"/>
      <c r="K350" s="785"/>
      <c r="L350" s="785"/>
      <c r="M350" s="785"/>
      <c r="N350" s="785"/>
      <c r="O350" s="785"/>
      <c r="P350" s="785"/>
      <c r="Q350" s="785"/>
      <c r="R350" s="785"/>
      <c r="S350" s="785"/>
      <c r="T350" s="785"/>
      <c r="U350" s="785"/>
      <c r="V350" s="785"/>
      <c r="W350" s="785"/>
      <c r="X350" s="785"/>
      <c r="Y350" s="785"/>
      <c r="Z350" s="785"/>
      <c r="AA350" s="771"/>
      <c r="AB350" s="771"/>
      <c r="AC350" s="771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4"/>
      <c r="B352" s="785"/>
      <c r="C352" s="785"/>
      <c r="D352" s="785"/>
      <c r="E352" s="785"/>
      <c r="F352" s="785"/>
      <c r="G352" s="785"/>
      <c r="H352" s="785"/>
      <c r="I352" s="785"/>
      <c r="J352" s="785"/>
      <c r="K352" s="785"/>
      <c r="L352" s="785"/>
      <c r="M352" s="785"/>
      <c r="N352" s="785"/>
      <c r="O352" s="786"/>
      <c r="P352" s="793" t="s">
        <v>71</v>
      </c>
      <c r="Q352" s="794"/>
      <c r="R352" s="794"/>
      <c r="S352" s="794"/>
      <c r="T352" s="794"/>
      <c r="U352" s="794"/>
      <c r="V352" s="795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hidden="1" x14ac:dyDescent="0.2">
      <c r="A353" s="785"/>
      <c r="B353" s="785"/>
      <c r="C353" s="785"/>
      <c r="D353" s="785"/>
      <c r="E353" s="785"/>
      <c r="F353" s="785"/>
      <c r="G353" s="785"/>
      <c r="H353" s="785"/>
      <c r="I353" s="785"/>
      <c r="J353" s="785"/>
      <c r="K353" s="785"/>
      <c r="L353" s="785"/>
      <c r="M353" s="785"/>
      <c r="N353" s="785"/>
      <c r="O353" s="786"/>
      <c r="P353" s="793" t="s">
        <v>71</v>
      </c>
      <c r="Q353" s="794"/>
      <c r="R353" s="794"/>
      <c r="S353" s="794"/>
      <c r="T353" s="794"/>
      <c r="U353" s="794"/>
      <c r="V353" s="795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hidden="1" customHeight="1" x14ac:dyDescent="0.25">
      <c r="A354" s="791" t="s">
        <v>562</v>
      </c>
      <c r="B354" s="785"/>
      <c r="C354" s="785"/>
      <c r="D354" s="785"/>
      <c r="E354" s="785"/>
      <c r="F354" s="785"/>
      <c r="G354" s="785"/>
      <c r="H354" s="785"/>
      <c r="I354" s="785"/>
      <c r="J354" s="785"/>
      <c r="K354" s="785"/>
      <c r="L354" s="785"/>
      <c r="M354" s="785"/>
      <c r="N354" s="785"/>
      <c r="O354" s="785"/>
      <c r="P354" s="785"/>
      <c r="Q354" s="785"/>
      <c r="R354" s="785"/>
      <c r="S354" s="785"/>
      <c r="T354" s="785"/>
      <c r="U354" s="785"/>
      <c r="V354" s="785"/>
      <c r="W354" s="785"/>
      <c r="X354" s="785"/>
      <c r="Y354" s="785"/>
      <c r="Z354" s="785"/>
      <c r="AA354" s="770"/>
      <c r="AB354" s="770"/>
      <c r="AC354" s="770"/>
    </row>
    <row r="355" spans="1:68" ht="14.25" hidden="1" customHeight="1" x14ac:dyDescent="0.25">
      <c r="A355" s="819" t="s">
        <v>115</v>
      </c>
      <c r="B355" s="785"/>
      <c r="C355" s="785"/>
      <c r="D355" s="785"/>
      <c r="E355" s="785"/>
      <c r="F355" s="785"/>
      <c r="G355" s="785"/>
      <c r="H355" s="785"/>
      <c r="I355" s="785"/>
      <c r="J355" s="785"/>
      <c r="K355" s="785"/>
      <c r="L355" s="785"/>
      <c r="M355" s="785"/>
      <c r="N355" s="785"/>
      <c r="O355" s="785"/>
      <c r="P355" s="785"/>
      <c r="Q355" s="785"/>
      <c r="R355" s="785"/>
      <c r="S355" s="785"/>
      <c r="T355" s="785"/>
      <c r="U355" s="785"/>
      <c r="V355" s="785"/>
      <c r="W355" s="785"/>
      <c r="X355" s="785"/>
      <c r="Y355" s="785"/>
      <c r="Z355" s="785"/>
      <c r="AA355" s="771"/>
      <c r="AB355" s="771"/>
      <c r="AC355" s="771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10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4301011911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48</v>
      </c>
      <c r="K357" s="32" t="s">
        <v>118</v>
      </c>
      <c r="L357" s="32"/>
      <c r="M357" s="33" t="s">
        <v>151</v>
      </c>
      <c r="N357" s="33"/>
      <c r="O357" s="32">
        <v>55</v>
      </c>
      <c r="P357" s="11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4301012016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56</v>
      </c>
      <c r="K358" s="32" t="s">
        <v>118</v>
      </c>
      <c r="L358" s="32" t="s">
        <v>147</v>
      </c>
      <c r="M358" s="33" t="s">
        <v>77</v>
      </c>
      <c r="N358" s="33"/>
      <c r="O358" s="32">
        <v>55</v>
      </c>
      <c r="P358" s="9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570</v>
      </c>
      <c r="AG358" s="64"/>
      <c r="AJ358" s="68" t="s">
        <v>149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119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119</v>
      </c>
      <c r="N360" s="33"/>
      <c r="O360" s="32">
        <v>55</v>
      </c>
      <c r="P360" s="12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119</v>
      </c>
      <c r="N361" s="33"/>
      <c r="O361" s="32">
        <v>90</v>
      </c>
      <c r="P361" s="9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119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4301011323</v>
      </c>
      <c r="D363" s="779">
        <v>4607091386011</v>
      </c>
      <c r="E363" s="780"/>
      <c r="F363" s="774">
        <v>0.5</v>
      </c>
      <c r="G363" s="32">
        <v>10</v>
      </c>
      <c r="H363" s="774">
        <v>5</v>
      </c>
      <c r="I363" s="774">
        <v>5.21</v>
      </c>
      <c r="J363" s="32">
        <v>132</v>
      </c>
      <c r="K363" s="32" t="s">
        <v>128</v>
      </c>
      <c r="L363" s="32"/>
      <c r="M363" s="33" t="s">
        <v>77</v>
      </c>
      <c r="N363" s="33"/>
      <c r="O363" s="32">
        <v>55</v>
      </c>
      <c r="P363" s="120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584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585</v>
      </c>
      <c r="B364" s="54" t="s">
        <v>586</v>
      </c>
      <c r="C364" s="31">
        <v>4301011859</v>
      </c>
      <c r="D364" s="779">
        <v>4680115885608</v>
      </c>
      <c r="E364" s="780"/>
      <c r="F364" s="774">
        <v>0.4</v>
      </c>
      <c r="G364" s="32">
        <v>10</v>
      </c>
      <c r="H364" s="774">
        <v>4</v>
      </c>
      <c r="I364" s="774">
        <v>4.21</v>
      </c>
      <c r="J364" s="32">
        <v>132</v>
      </c>
      <c r="K364" s="32" t="s">
        <v>128</v>
      </c>
      <c r="L364" s="32"/>
      <c r="M364" s="33" t="s">
        <v>119</v>
      </c>
      <c r="N364" s="33"/>
      <c r="O364" s="32">
        <v>55</v>
      </c>
      <c r="P364" s="11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4"/>
      <c r="B365" s="785"/>
      <c r="C365" s="785"/>
      <c r="D365" s="785"/>
      <c r="E365" s="785"/>
      <c r="F365" s="785"/>
      <c r="G365" s="785"/>
      <c r="H365" s="785"/>
      <c r="I365" s="785"/>
      <c r="J365" s="785"/>
      <c r="K365" s="785"/>
      <c r="L365" s="785"/>
      <c r="M365" s="785"/>
      <c r="N365" s="785"/>
      <c r="O365" s="786"/>
      <c r="P365" s="793" t="s">
        <v>71</v>
      </c>
      <c r="Q365" s="794"/>
      <c r="R365" s="794"/>
      <c r="S365" s="794"/>
      <c r="T365" s="794"/>
      <c r="U365" s="794"/>
      <c r="V365" s="795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hidden="1" x14ac:dyDescent="0.2">
      <c r="A366" s="785"/>
      <c r="B366" s="785"/>
      <c r="C366" s="785"/>
      <c r="D366" s="785"/>
      <c r="E366" s="785"/>
      <c r="F366" s="785"/>
      <c r="G366" s="785"/>
      <c r="H366" s="785"/>
      <c r="I366" s="785"/>
      <c r="J366" s="785"/>
      <c r="K366" s="785"/>
      <c r="L366" s="785"/>
      <c r="M366" s="785"/>
      <c r="N366" s="785"/>
      <c r="O366" s="786"/>
      <c r="P366" s="793" t="s">
        <v>71</v>
      </c>
      <c r="Q366" s="794"/>
      <c r="R366" s="794"/>
      <c r="S366" s="794"/>
      <c r="T366" s="794"/>
      <c r="U366" s="794"/>
      <c r="V366" s="795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hidden="1" customHeight="1" x14ac:dyDescent="0.25">
      <c r="A367" s="819" t="s">
        <v>64</v>
      </c>
      <c r="B367" s="785"/>
      <c r="C367" s="785"/>
      <c r="D367" s="785"/>
      <c r="E367" s="785"/>
      <c r="F367" s="785"/>
      <c r="G367" s="785"/>
      <c r="H367" s="785"/>
      <c r="I367" s="785"/>
      <c r="J367" s="785"/>
      <c r="K367" s="785"/>
      <c r="L367" s="785"/>
      <c r="M367" s="785"/>
      <c r="N367" s="785"/>
      <c r="O367" s="785"/>
      <c r="P367" s="785"/>
      <c r="Q367" s="785"/>
      <c r="R367" s="785"/>
      <c r="S367" s="785"/>
      <c r="T367" s="785"/>
      <c r="U367" s="785"/>
      <c r="V367" s="785"/>
      <c r="W367" s="785"/>
      <c r="X367" s="785"/>
      <c r="Y367" s="785"/>
      <c r="Z367" s="785"/>
      <c r="AA367" s="771"/>
      <c r="AB367" s="771"/>
      <c r="AC367" s="771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2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297</v>
      </c>
      <c r="Y369" s="776">
        <f>IFERROR(IF(X369="",0,CEILING((X369/$H369),1)*$H369),"")</f>
        <v>298.2</v>
      </c>
      <c r="Z369" s="36">
        <f>IFERROR(IF(Y369=0,"",ROUNDUP(Y369/H369,0)*0.00902),"")</f>
        <v>0.64041999999999999</v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316.0928571428571</v>
      </c>
      <c r="BN369" s="64">
        <f>IFERROR(Y369*I369/H369,"0")</f>
        <v>317.36999999999995</v>
      </c>
      <c r="BO369" s="64">
        <f>IFERROR(1/J369*(X369/H369),"0")</f>
        <v>0.5357142857142857</v>
      </c>
      <c r="BP369" s="64">
        <f>IFERROR(1/J369*(Y369/H369),"0")</f>
        <v>0.53787878787878785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21</v>
      </c>
      <c r="Y371" s="776">
        <f>IFERROR(IF(X371="",0,CEILING((X371/$H371),1)*$H371),"")</f>
        <v>21</v>
      </c>
      <c r="Z371" s="36">
        <f>IFERROR(IF(Y371=0,"",ROUNDUP(Y371/H371,0)*0.00502),"")</f>
        <v>5.0200000000000002E-2</v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22.299999999999997</v>
      </c>
      <c r="BN371" s="64">
        <f>IFERROR(Y371*I371/H371,"0")</f>
        <v>22.299999999999997</v>
      </c>
      <c r="BO371" s="64">
        <f>IFERROR(1/J371*(X371/H371),"0")</f>
        <v>4.2735042735042736E-2</v>
      </c>
      <c r="BP371" s="64">
        <f>IFERROR(1/J371*(Y371/H371),"0")</f>
        <v>4.2735042735042736E-2</v>
      </c>
    </row>
    <row r="372" spans="1:68" x14ac:dyDescent="0.2">
      <c r="A372" s="784"/>
      <c r="B372" s="785"/>
      <c r="C372" s="785"/>
      <c r="D372" s="785"/>
      <c r="E372" s="785"/>
      <c r="F372" s="785"/>
      <c r="G372" s="785"/>
      <c r="H372" s="785"/>
      <c r="I372" s="785"/>
      <c r="J372" s="785"/>
      <c r="K372" s="785"/>
      <c r="L372" s="785"/>
      <c r="M372" s="785"/>
      <c r="N372" s="785"/>
      <c r="O372" s="786"/>
      <c r="P372" s="793" t="s">
        <v>71</v>
      </c>
      <c r="Q372" s="794"/>
      <c r="R372" s="794"/>
      <c r="S372" s="794"/>
      <c r="T372" s="794"/>
      <c r="U372" s="794"/>
      <c r="V372" s="795"/>
      <c r="W372" s="37" t="s">
        <v>72</v>
      </c>
      <c r="X372" s="777">
        <f>IFERROR(X368/H368,"0")+IFERROR(X369/H369,"0")+IFERROR(X370/H370,"0")+IFERROR(X371/H371,"0")</f>
        <v>80.714285714285708</v>
      </c>
      <c r="Y372" s="777">
        <f>IFERROR(Y368/H368,"0")+IFERROR(Y369/H369,"0")+IFERROR(Y370/H370,"0")+IFERROR(Y371/H371,"0")</f>
        <v>81</v>
      </c>
      <c r="Z372" s="777">
        <f>IFERROR(IF(Z368="",0,Z368),"0")+IFERROR(IF(Z369="",0,Z369),"0")+IFERROR(IF(Z370="",0,Z370),"0")+IFERROR(IF(Z371="",0,Z371),"0")</f>
        <v>0.69062000000000001</v>
      </c>
      <c r="AA372" s="778"/>
      <c r="AB372" s="778"/>
      <c r="AC372" s="778"/>
    </row>
    <row r="373" spans="1:68" x14ac:dyDescent="0.2">
      <c r="A373" s="785"/>
      <c r="B373" s="785"/>
      <c r="C373" s="785"/>
      <c r="D373" s="785"/>
      <c r="E373" s="785"/>
      <c r="F373" s="785"/>
      <c r="G373" s="785"/>
      <c r="H373" s="785"/>
      <c r="I373" s="785"/>
      <c r="J373" s="785"/>
      <c r="K373" s="785"/>
      <c r="L373" s="785"/>
      <c r="M373" s="785"/>
      <c r="N373" s="785"/>
      <c r="O373" s="786"/>
      <c r="P373" s="793" t="s">
        <v>71</v>
      </c>
      <c r="Q373" s="794"/>
      <c r="R373" s="794"/>
      <c r="S373" s="794"/>
      <c r="T373" s="794"/>
      <c r="U373" s="794"/>
      <c r="V373" s="795"/>
      <c r="W373" s="37" t="s">
        <v>69</v>
      </c>
      <c r="X373" s="777">
        <f>IFERROR(SUM(X368:X371),"0")</f>
        <v>318</v>
      </c>
      <c r="Y373" s="777">
        <f>IFERROR(SUM(Y368:Y371),"0")</f>
        <v>319.2</v>
      </c>
      <c r="Z373" s="37"/>
      <c r="AA373" s="778"/>
      <c r="AB373" s="778"/>
      <c r="AC373" s="778"/>
    </row>
    <row r="374" spans="1:68" ht="14.25" hidden="1" customHeight="1" x14ac:dyDescent="0.25">
      <c r="A374" s="819" t="s">
        <v>73</v>
      </c>
      <c r="B374" s="785"/>
      <c r="C374" s="785"/>
      <c r="D374" s="785"/>
      <c r="E374" s="785"/>
      <c r="F374" s="785"/>
      <c r="G374" s="785"/>
      <c r="H374" s="785"/>
      <c r="I374" s="785"/>
      <c r="J374" s="785"/>
      <c r="K374" s="785"/>
      <c r="L374" s="785"/>
      <c r="M374" s="785"/>
      <c r="N374" s="785"/>
      <c r="O374" s="785"/>
      <c r="P374" s="785"/>
      <c r="Q374" s="785"/>
      <c r="R374" s="785"/>
      <c r="S374" s="785"/>
      <c r="T374" s="785"/>
      <c r="U374" s="785"/>
      <c r="V374" s="785"/>
      <c r="W374" s="785"/>
      <c r="X374" s="785"/>
      <c r="Y374" s="785"/>
      <c r="Z374" s="785"/>
      <c r="AA374" s="771"/>
      <c r="AB374" s="771"/>
      <c r="AC374" s="771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250</v>
      </c>
      <c r="Y375" s="776">
        <f t="shared" ref="Y375:Y380" si="82">IFERROR(IF(X375="",0,CEILING((X375/$H375),1)*$H375),"")</f>
        <v>257.39999999999998</v>
      </c>
      <c r="Z375" s="36">
        <f>IFERROR(IF(Y375=0,"",ROUNDUP(Y375/H375,0)*0.02175),"")</f>
        <v>0.71775</v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267.88461538461542</v>
      </c>
      <c r="BN375" s="64">
        <f t="shared" ref="BN375:BN380" si="84">IFERROR(Y375*I375/H375,"0")</f>
        <v>275.81400000000002</v>
      </c>
      <c r="BO375" s="64">
        <f t="shared" ref="BO375:BO380" si="85">IFERROR(1/J375*(X375/H375),"0")</f>
        <v>0.57234432234432231</v>
      </c>
      <c r="BP375" s="64">
        <f t="shared" ref="BP375:BP380" si="86">IFERROR(1/J375*(Y375/H375),"0")</f>
        <v>0.5892857142857143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30</v>
      </c>
      <c r="Y378" s="776">
        <f t="shared" si="82"/>
        <v>30</v>
      </c>
      <c r="Z378" s="36">
        <f>IFERROR(IF(Y378=0,"",ROUNDUP(Y378/H378,0)*0.00651),"")</f>
        <v>6.5100000000000005E-2</v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32.46</v>
      </c>
      <c r="BN378" s="64">
        <f t="shared" si="84"/>
        <v>32.46</v>
      </c>
      <c r="BO378" s="64">
        <f t="shared" si="85"/>
        <v>5.4945054945054951E-2</v>
      </c>
      <c r="BP378" s="64">
        <f t="shared" si="86"/>
        <v>5.4945054945054951E-2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4"/>
      <c r="B381" s="785"/>
      <c r="C381" s="785"/>
      <c r="D381" s="785"/>
      <c r="E381" s="785"/>
      <c r="F381" s="785"/>
      <c r="G381" s="785"/>
      <c r="H381" s="785"/>
      <c r="I381" s="785"/>
      <c r="J381" s="785"/>
      <c r="K381" s="785"/>
      <c r="L381" s="785"/>
      <c r="M381" s="785"/>
      <c r="N381" s="785"/>
      <c r="O381" s="786"/>
      <c r="P381" s="793" t="s">
        <v>71</v>
      </c>
      <c r="Q381" s="794"/>
      <c r="R381" s="794"/>
      <c r="S381" s="794"/>
      <c r="T381" s="794"/>
      <c r="U381" s="794"/>
      <c r="V381" s="795"/>
      <c r="W381" s="37" t="s">
        <v>72</v>
      </c>
      <c r="X381" s="777">
        <f>IFERROR(X375/H375,"0")+IFERROR(X376/H376,"0")+IFERROR(X377/H377,"0")+IFERROR(X378/H378,"0")+IFERROR(X379/H379,"0")+IFERROR(X380/H380,"0")</f>
        <v>42.051282051282051</v>
      </c>
      <c r="Y381" s="777">
        <f>IFERROR(Y375/H375,"0")+IFERROR(Y376/H376,"0")+IFERROR(Y377/H377,"0")+IFERROR(Y378/H378,"0")+IFERROR(Y379/H379,"0")+IFERROR(Y380/H380,"0")</f>
        <v>43</v>
      </c>
      <c r="Z381" s="777">
        <f>IFERROR(IF(Z375="",0,Z375),"0")+IFERROR(IF(Z376="",0,Z376),"0")+IFERROR(IF(Z377="",0,Z377),"0")+IFERROR(IF(Z378="",0,Z378),"0")+IFERROR(IF(Z379="",0,Z379),"0")+IFERROR(IF(Z380="",0,Z380),"0")</f>
        <v>0.78285000000000005</v>
      </c>
      <c r="AA381" s="778"/>
      <c r="AB381" s="778"/>
      <c r="AC381" s="778"/>
    </row>
    <row r="382" spans="1:68" x14ac:dyDescent="0.2">
      <c r="A382" s="785"/>
      <c r="B382" s="785"/>
      <c r="C382" s="785"/>
      <c r="D382" s="785"/>
      <c r="E382" s="785"/>
      <c r="F382" s="785"/>
      <c r="G382" s="785"/>
      <c r="H382" s="785"/>
      <c r="I382" s="785"/>
      <c r="J382" s="785"/>
      <c r="K382" s="785"/>
      <c r="L382" s="785"/>
      <c r="M382" s="785"/>
      <c r="N382" s="785"/>
      <c r="O382" s="786"/>
      <c r="P382" s="793" t="s">
        <v>71</v>
      </c>
      <c r="Q382" s="794"/>
      <c r="R382" s="794"/>
      <c r="S382" s="794"/>
      <c r="T382" s="794"/>
      <c r="U382" s="794"/>
      <c r="V382" s="795"/>
      <c r="W382" s="37" t="s">
        <v>69</v>
      </c>
      <c r="X382" s="777">
        <f>IFERROR(SUM(X375:X380),"0")</f>
        <v>280</v>
      </c>
      <c r="Y382" s="777">
        <f>IFERROR(SUM(Y375:Y380),"0")</f>
        <v>287.39999999999998</v>
      </c>
      <c r="Z382" s="37"/>
      <c r="AA382" s="778"/>
      <c r="AB382" s="778"/>
      <c r="AC382" s="778"/>
    </row>
    <row r="383" spans="1:68" ht="14.25" hidden="1" customHeight="1" x14ac:dyDescent="0.25">
      <c r="A383" s="819" t="s">
        <v>213</v>
      </c>
      <c r="B383" s="785"/>
      <c r="C383" s="785"/>
      <c r="D383" s="785"/>
      <c r="E383" s="785"/>
      <c r="F383" s="785"/>
      <c r="G383" s="785"/>
      <c r="H383" s="785"/>
      <c r="I383" s="785"/>
      <c r="J383" s="785"/>
      <c r="K383" s="785"/>
      <c r="L383" s="785"/>
      <c r="M383" s="785"/>
      <c r="N383" s="785"/>
      <c r="O383" s="785"/>
      <c r="P383" s="785"/>
      <c r="Q383" s="785"/>
      <c r="R383" s="785"/>
      <c r="S383" s="785"/>
      <c r="T383" s="785"/>
      <c r="U383" s="785"/>
      <c r="V383" s="785"/>
      <c r="W383" s="785"/>
      <c r="X383" s="785"/>
      <c r="Y383" s="785"/>
      <c r="Z383" s="785"/>
      <c r="AA383" s="771"/>
      <c r="AB383" s="771"/>
      <c r="AC383" s="771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38</v>
      </c>
      <c r="Y385" s="776">
        <f>IFERROR(IF(X385="",0,CEILING((X385/$H385),1)*$H385),"")</f>
        <v>39</v>
      </c>
      <c r="Z385" s="36">
        <f>IFERROR(IF(Y385=0,"",ROUNDUP(Y385/H385,0)*0.02175),"")</f>
        <v>0.10874999999999999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40.747692307692319</v>
      </c>
      <c r="BN385" s="64">
        <f>IFERROR(Y385*I385/H385,"0")</f>
        <v>41.820000000000007</v>
      </c>
      <c r="BO385" s="64">
        <f>IFERROR(1/J385*(X385/H385),"0")</f>
        <v>8.6996336996337006E-2</v>
      </c>
      <c r="BP385" s="64">
        <f>IFERROR(1/J385*(Y385/H385),"0")</f>
        <v>8.9285714285714274E-2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4301060325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625</v>
      </c>
      <c r="C387" s="31">
        <v>4301060484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167</v>
      </c>
      <c r="N387" s="33"/>
      <c r="O387" s="32">
        <v>30</v>
      </c>
      <c r="P387" s="1003" t="s">
        <v>626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4"/>
      <c r="B388" s="785"/>
      <c r="C388" s="785"/>
      <c r="D388" s="785"/>
      <c r="E388" s="785"/>
      <c r="F388" s="785"/>
      <c r="G388" s="785"/>
      <c r="H388" s="785"/>
      <c r="I388" s="785"/>
      <c r="J388" s="785"/>
      <c r="K388" s="785"/>
      <c r="L388" s="785"/>
      <c r="M388" s="785"/>
      <c r="N388" s="785"/>
      <c r="O388" s="786"/>
      <c r="P388" s="793" t="s">
        <v>71</v>
      </c>
      <c r="Q388" s="794"/>
      <c r="R388" s="794"/>
      <c r="S388" s="794"/>
      <c r="T388" s="794"/>
      <c r="U388" s="794"/>
      <c r="V388" s="795"/>
      <c r="W388" s="37" t="s">
        <v>72</v>
      </c>
      <c r="X388" s="777">
        <f>IFERROR(X384/H384,"0")+IFERROR(X385/H385,"0")+IFERROR(X386/H386,"0")+IFERROR(X387/H387,"0")</f>
        <v>4.8717948717948723</v>
      </c>
      <c r="Y388" s="777">
        <f>IFERROR(Y384/H384,"0")+IFERROR(Y385/H385,"0")+IFERROR(Y386/H386,"0")+IFERROR(Y387/H387,"0")</f>
        <v>5</v>
      </c>
      <c r="Z388" s="777">
        <f>IFERROR(IF(Z384="",0,Z384),"0")+IFERROR(IF(Z385="",0,Z385),"0")+IFERROR(IF(Z386="",0,Z386),"0")+IFERROR(IF(Z387="",0,Z387),"0")</f>
        <v>0.10874999999999999</v>
      </c>
      <c r="AA388" s="778"/>
      <c r="AB388" s="778"/>
      <c r="AC388" s="778"/>
    </row>
    <row r="389" spans="1:68" x14ac:dyDescent="0.2">
      <c r="A389" s="785"/>
      <c r="B389" s="785"/>
      <c r="C389" s="785"/>
      <c r="D389" s="785"/>
      <c r="E389" s="785"/>
      <c r="F389" s="785"/>
      <c r="G389" s="785"/>
      <c r="H389" s="785"/>
      <c r="I389" s="785"/>
      <c r="J389" s="785"/>
      <c r="K389" s="785"/>
      <c r="L389" s="785"/>
      <c r="M389" s="785"/>
      <c r="N389" s="785"/>
      <c r="O389" s="786"/>
      <c r="P389" s="793" t="s">
        <v>71</v>
      </c>
      <c r="Q389" s="794"/>
      <c r="R389" s="794"/>
      <c r="S389" s="794"/>
      <c r="T389" s="794"/>
      <c r="U389" s="794"/>
      <c r="V389" s="795"/>
      <c r="W389" s="37" t="s">
        <v>69</v>
      </c>
      <c r="X389" s="777">
        <f>IFERROR(SUM(X384:X387),"0")</f>
        <v>38</v>
      </c>
      <c r="Y389" s="777">
        <f>IFERROR(SUM(Y384:Y387),"0")</f>
        <v>39</v>
      </c>
      <c r="Z389" s="37"/>
      <c r="AA389" s="778"/>
      <c r="AB389" s="778"/>
      <c r="AC389" s="778"/>
    </row>
    <row r="390" spans="1:68" ht="14.25" hidden="1" customHeight="1" x14ac:dyDescent="0.25">
      <c r="A390" s="819" t="s">
        <v>104</v>
      </c>
      <c r="B390" s="785"/>
      <c r="C390" s="785"/>
      <c r="D390" s="785"/>
      <c r="E390" s="785"/>
      <c r="F390" s="785"/>
      <c r="G390" s="785"/>
      <c r="H390" s="785"/>
      <c r="I390" s="785"/>
      <c r="J390" s="785"/>
      <c r="K390" s="785"/>
      <c r="L390" s="785"/>
      <c r="M390" s="785"/>
      <c r="N390" s="785"/>
      <c r="O390" s="785"/>
      <c r="P390" s="785"/>
      <c r="Q390" s="785"/>
      <c r="R390" s="785"/>
      <c r="S390" s="785"/>
      <c r="T390" s="785"/>
      <c r="U390" s="785"/>
      <c r="V390" s="785"/>
      <c r="W390" s="785"/>
      <c r="X390" s="785"/>
      <c r="Y390" s="785"/>
      <c r="Z390" s="785"/>
      <c r="AA390" s="771"/>
      <c r="AB390" s="771"/>
      <c r="AC390" s="771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2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09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4"/>
      <c r="B395" s="785"/>
      <c r="C395" s="785"/>
      <c r="D395" s="785"/>
      <c r="E395" s="785"/>
      <c r="F395" s="785"/>
      <c r="G395" s="785"/>
      <c r="H395" s="785"/>
      <c r="I395" s="785"/>
      <c r="J395" s="785"/>
      <c r="K395" s="785"/>
      <c r="L395" s="785"/>
      <c r="M395" s="785"/>
      <c r="N395" s="785"/>
      <c r="O395" s="786"/>
      <c r="P395" s="793" t="s">
        <v>71</v>
      </c>
      <c r="Q395" s="794"/>
      <c r="R395" s="794"/>
      <c r="S395" s="794"/>
      <c r="T395" s="794"/>
      <c r="U395" s="794"/>
      <c r="V395" s="795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hidden="1" x14ac:dyDescent="0.2">
      <c r="A396" s="785"/>
      <c r="B396" s="785"/>
      <c r="C396" s="785"/>
      <c r="D396" s="785"/>
      <c r="E396" s="785"/>
      <c r="F396" s="785"/>
      <c r="G396" s="785"/>
      <c r="H396" s="785"/>
      <c r="I396" s="785"/>
      <c r="J396" s="785"/>
      <c r="K396" s="785"/>
      <c r="L396" s="785"/>
      <c r="M396" s="785"/>
      <c r="N396" s="785"/>
      <c r="O396" s="786"/>
      <c r="P396" s="793" t="s">
        <v>71</v>
      </c>
      <c r="Q396" s="794"/>
      <c r="R396" s="794"/>
      <c r="S396" s="794"/>
      <c r="T396" s="794"/>
      <c r="U396" s="794"/>
      <c r="V396" s="795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hidden="1" customHeight="1" x14ac:dyDescent="0.25">
      <c r="A397" s="819" t="s">
        <v>640</v>
      </c>
      <c r="B397" s="785"/>
      <c r="C397" s="785"/>
      <c r="D397" s="785"/>
      <c r="E397" s="785"/>
      <c r="F397" s="785"/>
      <c r="G397" s="785"/>
      <c r="H397" s="785"/>
      <c r="I397" s="785"/>
      <c r="J397" s="785"/>
      <c r="K397" s="785"/>
      <c r="L397" s="785"/>
      <c r="M397" s="785"/>
      <c r="N397" s="785"/>
      <c r="O397" s="785"/>
      <c r="P397" s="785"/>
      <c r="Q397" s="785"/>
      <c r="R397" s="785"/>
      <c r="S397" s="785"/>
      <c r="T397" s="785"/>
      <c r="U397" s="785"/>
      <c r="V397" s="785"/>
      <c r="W397" s="785"/>
      <c r="X397" s="785"/>
      <c r="Y397" s="785"/>
      <c r="Z397" s="785"/>
      <c r="AA397" s="771"/>
      <c r="AB397" s="771"/>
      <c r="AC397" s="771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4</v>
      </c>
      <c r="Y398" s="776">
        <f>IFERROR(IF(X398="",0,CEILING((X398/$H398),1)*$H398),"")</f>
        <v>4</v>
      </c>
      <c r="Z398" s="36">
        <f>IFERROR(IF(Y398=0,"",ROUNDUP(Y398/H398,0)*0.00474),"")</f>
        <v>9.4800000000000006E-3</v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4.4800000000000004</v>
      </c>
      <c r="BN398" s="64">
        <f>IFERROR(Y398*I398/H398,"0")</f>
        <v>4.4800000000000004</v>
      </c>
      <c r="BO398" s="64">
        <f>IFERROR(1/J398*(X398/H398),"0")</f>
        <v>8.4033613445378148E-3</v>
      </c>
      <c r="BP398" s="64">
        <f>IFERROR(1/J398*(Y398/H398),"0")</f>
        <v>8.4033613445378148E-3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9</v>
      </c>
      <c r="Y400" s="776">
        <f>IFERROR(IF(X400="",0,CEILING((X400/$H400),1)*$H400),"")</f>
        <v>10</v>
      </c>
      <c r="Z400" s="36">
        <f>IFERROR(IF(Y400=0,"",ROUNDUP(Y400/H400,0)*0.00474),"")</f>
        <v>2.3700000000000002E-2</v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10.080000000000002</v>
      </c>
      <c r="BN400" s="64">
        <f>IFERROR(Y400*I400/H400,"0")</f>
        <v>11.200000000000001</v>
      </c>
      <c r="BO400" s="64">
        <f>IFERROR(1/J400*(X400/H400),"0")</f>
        <v>1.8907563025210083E-2</v>
      </c>
      <c r="BP400" s="64">
        <f>IFERROR(1/J400*(Y400/H400),"0")</f>
        <v>2.1008403361344536E-2</v>
      </c>
    </row>
    <row r="401" spans="1:68" x14ac:dyDescent="0.2">
      <c r="A401" s="784"/>
      <c r="B401" s="785"/>
      <c r="C401" s="785"/>
      <c r="D401" s="785"/>
      <c r="E401" s="785"/>
      <c r="F401" s="785"/>
      <c r="G401" s="785"/>
      <c r="H401" s="785"/>
      <c r="I401" s="785"/>
      <c r="J401" s="785"/>
      <c r="K401" s="785"/>
      <c r="L401" s="785"/>
      <c r="M401" s="785"/>
      <c r="N401" s="785"/>
      <c r="O401" s="786"/>
      <c r="P401" s="793" t="s">
        <v>71</v>
      </c>
      <c r="Q401" s="794"/>
      <c r="R401" s="794"/>
      <c r="S401" s="794"/>
      <c r="T401" s="794"/>
      <c r="U401" s="794"/>
      <c r="V401" s="795"/>
      <c r="W401" s="37" t="s">
        <v>72</v>
      </c>
      <c r="X401" s="777">
        <f>IFERROR(X398/H398,"0")+IFERROR(X399/H399,"0")+IFERROR(X400/H400,"0")</f>
        <v>6.5</v>
      </c>
      <c r="Y401" s="777">
        <f>IFERROR(Y398/H398,"0")+IFERROR(Y399/H399,"0")+IFERROR(Y400/H400,"0")</f>
        <v>7</v>
      </c>
      <c r="Z401" s="777">
        <f>IFERROR(IF(Z398="",0,Z398),"0")+IFERROR(IF(Z399="",0,Z399),"0")+IFERROR(IF(Z400="",0,Z400),"0")</f>
        <v>3.3180000000000001E-2</v>
      </c>
      <c r="AA401" s="778"/>
      <c r="AB401" s="778"/>
      <c r="AC401" s="778"/>
    </row>
    <row r="402" spans="1:68" x14ac:dyDescent="0.2">
      <c r="A402" s="785"/>
      <c r="B402" s="785"/>
      <c r="C402" s="785"/>
      <c r="D402" s="785"/>
      <c r="E402" s="785"/>
      <c r="F402" s="785"/>
      <c r="G402" s="785"/>
      <c r="H402" s="785"/>
      <c r="I402" s="785"/>
      <c r="J402" s="785"/>
      <c r="K402" s="785"/>
      <c r="L402" s="785"/>
      <c r="M402" s="785"/>
      <c r="N402" s="785"/>
      <c r="O402" s="786"/>
      <c r="P402" s="793" t="s">
        <v>71</v>
      </c>
      <c r="Q402" s="794"/>
      <c r="R402" s="794"/>
      <c r="S402" s="794"/>
      <c r="T402" s="794"/>
      <c r="U402" s="794"/>
      <c r="V402" s="795"/>
      <c r="W402" s="37" t="s">
        <v>69</v>
      </c>
      <c r="X402" s="777">
        <f>IFERROR(SUM(X398:X400),"0")</f>
        <v>13</v>
      </c>
      <c r="Y402" s="777">
        <f>IFERROR(SUM(Y398:Y400),"0")</f>
        <v>14</v>
      </c>
      <c r="Z402" s="37"/>
      <c r="AA402" s="778"/>
      <c r="AB402" s="778"/>
      <c r="AC402" s="778"/>
    </row>
    <row r="403" spans="1:68" ht="16.5" hidden="1" customHeight="1" x14ac:dyDescent="0.25">
      <c r="A403" s="791" t="s">
        <v>649</v>
      </c>
      <c r="B403" s="785"/>
      <c r="C403" s="785"/>
      <c r="D403" s="785"/>
      <c r="E403" s="785"/>
      <c r="F403" s="785"/>
      <c r="G403" s="785"/>
      <c r="H403" s="785"/>
      <c r="I403" s="785"/>
      <c r="J403" s="785"/>
      <c r="K403" s="785"/>
      <c r="L403" s="785"/>
      <c r="M403" s="785"/>
      <c r="N403" s="785"/>
      <c r="O403" s="785"/>
      <c r="P403" s="785"/>
      <c r="Q403" s="785"/>
      <c r="R403" s="785"/>
      <c r="S403" s="785"/>
      <c r="T403" s="785"/>
      <c r="U403" s="785"/>
      <c r="V403" s="785"/>
      <c r="W403" s="785"/>
      <c r="X403" s="785"/>
      <c r="Y403" s="785"/>
      <c r="Z403" s="785"/>
      <c r="AA403" s="770"/>
      <c r="AB403" s="770"/>
      <c r="AC403" s="770"/>
    </row>
    <row r="404" spans="1:68" ht="14.25" hidden="1" customHeight="1" x14ac:dyDescent="0.25">
      <c r="A404" s="819" t="s">
        <v>64</v>
      </c>
      <c r="B404" s="785"/>
      <c r="C404" s="785"/>
      <c r="D404" s="785"/>
      <c r="E404" s="785"/>
      <c r="F404" s="785"/>
      <c r="G404" s="785"/>
      <c r="H404" s="785"/>
      <c r="I404" s="785"/>
      <c r="J404" s="785"/>
      <c r="K404" s="785"/>
      <c r="L404" s="785"/>
      <c r="M404" s="785"/>
      <c r="N404" s="785"/>
      <c r="O404" s="785"/>
      <c r="P404" s="785"/>
      <c r="Q404" s="785"/>
      <c r="R404" s="785"/>
      <c r="S404" s="785"/>
      <c r="T404" s="785"/>
      <c r="U404" s="785"/>
      <c r="V404" s="785"/>
      <c r="W404" s="785"/>
      <c r="X404" s="785"/>
      <c r="Y404" s="785"/>
      <c r="Z404" s="785"/>
      <c r="AA404" s="771"/>
      <c r="AB404" s="771"/>
      <c r="AC404" s="771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2</v>
      </c>
      <c r="Y405" s="776">
        <f>IFERROR(IF(X405="",0,CEILING((X405/$H405),1)*$H405),"")</f>
        <v>3.6</v>
      </c>
      <c r="Z405" s="36">
        <f>IFERROR(IF(Y405=0,"",ROUNDUP(Y405/H405,0)*0.00651),"")</f>
        <v>1.302E-2</v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2.2533333333333334</v>
      </c>
      <c r="BN405" s="64">
        <f>IFERROR(Y405*I405/H405,"0")</f>
        <v>4.056</v>
      </c>
      <c r="BO405" s="64">
        <f>IFERROR(1/J405*(X405/H405),"0")</f>
        <v>6.1050061050061059E-3</v>
      </c>
      <c r="BP405" s="64">
        <f>IFERROR(1/J405*(Y405/H405),"0")</f>
        <v>1.098901098901099E-2</v>
      </c>
    </row>
    <row r="406" spans="1:68" x14ac:dyDescent="0.2">
      <c r="A406" s="784"/>
      <c r="B406" s="785"/>
      <c r="C406" s="785"/>
      <c r="D406" s="785"/>
      <c r="E406" s="785"/>
      <c r="F406" s="785"/>
      <c r="G406" s="785"/>
      <c r="H406" s="785"/>
      <c r="I406" s="785"/>
      <c r="J406" s="785"/>
      <c r="K406" s="785"/>
      <c r="L406" s="785"/>
      <c r="M406" s="785"/>
      <c r="N406" s="785"/>
      <c r="O406" s="786"/>
      <c r="P406" s="793" t="s">
        <v>71</v>
      </c>
      <c r="Q406" s="794"/>
      <c r="R406" s="794"/>
      <c r="S406" s="794"/>
      <c r="T406" s="794"/>
      <c r="U406" s="794"/>
      <c r="V406" s="795"/>
      <c r="W406" s="37" t="s">
        <v>72</v>
      </c>
      <c r="X406" s="777">
        <f>IFERROR(X405/H405,"0")</f>
        <v>1.1111111111111112</v>
      </c>
      <c r="Y406" s="777">
        <f>IFERROR(Y405/H405,"0")</f>
        <v>2</v>
      </c>
      <c r="Z406" s="777">
        <f>IFERROR(IF(Z405="",0,Z405),"0")</f>
        <v>1.302E-2</v>
      </c>
      <c r="AA406" s="778"/>
      <c r="AB406" s="778"/>
      <c r="AC406" s="778"/>
    </row>
    <row r="407" spans="1:68" x14ac:dyDescent="0.2">
      <c r="A407" s="785"/>
      <c r="B407" s="785"/>
      <c r="C407" s="785"/>
      <c r="D407" s="785"/>
      <c r="E407" s="785"/>
      <c r="F407" s="785"/>
      <c r="G407" s="785"/>
      <c r="H407" s="785"/>
      <c r="I407" s="785"/>
      <c r="J407" s="785"/>
      <c r="K407" s="785"/>
      <c r="L407" s="785"/>
      <c r="M407" s="785"/>
      <c r="N407" s="785"/>
      <c r="O407" s="786"/>
      <c r="P407" s="793" t="s">
        <v>71</v>
      </c>
      <c r="Q407" s="794"/>
      <c r="R407" s="794"/>
      <c r="S407" s="794"/>
      <c r="T407" s="794"/>
      <c r="U407" s="794"/>
      <c r="V407" s="795"/>
      <c r="W407" s="37" t="s">
        <v>69</v>
      </c>
      <c r="X407" s="777">
        <f>IFERROR(SUM(X405:X405),"0")</f>
        <v>2</v>
      </c>
      <c r="Y407" s="777">
        <f>IFERROR(SUM(Y405:Y405),"0")</f>
        <v>3.6</v>
      </c>
      <c r="Z407" s="37"/>
      <c r="AA407" s="778"/>
      <c r="AB407" s="778"/>
      <c r="AC407" s="778"/>
    </row>
    <row r="408" spans="1:68" ht="14.25" hidden="1" customHeight="1" x14ac:dyDescent="0.25">
      <c r="A408" s="819" t="s">
        <v>73</v>
      </c>
      <c r="B408" s="785"/>
      <c r="C408" s="785"/>
      <c r="D408" s="785"/>
      <c r="E408" s="785"/>
      <c r="F408" s="785"/>
      <c r="G408" s="785"/>
      <c r="H408" s="785"/>
      <c r="I408" s="785"/>
      <c r="J408" s="785"/>
      <c r="K408" s="785"/>
      <c r="L408" s="785"/>
      <c r="M408" s="785"/>
      <c r="N408" s="785"/>
      <c r="O408" s="785"/>
      <c r="P408" s="785"/>
      <c r="Q408" s="785"/>
      <c r="R408" s="785"/>
      <c r="S408" s="785"/>
      <c r="T408" s="785"/>
      <c r="U408" s="785"/>
      <c r="V408" s="785"/>
      <c r="W408" s="785"/>
      <c r="X408" s="785"/>
      <c r="Y408" s="785"/>
      <c r="Z408" s="785"/>
      <c r="AA408" s="771"/>
      <c r="AB408" s="771"/>
      <c r="AC408" s="771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52</v>
      </c>
      <c r="Y410" s="776">
        <f>IFERROR(IF(X410="",0,CEILING((X410/$H410),1)*$H410),"")</f>
        <v>52.5</v>
      </c>
      <c r="Z410" s="36">
        <f>IFERROR(IF(Y410=0,"",ROUNDUP(Y410/H410,0)*0.00651),"")</f>
        <v>0.16275000000000001</v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58.239999999999995</v>
      </c>
      <c r="BN410" s="64">
        <f>IFERROR(Y410*I410/H410,"0")</f>
        <v>58.79999999999999</v>
      </c>
      <c r="BO410" s="64">
        <f>IFERROR(1/J410*(X410/H410),"0")</f>
        <v>0.13605442176870747</v>
      </c>
      <c r="BP410" s="64">
        <f>IFERROR(1/J410*(Y410/H410),"0")</f>
        <v>0.13736263736263737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20</v>
      </c>
      <c r="Y411" s="776">
        <f>IFERROR(IF(X411="",0,CEILING((X411/$H411),1)*$H411),"")</f>
        <v>21</v>
      </c>
      <c r="Z411" s="36">
        <f>IFERROR(IF(Y411=0,"",ROUNDUP(Y411/H411,0)*0.00651),"")</f>
        <v>6.5100000000000005E-2</v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22.285714285714285</v>
      </c>
      <c r="BN411" s="64">
        <f>IFERROR(Y411*I411/H411,"0")</f>
        <v>23.4</v>
      </c>
      <c r="BO411" s="64">
        <f>IFERROR(1/J411*(X411/H411),"0")</f>
        <v>5.2328623757195186E-2</v>
      </c>
      <c r="BP411" s="64">
        <f>IFERROR(1/J411*(Y411/H411),"0")</f>
        <v>5.4945054945054951E-2</v>
      </c>
    </row>
    <row r="412" spans="1:68" x14ac:dyDescent="0.2">
      <c r="A412" s="784"/>
      <c r="B412" s="785"/>
      <c r="C412" s="785"/>
      <c r="D412" s="785"/>
      <c r="E412" s="785"/>
      <c r="F412" s="785"/>
      <c r="G412" s="785"/>
      <c r="H412" s="785"/>
      <c r="I412" s="785"/>
      <c r="J412" s="785"/>
      <c r="K412" s="785"/>
      <c r="L412" s="785"/>
      <c r="M412" s="785"/>
      <c r="N412" s="785"/>
      <c r="O412" s="786"/>
      <c r="P412" s="793" t="s">
        <v>71</v>
      </c>
      <c r="Q412" s="794"/>
      <c r="R412" s="794"/>
      <c r="S412" s="794"/>
      <c r="T412" s="794"/>
      <c r="U412" s="794"/>
      <c r="V412" s="795"/>
      <c r="W412" s="37" t="s">
        <v>72</v>
      </c>
      <c r="X412" s="777">
        <f>IFERROR(X409/H409,"0")+IFERROR(X410/H410,"0")+IFERROR(X411/H411,"0")</f>
        <v>34.285714285714285</v>
      </c>
      <c r="Y412" s="777">
        <f>IFERROR(Y409/H409,"0")+IFERROR(Y410/H410,"0")+IFERROR(Y411/H411,"0")</f>
        <v>35</v>
      </c>
      <c r="Z412" s="777">
        <f>IFERROR(IF(Z409="",0,Z409),"0")+IFERROR(IF(Z410="",0,Z410),"0")+IFERROR(IF(Z411="",0,Z411),"0")</f>
        <v>0.22785</v>
      </c>
      <c r="AA412" s="778"/>
      <c r="AB412" s="778"/>
      <c r="AC412" s="778"/>
    </row>
    <row r="413" spans="1:68" x14ac:dyDescent="0.2">
      <c r="A413" s="785"/>
      <c r="B413" s="785"/>
      <c r="C413" s="785"/>
      <c r="D413" s="785"/>
      <c r="E413" s="785"/>
      <c r="F413" s="785"/>
      <c r="G413" s="785"/>
      <c r="H413" s="785"/>
      <c r="I413" s="785"/>
      <c r="J413" s="785"/>
      <c r="K413" s="785"/>
      <c r="L413" s="785"/>
      <c r="M413" s="785"/>
      <c r="N413" s="785"/>
      <c r="O413" s="786"/>
      <c r="P413" s="793" t="s">
        <v>71</v>
      </c>
      <c r="Q413" s="794"/>
      <c r="R413" s="794"/>
      <c r="S413" s="794"/>
      <c r="T413" s="794"/>
      <c r="U413" s="794"/>
      <c r="V413" s="795"/>
      <c r="W413" s="37" t="s">
        <v>69</v>
      </c>
      <c r="X413" s="777">
        <f>IFERROR(SUM(X409:X411),"0")</f>
        <v>72</v>
      </c>
      <c r="Y413" s="777">
        <f>IFERROR(SUM(Y409:Y411),"0")</f>
        <v>73.5</v>
      </c>
      <c r="Z413" s="37"/>
      <c r="AA413" s="778"/>
      <c r="AB413" s="778"/>
      <c r="AC413" s="778"/>
    </row>
    <row r="414" spans="1:68" ht="27.75" hidden="1" customHeight="1" x14ac:dyDescent="0.2">
      <c r="A414" s="802" t="s">
        <v>662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48"/>
      <c r="AB414" s="48"/>
      <c r="AC414" s="48"/>
    </row>
    <row r="415" spans="1:68" ht="16.5" hidden="1" customHeight="1" x14ac:dyDescent="0.25">
      <c r="A415" s="791" t="s">
        <v>663</v>
      </c>
      <c r="B415" s="785"/>
      <c r="C415" s="785"/>
      <c r="D415" s="785"/>
      <c r="E415" s="785"/>
      <c r="F415" s="785"/>
      <c r="G415" s="785"/>
      <c r="H415" s="785"/>
      <c r="I415" s="785"/>
      <c r="J415" s="785"/>
      <c r="K415" s="785"/>
      <c r="L415" s="785"/>
      <c r="M415" s="785"/>
      <c r="N415" s="785"/>
      <c r="O415" s="785"/>
      <c r="P415" s="785"/>
      <c r="Q415" s="785"/>
      <c r="R415" s="785"/>
      <c r="S415" s="785"/>
      <c r="T415" s="785"/>
      <c r="U415" s="785"/>
      <c r="V415" s="785"/>
      <c r="W415" s="785"/>
      <c r="X415" s="785"/>
      <c r="Y415" s="785"/>
      <c r="Z415" s="785"/>
      <c r="AA415" s="770"/>
      <c r="AB415" s="770"/>
      <c r="AC415" s="770"/>
    </row>
    <row r="416" spans="1:68" ht="14.25" hidden="1" customHeight="1" x14ac:dyDescent="0.25">
      <c r="A416" s="819" t="s">
        <v>115</v>
      </c>
      <c r="B416" s="785"/>
      <c r="C416" s="785"/>
      <c r="D416" s="785"/>
      <c r="E416" s="785"/>
      <c r="F416" s="785"/>
      <c r="G416" s="785"/>
      <c r="H416" s="785"/>
      <c r="I416" s="785"/>
      <c r="J416" s="785"/>
      <c r="K416" s="785"/>
      <c r="L416" s="785"/>
      <c r="M416" s="785"/>
      <c r="N416" s="785"/>
      <c r="O416" s="785"/>
      <c r="P416" s="785"/>
      <c r="Q416" s="785"/>
      <c r="R416" s="785"/>
      <c r="S416" s="785"/>
      <c r="T416" s="785"/>
      <c r="U416" s="785"/>
      <c r="V416" s="785"/>
      <c r="W416" s="785"/>
      <c r="X416" s="785"/>
      <c r="Y416" s="785"/>
      <c r="Z416" s="785"/>
      <c r="AA416" s="771"/>
      <c r="AB416" s="771"/>
      <c r="AC416" s="771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0</v>
      </c>
      <c r="Y418" s="776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0</v>
      </c>
      <c r="Y420" s="776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0</v>
      </c>
      <c r="Y421" s="776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2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7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199</v>
      </c>
      <c r="Y423" s="776">
        <f t="shared" si="87"/>
        <v>210</v>
      </c>
      <c r="Z423" s="36">
        <f>IFERROR(IF(Y423=0,"",ROUNDUP(Y423/H423,0)*0.02175),"")</f>
        <v>0.30449999999999999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205.36799999999999</v>
      </c>
      <c r="BN423" s="64">
        <f t="shared" si="89"/>
        <v>216.72</v>
      </c>
      <c r="BO423" s="64">
        <f t="shared" si="90"/>
        <v>0.27638888888888891</v>
      </c>
      <c r="BP423" s="64">
        <f t="shared" si="91"/>
        <v>0.29166666666666663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119</v>
      </c>
      <c r="N424" s="33"/>
      <c r="O424" s="32">
        <v>90</v>
      </c>
      <c r="P424" s="98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4301011868</v>
      </c>
      <c r="D426" s="779">
        <v>4680115884861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3</v>
      </c>
      <c r="Y426" s="776">
        <f t="shared" si="87"/>
        <v>5</v>
      </c>
      <c r="Z426" s="36">
        <f>IFERROR(IF(Y426=0,"",ROUNDUP(Y426/H426,0)*0.00902),"")</f>
        <v>9.0200000000000002E-3</v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8"/>
        <v>3.1259999999999999</v>
      </c>
      <c r="BN426" s="64">
        <f t="shared" si="89"/>
        <v>5.21</v>
      </c>
      <c r="BO426" s="64">
        <f t="shared" si="90"/>
        <v>4.5454545454545452E-3</v>
      </c>
      <c r="BP426" s="64">
        <f t="shared" si="91"/>
        <v>7.575757575757576E-3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4301011866</v>
      </c>
      <c r="D427" s="779">
        <v>4680115884878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8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4"/>
      <c r="B428" s="785"/>
      <c r="C428" s="785"/>
      <c r="D428" s="785"/>
      <c r="E428" s="785"/>
      <c r="F428" s="785"/>
      <c r="G428" s="785"/>
      <c r="H428" s="785"/>
      <c r="I428" s="785"/>
      <c r="J428" s="785"/>
      <c r="K428" s="785"/>
      <c r="L428" s="785"/>
      <c r="M428" s="785"/>
      <c r="N428" s="785"/>
      <c r="O428" s="786"/>
      <c r="P428" s="793" t="s">
        <v>71</v>
      </c>
      <c r="Q428" s="794"/>
      <c r="R428" s="794"/>
      <c r="S428" s="794"/>
      <c r="T428" s="794"/>
      <c r="U428" s="794"/>
      <c r="V428" s="795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13.866666666666667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15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0.31352000000000002</v>
      </c>
      <c r="AA428" s="778"/>
      <c r="AB428" s="778"/>
      <c r="AC428" s="778"/>
    </row>
    <row r="429" spans="1:68" x14ac:dyDescent="0.2">
      <c r="A429" s="785"/>
      <c r="B429" s="785"/>
      <c r="C429" s="785"/>
      <c r="D429" s="785"/>
      <c r="E429" s="785"/>
      <c r="F429" s="785"/>
      <c r="G429" s="785"/>
      <c r="H429" s="785"/>
      <c r="I429" s="785"/>
      <c r="J429" s="785"/>
      <c r="K429" s="785"/>
      <c r="L429" s="785"/>
      <c r="M429" s="785"/>
      <c r="N429" s="785"/>
      <c r="O429" s="786"/>
      <c r="P429" s="793" t="s">
        <v>71</v>
      </c>
      <c r="Q429" s="794"/>
      <c r="R429" s="794"/>
      <c r="S429" s="794"/>
      <c r="T429" s="794"/>
      <c r="U429" s="794"/>
      <c r="V429" s="795"/>
      <c r="W429" s="37" t="s">
        <v>69</v>
      </c>
      <c r="X429" s="777">
        <f>IFERROR(SUM(X417:X427),"0")</f>
        <v>202</v>
      </c>
      <c r="Y429" s="777">
        <f>IFERROR(SUM(Y417:Y427),"0")</f>
        <v>215</v>
      </c>
      <c r="Z429" s="37"/>
      <c r="AA429" s="778"/>
      <c r="AB429" s="778"/>
      <c r="AC429" s="778"/>
    </row>
    <row r="430" spans="1:68" ht="14.25" hidden="1" customHeight="1" x14ac:dyDescent="0.25">
      <c r="A430" s="819" t="s">
        <v>172</v>
      </c>
      <c r="B430" s="785"/>
      <c r="C430" s="785"/>
      <c r="D430" s="785"/>
      <c r="E430" s="785"/>
      <c r="F430" s="785"/>
      <c r="G430" s="785"/>
      <c r="H430" s="785"/>
      <c r="I430" s="785"/>
      <c r="J430" s="785"/>
      <c r="K430" s="785"/>
      <c r="L430" s="785"/>
      <c r="M430" s="785"/>
      <c r="N430" s="785"/>
      <c r="O430" s="785"/>
      <c r="P430" s="785"/>
      <c r="Q430" s="785"/>
      <c r="R430" s="785"/>
      <c r="S430" s="785"/>
      <c r="T430" s="785"/>
      <c r="U430" s="785"/>
      <c r="V430" s="785"/>
      <c r="W430" s="785"/>
      <c r="X430" s="785"/>
      <c r="Y430" s="785"/>
      <c r="Z430" s="785"/>
      <c r="AA430" s="771"/>
      <c r="AB430" s="771"/>
      <c r="AC430" s="771"/>
    </row>
    <row r="431" spans="1:68" ht="27" hidden="1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119</v>
      </c>
      <c r="N431" s="33"/>
      <c r="O431" s="32">
        <v>50</v>
      </c>
      <c r="P431" s="9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0</v>
      </c>
      <c r="Y431" s="776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119</v>
      </c>
      <c r="N432" s="33"/>
      <c r="O432" s="32">
        <v>50</v>
      </c>
      <c r="P432" s="8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84"/>
      <c r="B433" s="785"/>
      <c r="C433" s="785"/>
      <c r="D433" s="785"/>
      <c r="E433" s="785"/>
      <c r="F433" s="785"/>
      <c r="G433" s="785"/>
      <c r="H433" s="785"/>
      <c r="I433" s="785"/>
      <c r="J433" s="785"/>
      <c r="K433" s="785"/>
      <c r="L433" s="785"/>
      <c r="M433" s="785"/>
      <c r="N433" s="785"/>
      <c r="O433" s="786"/>
      <c r="P433" s="793" t="s">
        <v>71</v>
      </c>
      <c r="Q433" s="794"/>
      <c r="R433" s="794"/>
      <c r="S433" s="794"/>
      <c r="T433" s="794"/>
      <c r="U433" s="794"/>
      <c r="V433" s="795"/>
      <c r="W433" s="37" t="s">
        <v>72</v>
      </c>
      <c r="X433" s="777">
        <f>IFERROR(X431/H431,"0")+IFERROR(X432/H432,"0")</f>
        <v>0</v>
      </c>
      <c r="Y433" s="777">
        <f>IFERROR(Y431/H431,"0")+IFERROR(Y432/H432,"0")</f>
        <v>0</v>
      </c>
      <c r="Z433" s="777">
        <f>IFERROR(IF(Z431="",0,Z431),"0")+IFERROR(IF(Z432="",0,Z432),"0")</f>
        <v>0</v>
      </c>
      <c r="AA433" s="778"/>
      <c r="AB433" s="778"/>
      <c r="AC433" s="778"/>
    </row>
    <row r="434" spans="1:68" hidden="1" x14ac:dyDescent="0.2">
      <c r="A434" s="785"/>
      <c r="B434" s="785"/>
      <c r="C434" s="785"/>
      <c r="D434" s="785"/>
      <c r="E434" s="785"/>
      <c r="F434" s="785"/>
      <c r="G434" s="785"/>
      <c r="H434" s="785"/>
      <c r="I434" s="785"/>
      <c r="J434" s="785"/>
      <c r="K434" s="785"/>
      <c r="L434" s="785"/>
      <c r="M434" s="785"/>
      <c r="N434" s="785"/>
      <c r="O434" s="786"/>
      <c r="P434" s="793" t="s">
        <v>71</v>
      </c>
      <c r="Q434" s="794"/>
      <c r="R434" s="794"/>
      <c r="S434" s="794"/>
      <c r="T434" s="794"/>
      <c r="U434" s="794"/>
      <c r="V434" s="795"/>
      <c r="W434" s="37" t="s">
        <v>69</v>
      </c>
      <c r="X434" s="777">
        <f>IFERROR(SUM(X431:X432),"0")</f>
        <v>0</v>
      </c>
      <c r="Y434" s="777">
        <f>IFERROR(SUM(Y431:Y432),"0")</f>
        <v>0</v>
      </c>
      <c r="Z434" s="37"/>
      <c r="AA434" s="778"/>
      <c r="AB434" s="778"/>
      <c r="AC434" s="778"/>
    </row>
    <row r="435" spans="1:68" ht="14.25" hidden="1" customHeight="1" x14ac:dyDescent="0.25">
      <c r="A435" s="819" t="s">
        <v>73</v>
      </c>
      <c r="B435" s="785"/>
      <c r="C435" s="785"/>
      <c r="D435" s="785"/>
      <c r="E435" s="785"/>
      <c r="F435" s="785"/>
      <c r="G435" s="785"/>
      <c r="H435" s="785"/>
      <c r="I435" s="785"/>
      <c r="J435" s="785"/>
      <c r="K435" s="785"/>
      <c r="L435" s="785"/>
      <c r="M435" s="785"/>
      <c r="N435" s="785"/>
      <c r="O435" s="785"/>
      <c r="P435" s="785"/>
      <c r="Q435" s="785"/>
      <c r="R435" s="785"/>
      <c r="S435" s="785"/>
      <c r="T435" s="785"/>
      <c r="U435" s="785"/>
      <c r="V435" s="785"/>
      <c r="W435" s="785"/>
      <c r="X435" s="785"/>
      <c r="Y435" s="785"/>
      <c r="Z435" s="785"/>
      <c r="AA435" s="771"/>
      <c r="AB435" s="771"/>
      <c r="AC435" s="771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204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98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4"/>
      <c r="B438" s="785"/>
      <c r="C438" s="785"/>
      <c r="D438" s="785"/>
      <c r="E438" s="785"/>
      <c r="F438" s="785"/>
      <c r="G438" s="785"/>
      <c r="H438" s="785"/>
      <c r="I438" s="785"/>
      <c r="J438" s="785"/>
      <c r="K438" s="785"/>
      <c r="L438" s="785"/>
      <c r="M438" s="785"/>
      <c r="N438" s="785"/>
      <c r="O438" s="786"/>
      <c r="P438" s="793" t="s">
        <v>71</v>
      </c>
      <c r="Q438" s="794"/>
      <c r="R438" s="794"/>
      <c r="S438" s="794"/>
      <c r="T438" s="794"/>
      <c r="U438" s="794"/>
      <c r="V438" s="795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hidden="1" x14ac:dyDescent="0.2">
      <c r="A439" s="785"/>
      <c r="B439" s="785"/>
      <c r="C439" s="785"/>
      <c r="D439" s="785"/>
      <c r="E439" s="785"/>
      <c r="F439" s="785"/>
      <c r="G439" s="785"/>
      <c r="H439" s="785"/>
      <c r="I439" s="785"/>
      <c r="J439" s="785"/>
      <c r="K439" s="785"/>
      <c r="L439" s="785"/>
      <c r="M439" s="785"/>
      <c r="N439" s="785"/>
      <c r="O439" s="786"/>
      <c r="P439" s="793" t="s">
        <v>71</v>
      </c>
      <c r="Q439" s="794"/>
      <c r="R439" s="794"/>
      <c r="S439" s="794"/>
      <c r="T439" s="794"/>
      <c r="U439" s="794"/>
      <c r="V439" s="795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hidden="1" customHeight="1" x14ac:dyDescent="0.25">
      <c r="A440" s="819" t="s">
        <v>213</v>
      </c>
      <c r="B440" s="785"/>
      <c r="C440" s="785"/>
      <c r="D440" s="785"/>
      <c r="E440" s="785"/>
      <c r="F440" s="785"/>
      <c r="G440" s="785"/>
      <c r="H440" s="785"/>
      <c r="I440" s="785"/>
      <c r="J440" s="785"/>
      <c r="K440" s="785"/>
      <c r="L440" s="785"/>
      <c r="M440" s="785"/>
      <c r="N440" s="785"/>
      <c r="O440" s="785"/>
      <c r="P440" s="785"/>
      <c r="Q440" s="785"/>
      <c r="R440" s="785"/>
      <c r="S440" s="785"/>
      <c r="T440" s="785"/>
      <c r="U440" s="785"/>
      <c r="V440" s="785"/>
      <c r="W440" s="785"/>
      <c r="X440" s="785"/>
      <c r="Y440" s="785"/>
      <c r="Z440" s="785"/>
      <c r="AA440" s="771"/>
      <c r="AB440" s="771"/>
      <c r="AC440" s="771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3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0</v>
      </c>
      <c r="Y441" s="776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4"/>
      <c r="B442" s="785"/>
      <c r="C442" s="785"/>
      <c r="D442" s="785"/>
      <c r="E442" s="785"/>
      <c r="F442" s="785"/>
      <c r="G442" s="785"/>
      <c r="H442" s="785"/>
      <c r="I442" s="785"/>
      <c r="J442" s="785"/>
      <c r="K442" s="785"/>
      <c r="L442" s="785"/>
      <c r="M442" s="785"/>
      <c r="N442" s="785"/>
      <c r="O442" s="786"/>
      <c r="P442" s="793" t="s">
        <v>71</v>
      </c>
      <c r="Q442" s="794"/>
      <c r="R442" s="794"/>
      <c r="S442" s="794"/>
      <c r="T442" s="794"/>
      <c r="U442" s="794"/>
      <c r="V442" s="795"/>
      <c r="W442" s="37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hidden="1" x14ac:dyDescent="0.2">
      <c r="A443" s="785"/>
      <c r="B443" s="785"/>
      <c r="C443" s="785"/>
      <c r="D443" s="785"/>
      <c r="E443" s="785"/>
      <c r="F443" s="785"/>
      <c r="G443" s="785"/>
      <c r="H443" s="785"/>
      <c r="I443" s="785"/>
      <c r="J443" s="785"/>
      <c r="K443" s="785"/>
      <c r="L443" s="785"/>
      <c r="M443" s="785"/>
      <c r="N443" s="785"/>
      <c r="O443" s="786"/>
      <c r="P443" s="793" t="s">
        <v>71</v>
      </c>
      <c r="Q443" s="794"/>
      <c r="R443" s="794"/>
      <c r="S443" s="794"/>
      <c r="T443" s="794"/>
      <c r="U443" s="794"/>
      <c r="V443" s="795"/>
      <c r="W443" s="37" t="s">
        <v>69</v>
      </c>
      <c r="X443" s="777">
        <f>IFERROR(SUM(X441:X441),"0")</f>
        <v>0</v>
      </c>
      <c r="Y443" s="777">
        <f>IFERROR(SUM(Y441:Y441),"0")</f>
        <v>0</v>
      </c>
      <c r="Z443" s="37"/>
      <c r="AA443" s="778"/>
      <c r="AB443" s="778"/>
      <c r="AC443" s="778"/>
    </row>
    <row r="444" spans="1:68" ht="16.5" hidden="1" customHeight="1" x14ac:dyDescent="0.25">
      <c r="A444" s="791" t="s">
        <v>707</v>
      </c>
      <c r="B444" s="785"/>
      <c r="C444" s="785"/>
      <c r="D444" s="785"/>
      <c r="E444" s="785"/>
      <c r="F444" s="785"/>
      <c r="G444" s="785"/>
      <c r="H444" s="785"/>
      <c r="I444" s="785"/>
      <c r="J444" s="785"/>
      <c r="K444" s="785"/>
      <c r="L444" s="785"/>
      <c r="M444" s="785"/>
      <c r="N444" s="785"/>
      <c r="O444" s="785"/>
      <c r="P444" s="785"/>
      <c r="Q444" s="785"/>
      <c r="R444" s="785"/>
      <c r="S444" s="785"/>
      <c r="T444" s="785"/>
      <c r="U444" s="785"/>
      <c r="V444" s="785"/>
      <c r="W444" s="785"/>
      <c r="X444" s="785"/>
      <c r="Y444" s="785"/>
      <c r="Z444" s="785"/>
      <c r="AA444" s="770"/>
      <c r="AB444" s="770"/>
      <c r="AC444" s="770"/>
    </row>
    <row r="445" spans="1:68" ht="14.25" hidden="1" customHeight="1" x14ac:dyDescent="0.25">
      <c r="A445" s="819" t="s">
        <v>115</v>
      </c>
      <c r="B445" s="785"/>
      <c r="C445" s="785"/>
      <c r="D445" s="785"/>
      <c r="E445" s="785"/>
      <c r="F445" s="785"/>
      <c r="G445" s="785"/>
      <c r="H445" s="785"/>
      <c r="I445" s="785"/>
      <c r="J445" s="785"/>
      <c r="K445" s="785"/>
      <c r="L445" s="785"/>
      <c r="M445" s="785"/>
      <c r="N445" s="785"/>
      <c r="O445" s="785"/>
      <c r="P445" s="785"/>
      <c r="Q445" s="785"/>
      <c r="R445" s="785"/>
      <c r="S445" s="785"/>
      <c r="T445" s="785"/>
      <c r="U445" s="785"/>
      <c r="V445" s="785"/>
      <c r="W445" s="785"/>
      <c r="X445" s="785"/>
      <c r="Y445" s="785"/>
      <c r="Z445" s="785"/>
      <c r="AA445" s="771"/>
      <c r="AB445" s="771"/>
      <c r="AC445" s="771"/>
    </row>
    <row r="446" spans="1:68" ht="27" hidden="1" customHeight="1" x14ac:dyDescent="0.25">
      <c r="A446" s="54" t="s">
        <v>708</v>
      </c>
      <c r="B446" s="54" t="s">
        <v>709</v>
      </c>
      <c r="C446" s="31">
        <v>4301011873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4301011483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4301011872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4301011655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119</v>
      </c>
      <c r="N450" s="33"/>
      <c r="O450" s="32">
        <v>60</v>
      </c>
      <c r="P450" s="9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4"/>
      <c r="B454" s="785"/>
      <c r="C454" s="785"/>
      <c r="D454" s="785"/>
      <c r="E454" s="785"/>
      <c r="F454" s="785"/>
      <c r="G454" s="785"/>
      <c r="H454" s="785"/>
      <c r="I454" s="785"/>
      <c r="J454" s="785"/>
      <c r="K454" s="785"/>
      <c r="L454" s="785"/>
      <c r="M454" s="785"/>
      <c r="N454" s="785"/>
      <c r="O454" s="786"/>
      <c r="P454" s="793" t="s">
        <v>71</v>
      </c>
      <c r="Q454" s="794"/>
      <c r="R454" s="794"/>
      <c r="S454" s="794"/>
      <c r="T454" s="794"/>
      <c r="U454" s="794"/>
      <c r="V454" s="795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hidden="1" x14ac:dyDescent="0.2">
      <c r="A455" s="785"/>
      <c r="B455" s="785"/>
      <c r="C455" s="785"/>
      <c r="D455" s="785"/>
      <c r="E455" s="785"/>
      <c r="F455" s="785"/>
      <c r="G455" s="785"/>
      <c r="H455" s="785"/>
      <c r="I455" s="785"/>
      <c r="J455" s="785"/>
      <c r="K455" s="785"/>
      <c r="L455" s="785"/>
      <c r="M455" s="785"/>
      <c r="N455" s="785"/>
      <c r="O455" s="786"/>
      <c r="P455" s="793" t="s">
        <v>71</v>
      </c>
      <c r="Q455" s="794"/>
      <c r="R455" s="794"/>
      <c r="S455" s="794"/>
      <c r="T455" s="794"/>
      <c r="U455" s="794"/>
      <c r="V455" s="795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hidden="1" customHeight="1" x14ac:dyDescent="0.25">
      <c r="A456" s="819" t="s">
        <v>64</v>
      </c>
      <c r="B456" s="785"/>
      <c r="C456" s="785"/>
      <c r="D456" s="785"/>
      <c r="E456" s="785"/>
      <c r="F456" s="785"/>
      <c r="G456" s="785"/>
      <c r="H456" s="785"/>
      <c r="I456" s="785"/>
      <c r="J456" s="785"/>
      <c r="K456" s="785"/>
      <c r="L456" s="785"/>
      <c r="M456" s="785"/>
      <c r="N456" s="785"/>
      <c r="O456" s="785"/>
      <c r="P456" s="785"/>
      <c r="Q456" s="785"/>
      <c r="R456" s="785"/>
      <c r="S456" s="785"/>
      <c r="T456" s="785"/>
      <c r="U456" s="785"/>
      <c r="V456" s="785"/>
      <c r="W456" s="785"/>
      <c r="X456" s="785"/>
      <c r="Y456" s="785"/>
      <c r="Z456" s="785"/>
      <c r="AA456" s="771"/>
      <c r="AB456" s="771"/>
      <c r="AC456" s="771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4"/>
      <c r="B459" s="785"/>
      <c r="C459" s="785"/>
      <c r="D459" s="785"/>
      <c r="E459" s="785"/>
      <c r="F459" s="785"/>
      <c r="G459" s="785"/>
      <c r="H459" s="785"/>
      <c r="I459" s="785"/>
      <c r="J459" s="785"/>
      <c r="K459" s="785"/>
      <c r="L459" s="785"/>
      <c r="M459" s="785"/>
      <c r="N459" s="785"/>
      <c r="O459" s="786"/>
      <c r="P459" s="793" t="s">
        <v>71</v>
      </c>
      <c r="Q459" s="794"/>
      <c r="R459" s="794"/>
      <c r="S459" s="794"/>
      <c r="T459" s="794"/>
      <c r="U459" s="794"/>
      <c r="V459" s="795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hidden="1" x14ac:dyDescent="0.2">
      <c r="A460" s="785"/>
      <c r="B460" s="785"/>
      <c r="C460" s="785"/>
      <c r="D460" s="785"/>
      <c r="E460" s="785"/>
      <c r="F460" s="785"/>
      <c r="G460" s="785"/>
      <c r="H460" s="785"/>
      <c r="I460" s="785"/>
      <c r="J460" s="785"/>
      <c r="K460" s="785"/>
      <c r="L460" s="785"/>
      <c r="M460" s="785"/>
      <c r="N460" s="785"/>
      <c r="O460" s="786"/>
      <c r="P460" s="793" t="s">
        <v>71</v>
      </c>
      <c r="Q460" s="794"/>
      <c r="R460" s="794"/>
      <c r="S460" s="794"/>
      <c r="T460" s="794"/>
      <c r="U460" s="794"/>
      <c r="V460" s="795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hidden="1" customHeight="1" x14ac:dyDescent="0.25">
      <c r="A461" s="819" t="s">
        <v>73</v>
      </c>
      <c r="B461" s="785"/>
      <c r="C461" s="785"/>
      <c r="D461" s="785"/>
      <c r="E461" s="785"/>
      <c r="F461" s="785"/>
      <c r="G461" s="785"/>
      <c r="H461" s="785"/>
      <c r="I461" s="785"/>
      <c r="J461" s="785"/>
      <c r="K461" s="785"/>
      <c r="L461" s="785"/>
      <c r="M461" s="785"/>
      <c r="N461" s="785"/>
      <c r="O461" s="785"/>
      <c r="P461" s="785"/>
      <c r="Q461" s="785"/>
      <c r="R461" s="785"/>
      <c r="S461" s="785"/>
      <c r="T461" s="785"/>
      <c r="U461" s="785"/>
      <c r="V461" s="785"/>
      <c r="W461" s="785"/>
      <c r="X461" s="785"/>
      <c r="Y461" s="785"/>
      <c r="Z461" s="785"/>
      <c r="AA461" s="771"/>
      <c r="AB461" s="771"/>
      <c r="AC461" s="771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8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0</v>
      </c>
      <c r="Y462" s="776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046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739</v>
      </c>
      <c r="B464" s="54" t="s">
        <v>740</v>
      </c>
      <c r="C464" s="31">
        <v>4301051297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739</v>
      </c>
      <c r="B465" s="54" t="s">
        <v>742</v>
      </c>
      <c r="C465" s="31">
        <v>4301051634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85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4"/>
      <c r="B467" s="785"/>
      <c r="C467" s="785"/>
      <c r="D467" s="785"/>
      <c r="E467" s="785"/>
      <c r="F467" s="785"/>
      <c r="G467" s="785"/>
      <c r="H467" s="785"/>
      <c r="I467" s="785"/>
      <c r="J467" s="785"/>
      <c r="K467" s="785"/>
      <c r="L467" s="785"/>
      <c r="M467" s="785"/>
      <c r="N467" s="785"/>
      <c r="O467" s="786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hidden="1" x14ac:dyDescent="0.2">
      <c r="A468" s="785"/>
      <c r="B468" s="785"/>
      <c r="C468" s="785"/>
      <c r="D468" s="785"/>
      <c r="E468" s="785"/>
      <c r="F468" s="785"/>
      <c r="G468" s="785"/>
      <c r="H468" s="785"/>
      <c r="I468" s="785"/>
      <c r="J468" s="785"/>
      <c r="K468" s="785"/>
      <c r="L468" s="785"/>
      <c r="M468" s="785"/>
      <c r="N468" s="785"/>
      <c r="O468" s="786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77">
        <f>IFERROR(SUM(X462:X466),"0")</f>
        <v>0</v>
      </c>
      <c r="Y468" s="777">
        <f>IFERROR(SUM(Y462:Y466),"0")</f>
        <v>0</v>
      </c>
      <c r="Z468" s="37"/>
      <c r="AA468" s="778"/>
      <c r="AB468" s="778"/>
      <c r="AC468" s="778"/>
    </row>
    <row r="469" spans="1:68" ht="14.25" hidden="1" customHeight="1" x14ac:dyDescent="0.25">
      <c r="A469" s="819" t="s">
        <v>213</v>
      </c>
      <c r="B469" s="785"/>
      <c r="C469" s="785"/>
      <c r="D469" s="785"/>
      <c r="E469" s="785"/>
      <c r="F469" s="785"/>
      <c r="G469" s="785"/>
      <c r="H469" s="785"/>
      <c r="I469" s="785"/>
      <c r="J469" s="785"/>
      <c r="K469" s="785"/>
      <c r="L469" s="785"/>
      <c r="M469" s="785"/>
      <c r="N469" s="785"/>
      <c r="O469" s="785"/>
      <c r="P469" s="785"/>
      <c r="Q469" s="785"/>
      <c r="R469" s="785"/>
      <c r="S469" s="785"/>
      <c r="T469" s="785"/>
      <c r="U469" s="785"/>
      <c r="V469" s="785"/>
      <c r="W469" s="785"/>
      <c r="X469" s="785"/>
      <c r="Y469" s="785"/>
      <c r="Z469" s="785"/>
      <c r="AA469" s="771"/>
      <c r="AB469" s="771"/>
      <c r="AC469" s="771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05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4"/>
      <c r="B471" s="785"/>
      <c r="C471" s="785"/>
      <c r="D471" s="785"/>
      <c r="E471" s="785"/>
      <c r="F471" s="785"/>
      <c r="G471" s="785"/>
      <c r="H471" s="785"/>
      <c r="I471" s="785"/>
      <c r="J471" s="785"/>
      <c r="K471" s="785"/>
      <c r="L471" s="785"/>
      <c r="M471" s="785"/>
      <c r="N471" s="785"/>
      <c r="O471" s="786"/>
      <c r="P471" s="793" t="s">
        <v>71</v>
      </c>
      <c r="Q471" s="794"/>
      <c r="R471" s="794"/>
      <c r="S471" s="794"/>
      <c r="T471" s="794"/>
      <c r="U471" s="794"/>
      <c r="V471" s="795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hidden="1" x14ac:dyDescent="0.2">
      <c r="A472" s="785"/>
      <c r="B472" s="785"/>
      <c r="C472" s="785"/>
      <c r="D472" s="785"/>
      <c r="E472" s="785"/>
      <c r="F472" s="785"/>
      <c r="G472" s="785"/>
      <c r="H472" s="785"/>
      <c r="I472" s="785"/>
      <c r="J472" s="785"/>
      <c r="K472" s="785"/>
      <c r="L472" s="785"/>
      <c r="M472" s="785"/>
      <c r="N472" s="785"/>
      <c r="O472" s="786"/>
      <c r="P472" s="793" t="s">
        <v>71</v>
      </c>
      <c r="Q472" s="794"/>
      <c r="R472" s="794"/>
      <c r="S472" s="794"/>
      <c r="T472" s="794"/>
      <c r="U472" s="794"/>
      <c r="V472" s="795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hidden="1" customHeight="1" x14ac:dyDescent="0.2">
      <c r="A473" s="802" t="s">
        <v>751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48"/>
      <c r="AB473" s="48"/>
      <c r="AC473" s="48"/>
    </row>
    <row r="474" spans="1:68" ht="16.5" hidden="1" customHeight="1" x14ac:dyDescent="0.25">
      <c r="A474" s="791" t="s">
        <v>752</v>
      </c>
      <c r="B474" s="785"/>
      <c r="C474" s="785"/>
      <c r="D474" s="785"/>
      <c r="E474" s="785"/>
      <c r="F474" s="785"/>
      <c r="G474" s="785"/>
      <c r="H474" s="785"/>
      <c r="I474" s="785"/>
      <c r="J474" s="785"/>
      <c r="K474" s="785"/>
      <c r="L474" s="785"/>
      <c r="M474" s="785"/>
      <c r="N474" s="785"/>
      <c r="O474" s="785"/>
      <c r="P474" s="785"/>
      <c r="Q474" s="785"/>
      <c r="R474" s="785"/>
      <c r="S474" s="785"/>
      <c r="T474" s="785"/>
      <c r="U474" s="785"/>
      <c r="V474" s="785"/>
      <c r="W474" s="785"/>
      <c r="X474" s="785"/>
      <c r="Y474" s="785"/>
      <c r="Z474" s="785"/>
      <c r="AA474" s="770"/>
      <c r="AB474" s="770"/>
      <c r="AC474" s="770"/>
    </row>
    <row r="475" spans="1:68" ht="14.25" hidden="1" customHeight="1" x14ac:dyDescent="0.25">
      <c r="A475" s="819" t="s">
        <v>115</v>
      </c>
      <c r="B475" s="785"/>
      <c r="C475" s="785"/>
      <c r="D475" s="785"/>
      <c r="E475" s="785"/>
      <c r="F475" s="785"/>
      <c r="G475" s="785"/>
      <c r="H475" s="785"/>
      <c r="I475" s="785"/>
      <c r="J475" s="785"/>
      <c r="K475" s="785"/>
      <c r="L475" s="785"/>
      <c r="M475" s="785"/>
      <c r="N475" s="785"/>
      <c r="O475" s="785"/>
      <c r="P475" s="785"/>
      <c r="Q475" s="785"/>
      <c r="R475" s="785"/>
      <c r="S475" s="785"/>
      <c r="T475" s="785"/>
      <c r="U475" s="785"/>
      <c r="V475" s="785"/>
      <c r="W475" s="785"/>
      <c r="X475" s="785"/>
      <c r="Y475" s="785"/>
      <c r="Z475" s="785"/>
      <c r="AA475" s="771"/>
      <c r="AB475" s="771"/>
      <c r="AC475" s="771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119</v>
      </c>
      <c r="N476" s="33"/>
      <c r="O476" s="32">
        <v>50</v>
      </c>
      <c r="P476" s="8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4"/>
      <c r="B477" s="785"/>
      <c r="C477" s="785"/>
      <c r="D477" s="785"/>
      <c r="E477" s="785"/>
      <c r="F477" s="785"/>
      <c r="G477" s="785"/>
      <c r="H477" s="785"/>
      <c r="I477" s="785"/>
      <c r="J477" s="785"/>
      <c r="K477" s="785"/>
      <c r="L477" s="785"/>
      <c r="M477" s="785"/>
      <c r="N477" s="785"/>
      <c r="O477" s="786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hidden="1" x14ac:dyDescent="0.2">
      <c r="A478" s="785"/>
      <c r="B478" s="785"/>
      <c r="C478" s="785"/>
      <c r="D478" s="785"/>
      <c r="E478" s="785"/>
      <c r="F478" s="785"/>
      <c r="G478" s="785"/>
      <c r="H478" s="785"/>
      <c r="I478" s="785"/>
      <c r="J478" s="785"/>
      <c r="K478" s="785"/>
      <c r="L478" s="785"/>
      <c r="M478" s="785"/>
      <c r="N478" s="785"/>
      <c r="O478" s="786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hidden="1" customHeight="1" x14ac:dyDescent="0.25">
      <c r="A479" s="819" t="s">
        <v>64</v>
      </c>
      <c r="B479" s="785"/>
      <c r="C479" s="785"/>
      <c r="D479" s="785"/>
      <c r="E479" s="785"/>
      <c r="F479" s="785"/>
      <c r="G479" s="785"/>
      <c r="H479" s="785"/>
      <c r="I479" s="785"/>
      <c r="J479" s="785"/>
      <c r="K479" s="785"/>
      <c r="L479" s="785"/>
      <c r="M479" s="785"/>
      <c r="N479" s="785"/>
      <c r="O479" s="785"/>
      <c r="P479" s="785"/>
      <c r="Q479" s="785"/>
      <c r="R479" s="785"/>
      <c r="S479" s="785"/>
      <c r="T479" s="785"/>
      <c r="U479" s="785"/>
      <c r="V479" s="785"/>
      <c r="W479" s="785"/>
      <c r="X479" s="785"/>
      <c r="Y479" s="785"/>
      <c r="Z479" s="785"/>
      <c r="AA479" s="771"/>
      <c r="AB479" s="771"/>
      <c r="AC479" s="771"/>
    </row>
    <row r="480" spans="1:68" ht="27" hidden="1" customHeight="1" x14ac:dyDescent="0.25">
      <c r="A480" s="54" t="s">
        <v>756</v>
      </c>
      <c r="B480" s="54" t="s">
        <v>757</v>
      </c>
      <c r="C480" s="31">
        <v>4301031322</v>
      </c>
      <c r="D480" s="779">
        <v>4607091389753</v>
      </c>
      <c r="E480" s="780"/>
      <c r="F480" s="774">
        <v>0.7</v>
      </c>
      <c r="G480" s="32">
        <v>6</v>
      </c>
      <c r="H480" s="774">
        <v>4.2</v>
      </c>
      <c r="I480" s="774">
        <v>4.4400000000000004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4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759</v>
      </c>
      <c r="C481" s="31">
        <v>4301031355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80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758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760</v>
      </c>
      <c r="C482" s="31">
        <v>4301031405</v>
      </c>
      <c r="D482" s="779">
        <v>4680115886100</v>
      </c>
      <c r="E482" s="780"/>
      <c r="F482" s="774">
        <v>0.9</v>
      </c>
      <c r="G482" s="32">
        <v>6</v>
      </c>
      <c r="H482" s="774">
        <v>5.4</v>
      </c>
      <c r="I482" s="774">
        <v>5.61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91" t="s">
        <v>761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758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4301031323</v>
      </c>
      <c r="D483" s="779">
        <v>4607091389760</v>
      </c>
      <c r="E483" s="780"/>
      <c r="F483" s="774">
        <v>0.7</v>
      </c>
      <c r="G483" s="32">
        <v>6</v>
      </c>
      <c r="H483" s="774">
        <v>4.2</v>
      </c>
      <c r="I483" s="774">
        <v>4.4400000000000004</v>
      </c>
      <c r="J483" s="32">
        <v>132</v>
      </c>
      <c r="K483" s="32" t="s">
        <v>128</v>
      </c>
      <c r="L483" s="32"/>
      <c r="M483" s="33" t="s">
        <v>68</v>
      </c>
      <c r="N483" s="33"/>
      <c r="O483" s="32">
        <v>50</v>
      </c>
      <c r="P483" s="111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765</v>
      </c>
      <c r="C484" s="31">
        <v>4301031382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120</v>
      </c>
      <c r="K484" s="32" t="s">
        <v>128</v>
      </c>
      <c r="L484" s="32"/>
      <c r="M484" s="33" t="s">
        <v>68</v>
      </c>
      <c r="N484" s="33"/>
      <c r="O484" s="32">
        <v>50</v>
      </c>
      <c r="P484" s="1177" t="s">
        <v>766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IFERROR(IF(Y484=0,"",ROUNDUP(Y484/H484,0)*0.00937),"")</f>
        <v/>
      </c>
      <c r="AA484" s="56"/>
      <c r="AB484" s="57"/>
      <c r="AC484" s="563" t="s">
        <v>764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4301031406</v>
      </c>
      <c r="D485" s="779">
        <v>4680115886117</v>
      </c>
      <c r="E485" s="780"/>
      <c r="F485" s="774">
        <v>0.9</v>
      </c>
      <c r="G485" s="32">
        <v>6</v>
      </c>
      <c r="H485" s="774">
        <v>5.4</v>
      </c>
      <c r="I485" s="774">
        <v>5.61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5" t="s">
        <v>766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764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3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758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758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758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4301031336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4301031374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7" t="s">
        <v>783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781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4301031254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7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781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781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1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4301031338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764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802</v>
      </c>
      <c r="C503" s="31">
        <v>4301031368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1" t="s">
        <v>803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764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4301031255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45</v>
      </c>
      <c r="P504" s="102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805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4"/>
      <c r="B505" s="785"/>
      <c r="C505" s="785"/>
      <c r="D505" s="785"/>
      <c r="E505" s="785"/>
      <c r="F505" s="785"/>
      <c r="G505" s="785"/>
      <c r="H505" s="785"/>
      <c r="I505" s="785"/>
      <c r="J505" s="785"/>
      <c r="K505" s="785"/>
      <c r="L505" s="785"/>
      <c r="M505" s="785"/>
      <c r="N505" s="785"/>
      <c r="O505" s="786"/>
      <c r="P505" s="793" t="s">
        <v>71</v>
      </c>
      <c r="Q505" s="794"/>
      <c r="R505" s="794"/>
      <c r="S505" s="794"/>
      <c r="T505" s="794"/>
      <c r="U505" s="794"/>
      <c r="V505" s="795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hidden="1" x14ac:dyDescent="0.2">
      <c r="A506" s="785"/>
      <c r="B506" s="785"/>
      <c r="C506" s="785"/>
      <c r="D506" s="785"/>
      <c r="E506" s="785"/>
      <c r="F506" s="785"/>
      <c r="G506" s="785"/>
      <c r="H506" s="785"/>
      <c r="I506" s="785"/>
      <c r="J506" s="785"/>
      <c r="K506" s="785"/>
      <c r="L506" s="785"/>
      <c r="M506" s="785"/>
      <c r="N506" s="785"/>
      <c r="O506" s="786"/>
      <c r="P506" s="793" t="s">
        <v>71</v>
      </c>
      <c r="Q506" s="794"/>
      <c r="R506" s="794"/>
      <c r="S506" s="794"/>
      <c r="T506" s="794"/>
      <c r="U506" s="794"/>
      <c r="V506" s="795"/>
      <c r="W506" s="37" t="s">
        <v>69</v>
      </c>
      <c r="X506" s="777">
        <f>IFERROR(SUM(X480:X504),"0")</f>
        <v>0</v>
      </c>
      <c r="Y506" s="777">
        <f>IFERROR(SUM(Y480:Y504),"0")</f>
        <v>0</v>
      </c>
      <c r="Z506" s="37"/>
      <c r="AA506" s="778"/>
      <c r="AB506" s="778"/>
      <c r="AC506" s="778"/>
    </row>
    <row r="507" spans="1:68" ht="14.25" hidden="1" customHeight="1" x14ac:dyDescent="0.25">
      <c r="A507" s="819" t="s">
        <v>73</v>
      </c>
      <c r="B507" s="785"/>
      <c r="C507" s="785"/>
      <c r="D507" s="785"/>
      <c r="E507" s="785"/>
      <c r="F507" s="785"/>
      <c r="G507" s="785"/>
      <c r="H507" s="785"/>
      <c r="I507" s="785"/>
      <c r="J507" s="785"/>
      <c r="K507" s="785"/>
      <c r="L507" s="785"/>
      <c r="M507" s="785"/>
      <c r="N507" s="785"/>
      <c r="O507" s="785"/>
      <c r="P507" s="785"/>
      <c r="Q507" s="785"/>
      <c r="R507" s="785"/>
      <c r="S507" s="785"/>
      <c r="T507" s="785"/>
      <c r="U507" s="785"/>
      <c r="V507" s="785"/>
      <c r="W507" s="785"/>
      <c r="X507" s="785"/>
      <c r="Y507" s="785"/>
      <c r="Z507" s="785"/>
      <c r="AA507" s="771"/>
      <c r="AB507" s="771"/>
      <c r="AC507" s="771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4"/>
      <c r="B510" s="785"/>
      <c r="C510" s="785"/>
      <c r="D510" s="785"/>
      <c r="E510" s="785"/>
      <c r="F510" s="785"/>
      <c r="G510" s="785"/>
      <c r="H510" s="785"/>
      <c r="I510" s="785"/>
      <c r="J510" s="785"/>
      <c r="K510" s="785"/>
      <c r="L510" s="785"/>
      <c r="M510" s="785"/>
      <c r="N510" s="785"/>
      <c r="O510" s="786"/>
      <c r="P510" s="793" t="s">
        <v>71</v>
      </c>
      <c r="Q510" s="794"/>
      <c r="R510" s="794"/>
      <c r="S510" s="794"/>
      <c r="T510" s="794"/>
      <c r="U510" s="794"/>
      <c r="V510" s="795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hidden="1" x14ac:dyDescent="0.2">
      <c r="A511" s="785"/>
      <c r="B511" s="785"/>
      <c r="C511" s="785"/>
      <c r="D511" s="785"/>
      <c r="E511" s="785"/>
      <c r="F511" s="785"/>
      <c r="G511" s="785"/>
      <c r="H511" s="785"/>
      <c r="I511" s="785"/>
      <c r="J511" s="785"/>
      <c r="K511" s="785"/>
      <c r="L511" s="785"/>
      <c r="M511" s="785"/>
      <c r="N511" s="785"/>
      <c r="O511" s="786"/>
      <c r="P511" s="793" t="s">
        <v>71</v>
      </c>
      <c r="Q511" s="794"/>
      <c r="R511" s="794"/>
      <c r="S511" s="794"/>
      <c r="T511" s="794"/>
      <c r="U511" s="794"/>
      <c r="V511" s="795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hidden="1" customHeight="1" x14ac:dyDescent="0.25">
      <c r="A512" s="819" t="s">
        <v>104</v>
      </c>
      <c r="B512" s="785"/>
      <c r="C512" s="785"/>
      <c r="D512" s="785"/>
      <c r="E512" s="785"/>
      <c r="F512" s="785"/>
      <c r="G512" s="785"/>
      <c r="H512" s="785"/>
      <c r="I512" s="785"/>
      <c r="J512" s="785"/>
      <c r="K512" s="785"/>
      <c r="L512" s="785"/>
      <c r="M512" s="785"/>
      <c r="N512" s="785"/>
      <c r="O512" s="785"/>
      <c r="P512" s="785"/>
      <c r="Q512" s="785"/>
      <c r="R512" s="785"/>
      <c r="S512" s="785"/>
      <c r="T512" s="785"/>
      <c r="U512" s="785"/>
      <c r="V512" s="785"/>
      <c r="W512" s="785"/>
      <c r="X512" s="785"/>
      <c r="Y512" s="785"/>
      <c r="Z512" s="785"/>
      <c r="AA512" s="771"/>
      <c r="AB512" s="771"/>
      <c r="AC512" s="771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1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4"/>
      <c r="B515" s="785"/>
      <c r="C515" s="785"/>
      <c r="D515" s="785"/>
      <c r="E515" s="785"/>
      <c r="F515" s="785"/>
      <c r="G515" s="785"/>
      <c r="H515" s="785"/>
      <c r="I515" s="785"/>
      <c r="J515" s="785"/>
      <c r="K515" s="785"/>
      <c r="L515" s="785"/>
      <c r="M515" s="785"/>
      <c r="N515" s="785"/>
      <c r="O515" s="786"/>
      <c r="P515" s="793" t="s">
        <v>71</v>
      </c>
      <c r="Q515" s="794"/>
      <c r="R515" s="794"/>
      <c r="S515" s="794"/>
      <c r="T515" s="794"/>
      <c r="U515" s="794"/>
      <c r="V515" s="795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hidden="1" x14ac:dyDescent="0.2">
      <c r="A516" s="785"/>
      <c r="B516" s="785"/>
      <c r="C516" s="785"/>
      <c r="D516" s="785"/>
      <c r="E516" s="785"/>
      <c r="F516" s="785"/>
      <c r="G516" s="785"/>
      <c r="H516" s="785"/>
      <c r="I516" s="785"/>
      <c r="J516" s="785"/>
      <c r="K516" s="785"/>
      <c r="L516" s="785"/>
      <c r="M516" s="785"/>
      <c r="N516" s="785"/>
      <c r="O516" s="786"/>
      <c r="P516" s="793" t="s">
        <v>71</v>
      </c>
      <c r="Q516" s="794"/>
      <c r="R516" s="794"/>
      <c r="S516" s="794"/>
      <c r="T516" s="794"/>
      <c r="U516" s="794"/>
      <c r="V516" s="795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hidden="1" customHeight="1" x14ac:dyDescent="0.25">
      <c r="A517" s="791" t="s">
        <v>820</v>
      </c>
      <c r="B517" s="785"/>
      <c r="C517" s="785"/>
      <c r="D517" s="785"/>
      <c r="E517" s="785"/>
      <c r="F517" s="785"/>
      <c r="G517" s="785"/>
      <c r="H517" s="785"/>
      <c r="I517" s="785"/>
      <c r="J517" s="785"/>
      <c r="K517" s="785"/>
      <c r="L517" s="785"/>
      <c r="M517" s="785"/>
      <c r="N517" s="785"/>
      <c r="O517" s="785"/>
      <c r="P517" s="785"/>
      <c r="Q517" s="785"/>
      <c r="R517" s="785"/>
      <c r="S517" s="785"/>
      <c r="T517" s="785"/>
      <c r="U517" s="785"/>
      <c r="V517" s="785"/>
      <c r="W517" s="785"/>
      <c r="X517" s="785"/>
      <c r="Y517" s="785"/>
      <c r="Z517" s="785"/>
      <c r="AA517" s="770"/>
      <c r="AB517" s="770"/>
      <c r="AC517" s="770"/>
    </row>
    <row r="518" spans="1:68" ht="14.25" hidden="1" customHeight="1" x14ac:dyDescent="0.25">
      <c r="A518" s="819" t="s">
        <v>172</v>
      </c>
      <c r="B518" s="785"/>
      <c r="C518" s="785"/>
      <c r="D518" s="785"/>
      <c r="E518" s="785"/>
      <c r="F518" s="785"/>
      <c r="G518" s="785"/>
      <c r="H518" s="785"/>
      <c r="I518" s="785"/>
      <c r="J518" s="785"/>
      <c r="K518" s="785"/>
      <c r="L518" s="785"/>
      <c r="M518" s="785"/>
      <c r="N518" s="785"/>
      <c r="O518" s="785"/>
      <c r="P518" s="785"/>
      <c r="Q518" s="785"/>
      <c r="R518" s="785"/>
      <c r="S518" s="785"/>
      <c r="T518" s="785"/>
      <c r="U518" s="785"/>
      <c r="V518" s="785"/>
      <c r="W518" s="785"/>
      <c r="X518" s="785"/>
      <c r="Y518" s="785"/>
      <c r="Z518" s="785"/>
      <c r="AA518" s="771"/>
      <c r="AB518" s="771"/>
      <c r="AC518" s="771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4"/>
      <c r="B520" s="785"/>
      <c r="C520" s="785"/>
      <c r="D520" s="785"/>
      <c r="E520" s="785"/>
      <c r="F520" s="785"/>
      <c r="G520" s="785"/>
      <c r="H520" s="785"/>
      <c r="I520" s="785"/>
      <c r="J520" s="785"/>
      <c r="K520" s="785"/>
      <c r="L520" s="785"/>
      <c r="M520" s="785"/>
      <c r="N520" s="785"/>
      <c r="O520" s="786"/>
      <c r="P520" s="793" t="s">
        <v>71</v>
      </c>
      <c r="Q520" s="794"/>
      <c r="R520" s="794"/>
      <c r="S520" s="794"/>
      <c r="T520" s="794"/>
      <c r="U520" s="794"/>
      <c r="V520" s="795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hidden="1" x14ac:dyDescent="0.2">
      <c r="A521" s="785"/>
      <c r="B521" s="785"/>
      <c r="C521" s="785"/>
      <c r="D521" s="785"/>
      <c r="E521" s="785"/>
      <c r="F521" s="785"/>
      <c r="G521" s="785"/>
      <c r="H521" s="785"/>
      <c r="I521" s="785"/>
      <c r="J521" s="785"/>
      <c r="K521" s="785"/>
      <c r="L521" s="785"/>
      <c r="M521" s="785"/>
      <c r="N521" s="785"/>
      <c r="O521" s="786"/>
      <c r="P521" s="793" t="s">
        <v>71</v>
      </c>
      <c r="Q521" s="794"/>
      <c r="R521" s="794"/>
      <c r="S521" s="794"/>
      <c r="T521" s="794"/>
      <c r="U521" s="794"/>
      <c r="V521" s="795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hidden="1" customHeight="1" x14ac:dyDescent="0.25">
      <c r="A522" s="819" t="s">
        <v>64</v>
      </c>
      <c r="B522" s="785"/>
      <c r="C522" s="785"/>
      <c r="D522" s="785"/>
      <c r="E522" s="785"/>
      <c r="F522" s="785"/>
      <c r="G522" s="785"/>
      <c r="H522" s="785"/>
      <c r="I522" s="785"/>
      <c r="J522" s="785"/>
      <c r="K522" s="785"/>
      <c r="L522" s="785"/>
      <c r="M522" s="785"/>
      <c r="N522" s="785"/>
      <c r="O522" s="785"/>
      <c r="P522" s="785"/>
      <c r="Q522" s="785"/>
      <c r="R522" s="785"/>
      <c r="S522" s="785"/>
      <c r="T522" s="785"/>
      <c r="U522" s="785"/>
      <c r="V522" s="785"/>
      <c r="W522" s="785"/>
      <c r="X522" s="785"/>
      <c r="Y522" s="785"/>
      <c r="Z522" s="785"/>
      <c r="AA522" s="771"/>
      <c r="AB522" s="771"/>
      <c r="AC522" s="771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119</v>
      </c>
      <c r="N523" s="33"/>
      <c r="O523" s="32">
        <v>50</v>
      </c>
      <c r="P523" s="922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0</v>
      </c>
      <c r="Y523" s="776">
        <f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784"/>
      <c r="B528" s="785"/>
      <c r="C528" s="785"/>
      <c r="D528" s="785"/>
      <c r="E528" s="785"/>
      <c r="F528" s="785"/>
      <c r="G528" s="785"/>
      <c r="H528" s="785"/>
      <c r="I528" s="785"/>
      <c r="J528" s="785"/>
      <c r="K528" s="785"/>
      <c r="L528" s="785"/>
      <c r="M528" s="785"/>
      <c r="N528" s="785"/>
      <c r="O528" s="786"/>
      <c r="P528" s="793" t="s">
        <v>71</v>
      </c>
      <c r="Q528" s="794"/>
      <c r="R528" s="794"/>
      <c r="S528" s="794"/>
      <c r="T528" s="794"/>
      <c r="U528" s="794"/>
      <c r="V528" s="795"/>
      <c r="W528" s="37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hidden="1" x14ac:dyDescent="0.2">
      <c r="A529" s="785"/>
      <c r="B529" s="785"/>
      <c r="C529" s="785"/>
      <c r="D529" s="785"/>
      <c r="E529" s="785"/>
      <c r="F529" s="785"/>
      <c r="G529" s="785"/>
      <c r="H529" s="785"/>
      <c r="I529" s="785"/>
      <c r="J529" s="785"/>
      <c r="K529" s="785"/>
      <c r="L529" s="785"/>
      <c r="M529" s="785"/>
      <c r="N529" s="785"/>
      <c r="O529" s="786"/>
      <c r="P529" s="793" t="s">
        <v>71</v>
      </c>
      <c r="Q529" s="794"/>
      <c r="R529" s="794"/>
      <c r="S529" s="794"/>
      <c r="T529" s="794"/>
      <c r="U529" s="794"/>
      <c r="V529" s="795"/>
      <c r="W529" s="37" t="s">
        <v>69</v>
      </c>
      <c r="X529" s="777">
        <f>IFERROR(SUM(X523:X527),"0")</f>
        <v>0</v>
      </c>
      <c r="Y529" s="777">
        <f>IFERROR(SUM(Y523:Y527),"0")</f>
        <v>0</v>
      </c>
      <c r="Z529" s="37"/>
      <c r="AA529" s="778"/>
      <c r="AB529" s="778"/>
      <c r="AC529" s="778"/>
    </row>
    <row r="530" spans="1:68" ht="14.25" hidden="1" customHeight="1" x14ac:dyDescent="0.25">
      <c r="A530" s="819" t="s">
        <v>104</v>
      </c>
      <c r="B530" s="785"/>
      <c r="C530" s="785"/>
      <c r="D530" s="785"/>
      <c r="E530" s="785"/>
      <c r="F530" s="785"/>
      <c r="G530" s="785"/>
      <c r="H530" s="785"/>
      <c r="I530" s="785"/>
      <c r="J530" s="785"/>
      <c r="K530" s="785"/>
      <c r="L530" s="785"/>
      <c r="M530" s="785"/>
      <c r="N530" s="785"/>
      <c r="O530" s="785"/>
      <c r="P530" s="785"/>
      <c r="Q530" s="785"/>
      <c r="R530" s="785"/>
      <c r="S530" s="785"/>
      <c r="T530" s="785"/>
      <c r="U530" s="785"/>
      <c r="V530" s="785"/>
      <c r="W530" s="785"/>
      <c r="X530" s="785"/>
      <c r="Y530" s="785"/>
      <c r="Z530" s="785"/>
      <c r="AA530" s="771"/>
      <c r="AB530" s="771"/>
      <c r="AC530" s="771"/>
    </row>
    <row r="531" spans="1:68" ht="27" hidden="1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4"/>
      <c r="B532" s="785"/>
      <c r="C532" s="785"/>
      <c r="D532" s="785"/>
      <c r="E532" s="785"/>
      <c r="F532" s="785"/>
      <c r="G532" s="785"/>
      <c r="H532" s="785"/>
      <c r="I532" s="785"/>
      <c r="J532" s="785"/>
      <c r="K532" s="785"/>
      <c r="L532" s="785"/>
      <c r="M532" s="785"/>
      <c r="N532" s="785"/>
      <c r="O532" s="786"/>
      <c r="P532" s="793" t="s">
        <v>71</v>
      </c>
      <c r="Q532" s="794"/>
      <c r="R532" s="794"/>
      <c r="S532" s="794"/>
      <c r="T532" s="794"/>
      <c r="U532" s="794"/>
      <c r="V532" s="795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hidden="1" x14ac:dyDescent="0.2">
      <c r="A533" s="785"/>
      <c r="B533" s="785"/>
      <c r="C533" s="785"/>
      <c r="D533" s="785"/>
      <c r="E533" s="785"/>
      <c r="F533" s="785"/>
      <c r="G533" s="785"/>
      <c r="H533" s="785"/>
      <c r="I533" s="785"/>
      <c r="J533" s="785"/>
      <c r="K533" s="785"/>
      <c r="L533" s="785"/>
      <c r="M533" s="785"/>
      <c r="N533" s="785"/>
      <c r="O533" s="786"/>
      <c r="P533" s="793" t="s">
        <v>71</v>
      </c>
      <c r="Q533" s="794"/>
      <c r="R533" s="794"/>
      <c r="S533" s="794"/>
      <c r="T533" s="794"/>
      <c r="U533" s="794"/>
      <c r="V533" s="795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hidden="1" customHeight="1" x14ac:dyDescent="0.25">
      <c r="A534" s="819" t="s">
        <v>840</v>
      </c>
      <c r="B534" s="785"/>
      <c r="C534" s="785"/>
      <c r="D534" s="785"/>
      <c r="E534" s="785"/>
      <c r="F534" s="785"/>
      <c r="G534" s="785"/>
      <c r="H534" s="785"/>
      <c r="I534" s="785"/>
      <c r="J534" s="785"/>
      <c r="K534" s="785"/>
      <c r="L534" s="785"/>
      <c r="M534" s="785"/>
      <c r="N534" s="785"/>
      <c r="O534" s="785"/>
      <c r="P534" s="785"/>
      <c r="Q534" s="785"/>
      <c r="R534" s="785"/>
      <c r="S534" s="785"/>
      <c r="T534" s="785"/>
      <c r="U534" s="785"/>
      <c r="V534" s="785"/>
      <c r="W534" s="785"/>
      <c r="X534" s="785"/>
      <c r="Y534" s="785"/>
      <c r="Z534" s="785"/>
      <c r="AA534" s="771"/>
      <c r="AB534" s="771"/>
      <c r="AC534" s="771"/>
    </row>
    <row r="535" spans="1:68" ht="27" hidden="1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4"/>
      <c r="B536" s="785"/>
      <c r="C536" s="785"/>
      <c r="D536" s="785"/>
      <c r="E536" s="785"/>
      <c r="F536" s="785"/>
      <c r="G536" s="785"/>
      <c r="H536" s="785"/>
      <c r="I536" s="785"/>
      <c r="J536" s="785"/>
      <c r="K536" s="785"/>
      <c r="L536" s="785"/>
      <c r="M536" s="785"/>
      <c r="N536" s="785"/>
      <c r="O536" s="786"/>
      <c r="P536" s="793" t="s">
        <v>71</v>
      </c>
      <c r="Q536" s="794"/>
      <c r="R536" s="794"/>
      <c r="S536" s="794"/>
      <c r="T536" s="794"/>
      <c r="U536" s="794"/>
      <c r="V536" s="795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hidden="1" x14ac:dyDescent="0.2">
      <c r="A537" s="785"/>
      <c r="B537" s="785"/>
      <c r="C537" s="785"/>
      <c r="D537" s="785"/>
      <c r="E537" s="785"/>
      <c r="F537" s="785"/>
      <c r="G537" s="785"/>
      <c r="H537" s="785"/>
      <c r="I537" s="785"/>
      <c r="J537" s="785"/>
      <c r="K537" s="785"/>
      <c r="L537" s="785"/>
      <c r="M537" s="785"/>
      <c r="N537" s="785"/>
      <c r="O537" s="786"/>
      <c r="P537" s="793" t="s">
        <v>71</v>
      </c>
      <c r="Q537" s="794"/>
      <c r="R537" s="794"/>
      <c r="S537" s="794"/>
      <c r="T537" s="794"/>
      <c r="U537" s="794"/>
      <c r="V537" s="795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hidden="1" customHeight="1" x14ac:dyDescent="0.25">
      <c r="A538" s="791" t="s">
        <v>844</v>
      </c>
      <c r="B538" s="785"/>
      <c r="C538" s="785"/>
      <c r="D538" s="785"/>
      <c r="E538" s="785"/>
      <c r="F538" s="785"/>
      <c r="G538" s="785"/>
      <c r="H538" s="785"/>
      <c r="I538" s="785"/>
      <c r="J538" s="785"/>
      <c r="K538" s="785"/>
      <c r="L538" s="785"/>
      <c r="M538" s="785"/>
      <c r="N538" s="785"/>
      <c r="O538" s="785"/>
      <c r="P538" s="785"/>
      <c r="Q538" s="785"/>
      <c r="R538" s="785"/>
      <c r="S538" s="785"/>
      <c r="T538" s="785"/>
      <c r="U538" s="785"/>
      <c r="V538" s="785"/>
      <c r="W538" s="785"/>
      <c r="X538" s="785"/>
      <c r="Y538" s="785"/>
      <c r="Z538" s="785"/>
      <c r="AA538" s="770"/>
      <c r="AB538" s="770"/>
      <c r="AC538" s="770"/>
    </row>
    <row r="539" spans="1:68" ht="14.25" hidden="1" customHeight="1" x14ac:dyDescent="0.25">
      <c r="A539" s="819" t="s">
        <v>64</v>
      </c>
      <c r="B539" s="785"/>
      <c r="C539" s="785"/>
      <c r="D539" s="785"/>
      <c r="E539" s="785"/>
      <c r="F539" s="785"/>
      <c r="G539" s="785"/>
      <c r="H539" s="785"/>
      <c r="I539" s="785"/>
      <c r="J539" s="785"/>
      <c r="K539" s="785"/>
      <c r="L539" s="785"/>
      <c r="M539" s="785"/>
      <c r="N539" s="785"/>
      <c r="O539" s="785"/>
      <c r="P539" s="785"/>
      <c r="Q539" s="785"/>
      <c r="R539" s="785"/>
      <c r="S539" s="785"/>
      <c r="T539" s="785"/>
      <c r="U539" s="785"/>
      <c r="V539" s="785"/>
      <c r="W539" s="785"/>
      <c r="X539" s="785"/>
      <c r="Y539" s="785"/>
      <c r="Z539" s="785"/>
      <c r="AA539" s="771"/>
      <c r="AB539" s="771"/>
      <c r="AC539" s="771"/>
    </row>
    <row r="540" spans="1:68" ht="27" hidden="1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9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4"/>
      <c r="B544" s="785"/>
      <c r="C544" s="785"/>
      <c r="D544" s="785"/>
      <c r="E544" s="785"/>
      <c r="F544" s="785"/>
      <c r="G544" s="785"/>
      <c r="H544" s="785"/>
      <c r="I544" s="785"/>
      <c r="J544" s="785"/>
      <c r="K544" s="785"/>
      <c r="L544" s="785"/>
      <c r="M544" s="785"/>
      <c r="N544" s="785"/>
      <c r="O544" s="786"/>
      <c r="P544" s="793" t="s">
        <v>71</v>
      </c>
      <c r="Q544" s="794"/>
      <c r="R544" s="794"/>
      <c r="S544" s="794"/>
      <c r="T544" s="794"/>
      <c r="U544" s="794"/>
      <c r="V544" s="795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hidden="1" x14ac:dyDescent="0.2">
      <c r="A545" s="785"/>
      <c r="B545" s="785"/>
      <c r="C545" s="785"/>
      <c r="D545" s="785"/>
      <c r="E545" s="785"/>
      <c r="F545" s="785"/>
      <c r="G545" s="785"/>
      <c r="H545" s="785"/>
      <c r="I545" s="785"/>
      <c r="J545" s="785"/>
      <c r="K545" s="785"/>
      <c r="L545" s="785"/>
      <c r="M545" s="785"/>
      <c r="N545" s="785"/>
      <c r="O545" s="786"/>
      <c r="P545" s="793" t="s">
        <v>71</v>
      </c>
      <c r="Q545" s="794"/>
      <c r="R545" s="794"/>
      <c r="S545" s="794"/>
      <c r="T545" s="794"/>
      <c r="U545" s="794"/>
      <c r="V545" s="795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hidden="1" customHeight="1" x14ac:dyDescent="0.25">
      <c r="A546" s="791" t="s">
        <v>856</v>
      </c>
      <c r="B546" s="785"/>
      <c r="C546" s="785"/>
      <c r="D546" s="785"/>
      <c r="E546" s="785"/>
      <c r="F546" s="785"/>
      <c r="G546" s="785"/>
      <c r="H546" s="785"/>
      <c r="I546" s="785"/>
      <c r="J546" s="785"/>
      <c r="K546" s="785"/>
      <c r="L546" s="785"/>
      <c r="M546" s="785"/>
      <c r="N546" s="785"/>
      <c r="O546" s="785"/>
      <c r="P546" s="785"/>
      <c r="Q546" s="785"/>
      <c r="R546" s="785"/>
      <c r="S546" s="785"/>
      <c r="T546" s="785"/>
      <c r="U546" s="785"/>
      <c r="V546" s="785"/>
      <c r="W546" s="785"/>
      <c r="X546" s="785"/>
      <c r="Y546" s="785"/>
      <c r="Z546" s="785"/>
      <c r="AA546" s="770"/>
      <c r="AB546" s="770"/>
      <c r="AC546" s="770"/>
    </row>
    <row r="547" spans="1:68" ht="14.25" hidden="1" customHeight="1" x14ac:dyDescent="0.25">
      <c r="A547" s="819" t="s">
        <v>64</v>
      </c>
      <c r="B547" s="785"/>
      <c r="C547" s="785"/>
      <c r="D547" s="785"/>
      <c r="E547" s="785"/>
      <c r="F547" s="785"/>
      <c r="G547" s="785"/>
      <c r="H547" s="785"/>
      <c r="I547" s="785"/>
      <c r="J547" s="785"/>
      <c r="K547" s="785"/>
      <c r="L547" s="785"/>
      <c r="M547" s="785"/>
      <c r="N547" s="785"/>
      <c r="O547" s="785"/>
      <c r="P547" s="785"/>
      <c r="Q547" s="785"/>
      <c r="R547" s="785"/>
      <c r="S547" s="785"/>
      <c r="T547" s="785"/>
      <c r="U547" s="785"/>
      <c r="V547" s="785"/>
      <c r="W547" s="785"/>
      <c r="X547" s="785"/>
      <c r="Y547" s="785"/>
      <c r="Z547" s="785"/>
      <c r="AA547" s="771"/>
      <c r="AB547" s="771"/>
      <c r="AC547" s="771"/>
    </row>
    <row r="548" spans="1:68" ht="27" hidden="1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4"/>
      <c r="B549" s="785"/>
      <c r="C549" s="785"/>
      <c r="D549" s="785"/>
      <c r="E549" s="785"/>
      <c r="F549" s="785"/>
      <c r="G549" s="785"/>
      <c r="H549" s="785"/>
      <c r="I549" s="785"/>
      <c r="J549" s="785"/>
      <c r="K549" s="785"/>
      <c r="L549" s="785"/>
      <c r="M549" s="785"/>
      <c r="N549" s="785"/>
      <c r="O549" s="786"/>
      <c r="P549" s="793" t="s">
        <v>71</v>
      </c>
      <c r="Q549" s="794"/>
      <c r="R549" s="794"/>
      <c r="S549" s="794"/>
      <c r="T549" s="794"/>
      <c r="U549" s="794"/>
      <c r="V549" s="795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hidden="1" x14ac:dyDescent="0.2">
      <c r="A550" s="785"/>
      <c r="B550" s="785"/>
      <c r="C550" s="785"/>
      <c r="D550" s="785"/>
      <c r="E550" s="785"/>
      <c r="F550" s="785"/>
      <c r="G550" s="785"/>
      <c r="H550" s="785"/>
      <c r="I550" s="785"/>
      <c r="J550" s="785"/>
      <c r="K550" s="785"/>
      <c r="L550" s="785"/>
      <c r="M550" s="785"/>
      <c r="N550" s="785"/>
      <c r="O550" s="786"/>
      <c r="P550" s="793" t="s">
        <v>71</v>
      </c>
      <c r="Q550" s="794"/>
      <c r="R550" s="794"/>
      <c r="S550" s="794"/>
      <c r="T550" s="794"/>
      <c r="U550" s="794"/>
      <c r="V550" s="795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hidden="1" customHeight="1" x14ac:dyDescent="0.2">
      <c r="A551" s="802" t="s">
        <v>860</v>
      </c>
      <c r="B551" s="803"/>
      <c r="C551" s="803"/>
      <c r="D551" s="803"/>
      <c r="E551" s="803"/>
      <c r="F551" s="803"/>
      <c r="G551" s="803"/>
      <c r="H551" s="803"/>
      <c r="I551" s="803"/>
      <c r="J551" s="803"/>
      <c r="K551" s="803"/>
      <c r="L551" s="803"/>
      <c r="M551" s="803"/>
      <c r="N551" s="803"/>
      <c r="O551" s="803"/>
      <c r="P551" s="803"/>
      <c r="Q551" s="803"/>
      <c r="R551" s="803"/>
      <c r="S551" s="803"/>
      <c r="T551" s="803"/>
      <c r="U551" s="803"/>
      <c r="V551" s="803"/>
      <c r="W551" s="803"/>
      <c r="X551" s="803"/>
      <c r="Y551" s="803"/>
      <c r="Z551" s="803"/>
      <c r="AA551" s="48"/>
      <c r="AB551" s="48"/>
      <c r="AC551" s="48"/>
    </row>
    <row r="552" spans="1:68" ht="16.5" hidden="1" customHeight="1" x14ac:dyDescent="0.25">
      <c r="A552" s="791" t="s">
        <v>860</v>
      </c>
      <c r="B552" s="785"/>
      <c r="C552" s="785"/>
      <c r="D552" s="785"/>
      <c r="E552" s="785"/>
      <c r="F552" s="785"/>
      <c r="G552" s="785"/>
      <c r="H552" s="785"/>
      <c r="I552" s="785"/>
      <c r="J552" s="785"/>
      <c r="K552" s="785"/>
      <c r="L552" s="785"/>
      <c r="M552" s="785"/>
      <c r="N552" s="785"/>
      <c r="O552" s="785"/>
      <c r="P552" s="785"/>
      <c r="Q552" s="785"/>
      <c r="R552" s="785"/>
      <c r="S552" s="785"/>
      <c r="T552" s="785"/>
      <c r="U552" s="785"/>
      <c r="V552" s="785"/>
      <c r="W552" s="785"/>
      <c r="X552" s="785"/>
      <c r="Y552" s="785"/>
      <c r="Z552" s="785"/>
      <c r="AA552" s="770"/>
      <c r="AB552" s="770"/>
      <c r="AC552" s="770"/>
    </row>
    <row r="553" spans="1:68" ht="14.25" hidden="1" customHeight="1" x14ac:dyDescent="0.25">
      <c r="A553" s="819" t="s">
        <v>115</v>
      </c>
      <c r="B553" s="785"/>
      <c r="C553" s="785"/>
      <c r="D553" s="785"/>
      <c r="E553" s="785"/>
      <c r="F553" s="785"/>
      <c r="G553" s="785"/>
      <c r="H553" s="785"/>
      <c r="I553" s="785"/>
      <c r="J553" s="785"/>
      <c r="K553" s="785"/>
      <c r="L553" s="785"/>
      <c r="M553" s="785"/>
      <c r="N553" s="785"/>
      <c r="O553" s="785"/>
      <c r="P553" s="785"/>
      <c r="Q553" s="785"/>
      <c r="R553" s="785"/>
      <c r="S553" s="785"/>
      <c r="T553" s="785"/>
      <c r="U553" s="785"/>
      <c r="V553" s="785"/>
      <c r="W553" s="785"/>
      <c r="X553" s="785"/>
      <c r="Y553" s="785"/>
      <c r="Z553" s="785"/>
      <c r="AA553" s="771"/>
      <c r="AB553" s="771"/>
      <c r="AC553" s="771"/>
    </row>
    <row r="554" spans="1:68" ht="27" hidden="1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119</v>
      </c>
      <c r="N554" s="33"/>
      <c r="O554" s="32">
        <v>60</v>
      </c>
      <c r="P554" s="1069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hidden="1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119</v>
      </c>
      <c r="N555" s="33"/>
      <c r="O555" s="32">
        <v>60</v>
      </c>
      <c r="P555" s="11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122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119</v>
      </c>
      <c r="N556" s="33"/>
      <c r="O556" s="32">
        <v>60</v>
      </c>
      <c r="P556" s="7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119</v>
      </c>
      <c r="N557" s="33"/>
      <c r="O557" s="32">
        <v>60</v>
      </c>
      <c r="P557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119</v>
      </c>
      <c r="N558" s="33"/>
      <c r="O558" s="32">
        <v>60</v>
      </c>
      <c r="P558" s="8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0</v>
      </c>
      <c r="Y558" s="776">
        <f t="shared" si="104"/>
        <v>0</v>
      </c>
      <c r="Z558" s="36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119</v>
      </c>
      <c r="N561" s="33"/>
      <c r="O561" s="32">
        <v>60</v>
      </c>
      <c r="P561" s="10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119</v>
      </c>
      <c r="N562" s="33"/>
      <c r="O562" s="32">
        <v>60</v>
      </c>
      <c r="P562" s="8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122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119</v>
      </c>
      <c r="N563" s="33"/>
      <c r="O563" s="32">
        <v>60</v>
      </c>
      <c r="P563" s="86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119</v>
      </c>
      <c r="N564" s="33"/>
      <c r="O564" s="32">
        <v>60</v>
      </c>
      <c r="P564" s="11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119</v>
      </c>
      <c r="N565" s="33"/>
      <c r="O565" s="32">
        <v>60</v>
      </c>
      <c r="P565" s="87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idden="1" x14ac:dyDescent="0.2">
      <c r="A566" s="784"/>
      <c r="B566" s="785"/>
      <c r="C566" s="785"/>
      <c r="D566" s="785"/>
      <c r="E566" s="785"/>
      <c r="F566" s="785"/>
      <c r="G566" s="785"/>
      <c r="H566" s="785"/>
      <c r="I566" s="785"/>
      <c r="J566" s="785"/>
      <c r="K566" s="785"/>
      <c r="L566" s="785"/>
      <c r="M566" s="785"/>
      <c r="N566" s="785"/>
      <c r="O566" s="786"/>
      <c r="P566" s="793" t="s">
        <v>71</v>
      </c>
      <c r="Q566" s="794"/>
      <c r="R566" s="794"/>
      <c r="S566" s="794"/>
      <c r="T566" s="794"/>
      <c r="U566" s="794"/>
      <c r="V566" s="795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hidden="1" x14ac:dyDescent="0.2">
      <c r="A567" s="785"/>
      <c r="B567" s="785"/>
      <c r="C567" s="785"/>
      <c r="D567" s="785"/>
      <c r="E567" s="785"/>
      <c r="F567" s="785"/>
      <c r="G567" s="785"/>
      <c r="H567" s="785"/>
      <c r="I567" s="785"/>
      <c r="J567" s="785"/>
      <c r="K567" s="785"/>
      <c r="L567" s="785"/>
      <c r="M567" s="785"/>
      <c r="N567" s="785"/>
      <c r="O567" s="786"/>
      <c r="P567" s="793" t="s">
        <v>71</v>
      </c>
      <c r="Q567" s="794"/>
      <c r="R567" s="794"/>
      <c r="S567" s="794"/>
      <c r="T567" s="794"/>
      <c r="U567" s="794"/>
      <c r="V567" s="795"/>
      <c r="W567" s="37" t="s">
        <v>69</v>
      </c>
      <c r="X567" s="777">
        <f>IFERROR(SUM(X554:X565),"0")</f>
        <v>0</v>
      </c>
      <c r="Y567" s="777">
        <f>IFERROR(SUM(Y554:Y565),"0")</f>
        <v>0</v>
      </c>
      <c r="Z567" s="37"/>
      <c r="AA567" s="778"/>
      <c r="AB567" s="778"/>
      <c r="AC567" s="778"/>
    </row>
    <row r="568" spans="1:68" ht="14.25" hidden="1" customHeight="1" x14ac:dyDescent="0.25">
      <c r="A568" s="819" t="s">
        <v>172</v>
      </c>
      <c r="B568" s="785"/>
      <c r="C568" s="785"/>
      <c r="D568" s="785"/>
      <c r="E568" s="785"/>
      <c r="F568" s="785"/>
      <c r="G568" s="785"/>
      <c r="H568" s="785"/>
      <c r="I568" s="785"/>
      <c r="J568" s="785"/>
      <c r="K568" s="785"/>
      <c r="L568" s="785"/>
      <c r="M568" s="785"/>
      <c r="N568" s="785"/>
      <c r="O568" s="785"/>
      <c r="P568" s="785"/>
      <c r="Q568" s="785"/>
      <c r="R568" s="785"/>
      <c r="S568" s="785"/>
      <c r="T568" s="785"/>
      <c r="U568" s="785"/>
      <c r="V568" s="785"/>
      <c r="W568" s="785"/>
      <c r="X568" s="785"/>
      <c r="Y568" s="785"/>
      <c r="Z568" s="785"/>
      <c r="AA568" s="771"/>
      <c r="AB568" s="771"/>
      <c r="AC568" s="771"/>
    </row>
    <row r="569" spans="1:68" ht="16.5" hidden="1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119</v>
      </c>
      <c r="N569" s="33"/>
      <c r="O569" s="32">
        <v>55</v>
      </c>
      <c r="P569" s="10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0</v>
      </c>
      <c r="Y569" s="776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893</v>
      </c>
      <c r="B570" s="54" t="s">
        <v>894</v>
      </c>
      <c r="C570" s="31">
        <v>4301020206</v>
      </c>
      <c r="D570" s="779">
        <v>4680115880054</v>
      </c>
      <c r="E570" s="780"/>
      <c r="F570" s="774">
        <v>0.6</v>
      </c>
      <c r="G570" s="32">
        <v>6</v>
      </c>
      <c r="H570" s="774">
        <v>3.6</v>
      </c>
      <c r="I570" s="774">
        <v>3.81</v>
      </c>
      <c r="J570" s="32">
        <v>132</v>
      </c>
      <c r="K570" s="32" t="s">
        <v>128</v>
      </c>
      <c r="L570" s="32"/>
      <c r="M570" s="33" t="s">
        <v>119</v>
      </c>
      <c r="N570" s="33"/>
      <c r="O570" s="32">
        <v>55</v>
      </c>
      <c r="P570" s="8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893</v>
      </c>
      <c r="B571" s="54" t="s">
        <v>895</v>
      </c>
      <c r="C571" s="31">
        <v>4301020364</v>
      </c>
      <c r="D571" s="779">
        <v>4680115880054</v>
      </c>
      <c r="E571" s="780"/>
      <c r="F571" s="774">
        <v>0.6</v>
      </c>
      <c r="G571" s="32">
        <v>8</v>
      </c>
      <c r="H571" s="774">
        <v>4.8</v>
      </c>
      <c r="I571" s="774">
        <v>6.96</v>
      </c>
      <c r="J571" s="32">
        <v>120</v>
      </c>
      <c r="K571" s="32" t="s">
        <v>128</v>
      </c>
      <c r="L571" s="32"/>
      <c r="M571" s="33" t="s">
        <v>119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784"/>
      <c r="B572" s="785"/>
      <c r="C572" s="785"/>
      <c r="D572" s="785"/>
      <c r="E572" s="785"/>
      <c r="F572" s="785"/>
      <c r="G572" s="785"/>
      <c r="H572" s="785"/>
      <c r="I572" s="785"/>
      <c r="J572" s="785"/>
      <c r="K572" s="785"/>
      <c r="L572" s="785"/>
      <c r="M572" s="785"/>
      <c r="N572" s="785"/>
      <c r="O572" s="786"/>
      <c r="P572" s="793" t="s">
        <v>71</v>
      </c>
      <c r="Q572" s="794"/>
      <c r="R572" s="794"/>
      <c r="S572" s="794"/>
      <c r="T572" s="794"/>
      <c r="U572" s="794"/>
      <c r="V572" s="795"/>
      <c r="W572" s="37" t="s">
        <v>72</v>
      </c>
      <c r="X572" s="777">
        <f>IFERROR(X569/H569,"0")+IFERROR(X570/H570,"0")+IFERROR(X571/H571,"0")</f>
        <v>0</v>
      </c>
      <c r="Y572" s="777">
        <f>IFERROR(Y569/H569,"0")+IFERROR(Y570/H570,"0")+IFERROR(Y571/H571,"0")</f>
        <v>0</v>
      </c>
      <c r="Z572" s="777">
        <f>IFERROR(IF(Z569="",0,Z569),"0")+IFERROR(IF(Z570="",0,Z570),"0")+IFERROR(IF(Z571="",0,Z571),"0")</f>
        <v>0</v>
      </c>
      <c r="AA572" s="778"/>
      <c r="AB572" s="778"/>
      <c r="AC572" s="778"/>
    </row>
    <row r="573" spans="1:68" hidden="1" x14ac:dyDescent="0.2">
      <c r="A573" s="785"/>
      <c r="B573" s="785"/>
      <c r="C573" s="785"/>
      <c r="D573" s="785"/>
      <c r="E573" s="785"/>
      <c r="F573" s="785"/>
      <c r="G573" s="785"/>
      <c r="H573" s="785"/>
      <c r="I573" s="785"/>
      <c r="J573" s="785"/>
      <c r="K573" s="785"/>
      <c r="L573" s="785"/>
      <c r="M573" s="785"/>
      <c r="N573" s="785"/>
      <c r="O573" s="786"/>
      <c r="P573" s="793" t="s">
        <v>71</v>
      </c>
      <c r="Q573" s="794"/>
      <c r="R573" s="794"/>
      <c r="S573" s="794"/>
      <c r="T573" s="794"/>
      <c r="U573" s="794"/>
      <c r="V573" s="795"/>
      <c r="W573" s="37" t="s">
        <v>69</v>
      </c>
      <c r="X573" s="777">
        <f>IFERROR(SUM(X569:X571),"0")</f>
        <v>0</v>
      </c>
      <c r="Y573" s="777">
        <f>IFERROR(SUM(Y569:Y571),"0")</f>
        <v>0</v>
      </c>
      <c r="Z573" s="37"/>
      <c r="AA573" s="778"/>
      <c r="AB573" s="778"/>
      <c r="AC573" s="778"/>
    </row>
    <row r="574" spans="1:68" ht="14.25" hidden="1" customHeight="1" x14ac:dyDescent="0.25">
      <c r="A574" s="819" t="s">
        <v>64</v>
      </c>
      <c r="B574" s="785"/>
      <c r="C574" s="785"/>
      <c r="D574" s="785"/>
      <c r="E574" s="785"/>
      <c r="F574" s="785"/>
      <c r="G574" s="785"/>
      <c r="H574" s="785"/>
      <c r="I574" s="785"/>
      <c r="J574" s="785"/>
      <c r="K574" s="785"/>
      <c r="L574" s="785"/>
      <c r="M574" s="785"/>
      <c r="N574" s="785"/>
      <c r="O574" s="785"/>
      <c r="P574" s="785"/>
      <c r="Q574" s="785"/>
      <c r="R574" s="785"/>
      <c r="S574" s="785"/>
      <c r="T574" s="785"/>
      <c r="U574" s="785"/>
      <c r="V574" s="785"/>
      <c r="W574" s="785"/>
      <c r="X574" s="785"/>
      <c r="Y574" s="785"/>
      <c r="Z574" s="785"/>
      <c r="AA574" s="771"/>
      <c r="AB574" s="771"/>
      <c r="AC574" s="771"/>
    </row>
    <row r="575" spans="1:68" ht="27" hidden="1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119</v>
      </c>
      <c r="N575" s="33"/>
      <c r="O575" s="32">
        <v>60</v>
      </c>
      <c r="P575" s="11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hidden="1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0</v>
      </c>
      <c r="Y576" s="776">
        <f t="shared" si="110"/>
        <v>0</v>
      </c>
      <c r="Z576" s="36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0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0</v>
      </c>
      <c r="Y577" s="776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119</v>
      </c>
      <c r="N578" s="33"/>
      <c r="O578" s="32">
        <v>60</v>
      </c>
      <c r="P578" s="117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5</v>
      </c>
      <c r="Y578" s="776">
        <f t="shared" si="110"/>
        <v>7.2</v>
      </c>
      <c r="Z578" s="36">
        <f>IFERROR(IF(Y578=0,"",ROUNDUP(Y578/H578,0)*0.00902),"")</f>
        <v>1.804E-2</v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5.291666666666667</v>
      </c>
      <c r="BN578" s="64">
        <f t="shared" si="112"/>
        <v>7.62</v>
      </c>
      <c r="BO578" s="64">
        <f t="shared" si="113"/>
        <v>1.0521885521885523E-2</v>
      </c>
      <c r="BP578" s="64">
        <f t="shared" si="114"/>
        <v>1.5151515151515152E-2</v>
      </c>
    </row>
    <row r="579" spans="1:68" ht="27" hidden="1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119</v>
      </c>
      <c r="N579" s="33"/>
      <c r="O579" s="32">
        <v>60</v>
      </c>
      <c r="P579" s="11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16</v>
      </c>
      <c r="Y580" s="776">
        <f t="shared" si="110"/>
        <v>18</v>
      </c>
      <c r="Z580" s="36">
        <f>IFERROR(IF(Y580=0,"",ROUNDUP(Y580/H580,0)*0.00902),"")</f>
        <v>4.5100000000000001E-2</v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16.933333333333334</v>
      </c>
      <c r="BN580" s="64">
        <f t="shared" si="112"/>
        <v>19.05</v>
      </c>
      <c r="BO580" s="64">
        <f t="shared" si="113"/>
        <v>3.3670033670033669E-2</v>
      </c>
      <c r="BP580" s="64">
        <f t="shared" si="114"/>
        <v>3.787878787878788E-2</v>
      </c>
    </row>
    <row r="581" spans="1:68" ht="27" hidden="1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x14ac:dyDescent="0.2">
      <c r="A584" s="784"/>
      <c r="B584" s="785"/>
      <c r="C584" s="785"/>
      <c r="D584" s="785"/>
      <c r="E584" s="785"/>
      <c r="F584" s="785"/>
      <c r="G584" s="785"/>
      <c r="H584" s="785"/>
      <c r="I584" s="785"/>
      <c r="J584" s="785"/>
      <c r="K584" s="785"/>
      <c r="L584" s="785"/>
      <c r="M584" s="785"/>
      <c r="N584" s="785"/>
      <c r="O584" s="786"/>
      <c r="P584" s="793" t="s">
        <v>71</v>
      </c>
      <c r="Q584" s="794"/>
      <c r="R584" s="794"/>
      <c r="S584" s="794"/>
      <c r="T584" s="794"/>
      <c r="U584" s="794"/>
      <c r="V584" s="795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5.8333333333333339</v>
      </c>
      <c r="Y584" s="777">
        <f>IFERROR(Y575/H575,"0")+IFERROR(Y576/H576,"0")+IFERROR(Y577/H577,"0")+IFERROR(Y578/H578,"0")+IFERROR(Y579/H579,"0")+IFERROR(Y580/H580,"0")+IFERROR(Y581/H581,"0")+IFERROR(Y582/H582,"0")+IFERROR(Y583/H583,"0")</f>
        <v>7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6.3140000000000002E-2</v>
      </c>
      <c r="AA584" s="778"/>
      <c r="AB584" s="778"/>
      <c r="AC584" s="778"/>
    </row>
    <row r="585" spans="1:68" x14ac:dyDescent="0.2">
      <c r="A585" s="785"/>
      <c r="B585" s="785"/>
      <c r="C585" s="785"/>
      <c r="D585" s="785"/>
      <c r="E585" s="785"/>
      <c r="F585" s="785"/>
      <c r="G585" s="785"/>
      <c r="H585" s="785"/>
      <c r="I585" s="785"/>
      <c r="J585" s="785"/>
      <c r="K585" s="785"/>
      <c r="L585" s="785"/>
      <c r="M585" s="785"/>
      <c r="N585" s="785"/>
      <c r="O585" s="786"/>
      <c r="P585" s="793" t="s">
        <v>71</v>
      </c>
      <c r="Q585" s="794"/>
      <c r="R585" s="794"/>
      <c r="S585" s="794"/>
      <c r="T585" s="794"/>
      <c r="U585" s="794"/>
      <c r="V585" s="795"/>
      <c r="W585" s="37" t="s">
        <v>69</v>
      </c>
      <c r="X585" s="777">
        <f>IFERROR(SUM(X575:X583),"0")</f>
        <v>21</v>
      </c>
      <c r="Y585" s="777">
        <f>IFERROR(SUM(Y575:Y583),"0")</f>
        <v>25.2</v>
      </c>
      <c r="Z585" s="37"/>
      <c r="AA585" s="778"/>
      <c r="AB585" s="778"/>
      <c r="AC585" s="778"/>
    </row>
    <row r="586" spans="1:68" ht="14.25" hidden="1" customHeight="1" x14ac:dyDescent="0.25">
      <c r="A586" s="819" t="s">
        <v>73</v>
      </c>
      <c r="B586" s="785"/>
      <c r="C586" s="785"/>
      <c r="D586" s="785"/>
      <c r="E586" s="785"/>
      <c r="F586" s="785"/>
      <c r="G586" s="785"/>
      <c r="H586" s="785"/>
      <c r="I586" s="785"/>
      <c r="J586" s="785"/>
      <c r="K586" s="785"/>
      <c r="L586" s="785"/>
      <c r="M586" s="785"/>
      <c r="N586" s="785"/>
      <c r="O586" s="785"/>
      <c r="P586" s="785"/>
      <c r="Q586" s="785"/>
      <c r="R586" s="785"/>
      <c r="S586" s="785"/>
      <c r="T586" s="785"/>
      <c r="U586" s="785"/>
      <c r="V586" s="785"/>
      <c r="W586" s="785"/>
      <c r="X586" s="785"/>
      <c r="Y586" s="785"/>
      <c r="Z586" s="785"/>
      <c r="AA586" s="771"/>
      <c r="AB586" s="771"/>
      <c r="AC586" s="771"/>
    </row>
    <row r="587" spans="1:68" ht="27" hidden="1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hidden="1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4"/>
      <c r="B590" s="785"/>
      <c r="C590" s="785"/>
      <c r="D590" s="785"/>
      <c r="E590" s="785"/>
      <c r="F590" s="785"/>
      <c r="G590" s="785"/>
      <c r="H590" s="785"/>
      <c r="I590" s="785"/>
      <c r="J590" s="785"/>
      <c r="K590" s="785"/>
      <c r="L590" s="785"/>
      <c r="M590" s="785"/>
      <c r="N590" s="785"/>
      <c r="O590" s="786"/>
      <c r="P590" s="793" t="s">
        <v>71</v>
      </c>
      <c r="Q590" s="794"/>
      <c r="R590" s="794"/>
      <c r="S590" s="794"/>
      <c r="T590" s="794"/>
      <c r="U590" s="794"/>
      <c r="V590" s="795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hidden="1" x14ac:dyDescent="0.2">
      <c r="A591" s="785"/>
      <c r="B591" s="785"/>
      <c r="C591" s="785"/>
      <c r="D591" s="785"/>
      <c r="E591" s="785"/>
      <c r="F591" s="785"/>
      <c r="G591" s="785"/>
      <c r="H591" s="785"/>
      <c r="I591" s="785"/>
      <c r="J591" s="785"/>
      <c r="K591" s="785"/>
      <c r="L591" s="785"/>
      <c r="M591" s="785"/>
      <c r="N591" s="785"/>
      <c r="O591" s="786"/>
      <c r="P591" s="793" t="s">
        <v>71</v>
      </c>
      <c r="Q591" s="794"/>
      <c r="R591" s="794"/>
      <c r="S591" s="794"/>
      <c r="T591" s="794"/>
      <c r="U591" s="794"/>
      <c r="V591" s="795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hidden="1" customHeight="1" x14ac:dyDescent="0.25">
      <c r="A592" s="819" t="s">
        <v>213</v>
      </c>
      <c r="B592" s="785"/>
      <c r="C592" s="785"/>
      <c r="D592" s="785"/>
      <c r="E592" s="785"/>
      <c r="F592" s="785"/>
      <c r="G592" s="785"/>
      <c r="H592" s="785"/>
      <c r="I592" s="785"/>
      <c r="J592" s="785"/>
      <c r="K592" s="785"/>
      <c r="L592" s="785"/>
      <c r="M592" s="785"/>
      <c r="N592" s="785"/>
      <c r="O592" s="785"/>
      <c r="P592" s="785"/>
      <c r="Q592" s="785"/>
      <c r="R592" s="785"/>
      <c r="S592" s="785"/>
      <c r="T592" s="785"/>
      <c r="U592" s="785"/>
      <c r="V592" s="785"/>
      <c r="W592" s="785"/>
      <c r="X592" s="785"/>
      <c r="Y592" s="785"/>
      <c r="Z592" s="785"/>
      <c r="AA592" s="771"/>
      <c r="AB592" s="771"/>
      <c r="AC592" s="771"/>
    </row>
    <row r="593" spans="1:68" ht="27" hidden="1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849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84"/>
      <c r="B595" s="785"/>
      <c r="C595" s="785"/>
      <c r="D595" s="785"/>
      <c r="E595" s="785"/>
      <c r="F595" s="785"/>
      <c r="G595" s="785"/>
      <c r="H595" s="785"/>
      <c r="I595" s="785"/>
      <c r="J595" s="785"/>
      <c r="K595" s="785"/>
      <c r="L595" s="785"/>
      <c r="M595" s="785"/>
      <c r="N595" s="785"/>
      <c r="O595" s="786"/>
      <c r="P595" s="793" t="s">
        <v>71</v>
      </c>
      <c r="Q595" s="794"/>
      <c r="R595" s="794"/>
      <c r="S595" s="794"/>
      <c r="T595" s="794"/>
      <c r="U595" s="794"/>
      <c r="V595" s="795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hidden="1" x14ac:dyDescent="0.2">
      <c r="A596" s="785"/>
      <c r="B596" s="785"/>
      <c r="C596" s="785"/>
      <c r="D596" s="785"/>
      <c r="E596" s="785"/>
      <c r="F596" s="785"/>
      <c r="G596" s="785"/>
      <c r="H596" s="785"/>
      <c r="I596" s="785"/>
      <c r="J596" s="785"/>
      <c r="K596" s="785"/>
      <c r="L596" s="785"/>
      <c r="M596" s="785"/>
      <c r="N596" s="785"/>
      <c r="O596" s="786"/>
      <c r="P596" s="793" t="s">
        <v>71</v>
      </c>
      <c r="Q596" s="794"/>
      <c r="R596" s="794"/>
      <c r="S596" s="794"/>
      <c r="T596" s="794"/>
      <c r="U596" s="794"/>
      <c r="V596" s="795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hidden="1" customHeight="1" x14ac:dyDescent="0.2">
      <c r="A597" s="802" t="s">
        <v>932</v>
      </c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3"/>
      <c r="P597" s="803"/>
      <c r="Q597" s="803"/>
      <c r="R597" s="803"/>
      <c r="S597" s="803"/>
      <c r="T597" s="803"/>
      <c r="U597" s="803"/>
      <c r="V597" s="803"/>
      <c r="W597" s="803"/>
      <c r="X597" s="803"/>
      <c r="Y597" s="803"/>
      <c r="Z597" s="803"/>
      <c r="AA597" s="48"/>
      <c r="AB597" s="48"/>
      <c r="AC597" s="48"/>
    </row>
    <row r="598" spans="1:68" ht="16.5" hidden="1" customHeight="1" x14ac:dyDescent="0.25">
      <c r="A598" s="791" t="s">
        <v>932</v>
      </c>
      <c r="B598" s="785"/>
      <c r="C598" s="785"/>
      <c r="D598" s="785"/>
      <c r="E598" s="785"/>
      <c r="F598" s="785"/>
      <c r="G598" s="785"/>
      <c r="H598" s="785"/>
      <c r="I598" s="785"/>
      <c r="J598" s="785"/>
      <c r="K598" s="785"/>
      <c r="L598" s="785"/>
      <c r="M598" s="785"/>
      <c r="N598" s="785"/>
      <c r="O598" s="785"/>
      <c r="P598" s="785"/>
      <c r="Q598" s="785"/>
      <c r="R598" s="785"/>
      <c r="S598" s="785"/>
      <c r="T598" s="785"/>
      <c r="U598" s="785"/>
      <c r="V598" s="785"/>
      <c r="W598" s="785"/>
      <c r="X598" s="785"/>
      <c r="Y598" s="785"/>
      <c r="Z598" s="785"/>
      <c r="AA598" s="770"/>
      <c r="AB598" s="770"/>
      <c r="AC598" s="770"/>
    </row>
    <row r="599" spans="1:68" ht="14.25" hidden="1" customHeight="1" x14ac:dyDescent="0.25">
      <c r="A599" s="819" t="s">
        <v>115</v>
      </c>
      <c r="B599" s="785"/>
      <c r="C599" s="785"/>
      <c r="D599" s="785"/>
      <c r="E599" s="785"/>
      <c r="F599" s="785"/>
      <c r="G599" s="785"/>
      <c r="H599" s="785"/>
      <c r="I599" s="785"/>
      <c r="J599" s="785"/>
      <c r="K599" s="785"/>
      <c r="L599" s="785"/>
      <c r="M599" s="785"/>
      <c r="N599" s="785"/>
      <c r="O599" s="785"/>
      <c r="P599" s="785"/>
      <c r="Q599" s="785"/>
      <c r="R599" s="785"/>
      <c r="S599" s="785"/>
      <c r="T599" s="785"/>
      <c r="U599" s="785"/>
      <c r="V599" s="785"/>
      <c r="W599" s="785"/>
      <c r="X599" s="785"/>
      <c r="Y599" s="785"/>
      <c r="Z599" s="785"/>
      <c r="AA599" s="771"/>
      <c r="AB599" s="771"/>
      <c r="AC599" s="771"/>
    </row>
    <row r="600" spans="1:68" ht="27" hidden="1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848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hidden="1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119</v>
      </c>
      <c r="N601" s="33"/>
      <c r="O601" s="32">
        <v>50</v>
      </c>
      <c r="P601" s="1142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119</v>
      </c>
      <c r="N602" s="33"/>
      <c r="O602" s="32">
        <v>50</v>
      </c>
      <c r="P602" s="1028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119</v>
      </c>
      <c r="N603" s="33"/>
      <c r="O603" s="32">
        <v>55</v>
      </c>
      <c r="P603" s="1166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39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119</v>
      </c>
      <c r="N605" s="33"/>
      <c r="O605" s="32">
        <v>50</v>
      </c>
      <c r="P605" s="1079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119</v>
      </c>
      <c r="N606" s="33"/>
      <c r="O606" s="32">
        <v>55</v>
      </c>
      <c r="P606" s="978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idden="1" x14ac:dyDescent="0.2">
      <c r="A607" s="784"/>
      <c r="B607" s="785"/>
      <c r="C607" s="785"/>
      <c r="D607" s="785"/>
      <c r="E607" s="785"/>
      <c r="F607" s="785"/>
      <c r="G607" s="785"/>
      <c r="H607" s="785"/>
      <c r="I607" s="785"/>
      <c r="J607" s="785"/>
      <c r="K607" s="785"/>
      <c r="L607" s="785"/>
      <c r="M607" s="785"/>
      <c r="N607" s="785"/>
      <c r="O607" s="786"/>
      <c r="P607" s="793" t="s">
        <v>71</v>
      </c>
      <c r="Q607" s="794"/>
      <c r="R607" s="794"/>
      <c r="S607" s="794"/>
      <c r="T607" s="794"/>
      <c r="U607" s="794"/>
      <c r="V607" s="795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hidden="1" x14ac:dyDescent="0.2">
      <c r="A608" s="785"/>
      <c r="B608" s="785"/>
      <c r="C608" s="785"/>
      <c r="D608" s="785"/>
      <c r="E608" s="785"/>
      <c r="F608" s="785"/>
      <c r="G608" s="785"/>
      <c r="H608" s="785"/>
      <c r="I608" s="785"/>
      <c r="J608" s="785"/>
      <c r="K608" s="785"/>
      <c r="L608" s="785"/>
      <c r="M608" s="785"/>
      <c r="N608" s="785"/>
      <c r="O608" s="786"/>
      <c r="P608" s="793" t="s">
        <v>71</v>
      </c>
      <c r="Q608" s="794"/>
      <c r="R608" s="794"/>
      <c r="S608" s="794"/>
      <c r="T608" s="794"/>
      <c r="U608" s="794"/>
      <c r="V608" s="795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hidden="1" customHeight="1" x14ac:dyDescent="0.25">
      <c r="A609" s="819" t="s">
        <v>172</v>
      </c>
      <c r="B609" s="785"/>
      <c r="C609" s="785"/>
      <c r="D609" s="785"/>
      <c r="E609" s="785"/>
      <c r="F609" s="785"/>
      <c r="G609" s="785"/>
      <c r="H609" s="785"/>
      <c r="I609" s="785"/>
      <c r="J609" s="785"/>
      <c r="K609" s="785"/>
      <c r="L609" s="785"/>
      <c r="M609" s="785"/>
      <c r="N609" s="785"/>
      <c r="O609" s="785"/>
      <c r="P609" s="785"/>
      <c r="Q609" s="785"/>
      <c r="R609" s="785"/>
      <c r="S609" s="785"/>
      <c r="T609" s="785"/>
      <c r="U609" s="785"/>
      <c r="V609" s="785"/>
      <c r="W609" s="785"/>
      <c r="X609" s="785"/>
      <c r="Y609" s="785"/>
      <c r="Z609" s="785"/>
      <c r="AA609" s="771"/>
      <c r="AB609" s="771"/>
      <c r="AC609" s="771"/>
    </row>
    <row r="610" spans="1:68" ht="16.5" hidden="1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28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119</v>
      </c>
      <c r="N611" s="33"/>
      <c r="O611" s="32">
        <v>50</v>
      </c>
      <c r="P611" s="1021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119</v>
      </c>
      <c r="N612" s="33"/>
      <c r="O612" s="32">
        <v>50</v>
      </c>
      <c r="P612" s="1035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119</v>
      </c>
      <c r="N613" s="33"/>
      <c r="O613" s="32">
        <v>50</v>
      </c>
      <c r="P613" s="847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84"/>
      <c r="B614" s="785"/>
      <c r="C614" s="785"/>
      <c r="D614" s="785"/>
      <c r="E614" s="785"/>
      <c r="F614" s="785"/>
      <c r="G614" s="785"/>
      <c r="H614" s="785"/>
      <c r="I614" s="785"/>
      <c r="J614" s="785"/>
      <c r="K614" s="785"/>
      <c r="L614" s="785"/>
      <c r="M614" s="785"/>
      <c r="N614" s="785"/>
      <c r="O614" s="786"/>
      <c r="P614" s="793" t="s">
        <v>71</v>
      </c>
      <c r="Q614" s="794"/>
      <c r="R614" s="794"/>
      <c r="S614" s="794"/>
      <c r="T614" s="794"/>
      <c r="U614" s="794"/>
      <c r="V614" s="795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hidden="1" x14ac:dyDescent="0.2">
      <c r="A615" s="785"/>
      <c r="B615" s="785"/>
      <c r="C615" s="785"/>
      <c r="D615" s="785"/>
      <c r="E615" s="785"/>
      <c r="F615" s="785"/>
      <c r="G615" s="785"/>
      <c r="H615" s="785"/>
      <c r="I615" s="785"/>
      <c r="J615" s="785"/>
      <c r="K615" s="785"/>
      <c r="L615" s="785"/>
      <c r="M615" s="785"/>
      <c r="N615" s="785"/>
      <c r="O615" s="786"/>
      <c r="P615" s="793" t="s">
        <v>71</v>
      </c>
      <c r="Q615" s="794"/>
      <c r="R615" s="794"/>
      <c r="S615" s="794"/>
      <c r="T615" s="794"/>
      <c r="U615" s="794"/>
      <c r="V615" s="795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hidden="1" customHeight="1" x14ac:dyDescent="0.25">
      <c r="A616" s="819" t="s">
        <v>64</v>
      </c>
      <c r="B616" s="785"/>
      <c r="C616" s="785"/>
      <c r="D616" s="785"/>
      <c r="E616" s="785"/>
      <c r="F616" s="785"/>
      <c r="G616" s="785"/>
      <c r="H616" s="785"/>
      <c r="I616" s="785"/>
      <c r="J616" s="785"/>
      <c r="K616" s="785"/>
      <c r="L616" s="785"/>
      <c r="M616" s="785"/>
      <c r="N616" s="785"/>
      <c r="O616" s="785"/>
      <c r="P616" s="785"/>
      <c r="Q616" s="785"/>
      <c r="R616" s="785"/>
      <c r="S616" s="785"/>
      <c r="T616" s="785"/>
      <c r="U616" s="785"/>
      <c r="V616" s="785"/>
      <c r="W616" s="785"/>
      <c r="X616" s="785"/>
      <c r="Y616" s="785"/>
      <c r="Z616" s="785"/>
      <c r="AA616" s="771"/>
      <c r="AB616" s="771"/>
      <c r="AC616" s="771"/>
    </row>
    <row r="617" spans="1:68" ht="27" hidden="1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122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hidden="1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25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4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9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2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idden="1" x14ac:dyDescent="0.2">
      <c r="A624" s="784"/>
      <c r="B624" s="785"/>
      <c r="C624" s="785"/>
      <c r="D624" s="785"/>
      <c r="E624" s="785"/>
      <c r="F624" s="785"/>
      <c r="G624" s="785"/>
      <c r="H624" s="785"/>
      <c r="I624" s="785"/>
      <c r="J624" s="785"/>
      <c r="K624" s="785"/>
      <c r="L624" s="785"/>
      <c r="M624" s="785"/>
      <c r="N624" s="785"/>
      <c r="O624" s="786"/>
      <c r="P624" s="793" t="s">
        <v>71</v>
      </c>
      <c r="Q624" s="794"/>
      <c r="R624" s="794"/>
      <c r="S624" s="794"/>
      <c r="T624" s="794"/>
      <c r="U624" s="794"/>
      <c r="V624" s="795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hidden="1" x14ac:dyDescent="0.2">
      <c r="A625" s="785"/>
      <c r="B625" s="785"/>
      <c r="C625" s="785"/>
      <c r="D625" s="785"/>
      <c r="E625" s="785"/>
      <c r="F625" s="785"/>
      <c r="G625" s="785"/>
      <c r="H625" s="785"/>
      <c r="I625" s="785"/>
      <c r="J625" s="785"/>
      <c r="K625" s="785"/>
      <c r="L625" s="785"/>
      <c r="M625" s="785"/>
      <c r="N625" s="785"/>
      <c r="O625" s="786"/>
      <c r="P625" s="793" t="s">
        <v>71</v>
      </c>
      <c r="Q625" s="794"/>
      <c r="R625" s="794"/>
      <c r="S625" s="794"/>
      <c r="T625" s="794"/>
      <c r="U625" s="794"/>
      <c r="V625" s="795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hidden="1" customHeight="1" x14ac:dyDescent="0.25">
      <c r="A626" s="819" t="s">
        <v>73</v>
      </c>
      <c r="B626" s="785"/>
      <c r="C626" s="785"/>
      <c r="D626" s="785"/>
      <c r="E626" s="785"/>
      <c r="F626" s="785"/>
      <c r="G626" s="785"/>
      <c r="H626" s="785"/>
      <c r="I626" s="785"/>
      <c r="J626" s="785"/>
      <c r="K626" s="785"/>
      <c r="L626" s="785"/>
      <c r="M626" s="785"/>
      <c r="N626" s="785"/>
      <c r="O626" s="785"/>
      <c r="P626" s="785"/>
      <c r="Q626" s="785"/>
      <c r="R626" s="785"/>
      <c r="S626" s="785"/>
      <c r="T626" s="785"/>
      <c r="U626" s="785"/>
      <c r="V626" s="785"/>
      <c r="W626" s="785"/>
      <c r="X626" s="785"/>
      <c r="Y626" s="785"/>
      <c r="Z626" s="785"/>
      <c r="AA626" s="771"/>
      <c r="AB626" s="771"/>
      <c r="AC626" s="771"/>
    </row>
    <row r="627" spans="1:68" ht="27" hidden="1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64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hidden="1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2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17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54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8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167</v>
      </c>
      <c r="N632" s="33"/>
      <c r="O632" s="32">
        <v>45</v>
      </c>
      <c r="P632" s="1107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7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167</v>
      </c>
      <c r="N634" s="33"/>
      <c r="O634" s="32">
        <v>45</v>
      </c>
      <c r="P634" s="868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idden="1" x14ac:dyDescent="0.2">
      <c r="A635" s="784"/>
      <c r="B635" s="785"/>
      <c r="C635" s="785"/>
      <c r="D635" s="785"/>
      <c r="E635" s="785"/>
      <c r="F635" s="785"/>
      <c r="G635" s="785"/>
      <c r="H635" s="785"/>
      <c r="I635" s="785"/>
      <c r="J635" s="785"/>
      <c r="K635" s="785"/>
      <c r="L635" s="785"/>
      <c r="M635" s="785"/>
      <c r="N635" s="785"/>
      <c r="O635" s="786"/>
      <c r="P635" s="793" t="s">
        <v>71</v>
      </c>
      <c r="Q635" s="794"/>
      <c r="R635" s="794"/>
      <c r="S635" s="794"/>
      <c r="T635" s="794"/>
      <c r="U635" s="794"/>
      <c r="V635" s="795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hidden="1" x14ac:dyDescent="0.2">
      <c r="A636" s="785"/>
      <c r="B636" s="785"/>
      <c r="C636" s="785"/>
      <c r="D636" s="785"/>
      <c r="E636" s="785"/>
      <c r="F636" s="785"/>
      <c r="G636" s="785"/>
      <c r="H636" s="785"/>
      <c r="I636" s="785"/>
      <c r="J636" s="785"/>
      <c r="K636" s="785"/>
      <c r="L636" s="785"/>
      <c r="M636" s="785"/>
      <c r="N636" s="785"/>
      <c r="O636" s="786"/>
      <c r="P636" s="793" t="s">
        <v>71</v>
      </c>
      <c r="Q636" s="794"/>
      <c r="R636" s="794"/>
      <c r="S636" s="794"/>
      <c r="T636" s="794"/>
      <c r="U636" s="794"/>
      <c r="V636" s="795"/>
      <c r="W636" s="37" t="s">
        <v>69</v>
      </c>
      <c r="X636" s="777">
        <f>IFERROR(SUM(X627:X634),"0")</f>
        <v>0</v>
      </c>
      <c r="Y636" s="777">
        <f>IFERROR(SUM(Y627:Y634),"0")</f>
        <v>0</v>
      </c>
      <c r="Z636" s="37"/>
      <c r="AA636" s="778"/>
      <c r="AB636" s="778"/>
      <c r="AC636" s="778"/>
    </row>
    <row r="637" spans="1:68" ht="14.25" hidden="1" customHeight="1" x14ac:dyDescent="0.25">
      <c r="A637" s="819" t="s">
        <v>213</v>
      </c>
      <c r="B637" s="785"/>
      <c r="C637" s="785"/>
      <c r="D637" s="785"/>
      <c r="E637" s="785"/>
      <c r="F637" s="785"/>
      <c r="G637" s="785"/>
      <c r="H637" s="785"/>
      <c r="I637" s="785"/>
      <c r="J637" s="785"/>
      <c r="K637" s="785"/>
      <c r="L637" s="785"/>
      <c r="M637" s="785"/>
      <c r="N637" s="785"/>
      <c r="O637" s="785"/>
      <c r="P637" s="785"/>
      <c r="Q637" s="785"/>
      <c r="R637" s="785"/>
      <c r="S637" s="785"/>
      <c r="T637" s="785"/>
      <c r="U637" s="785"/>
      <c r="V637" s="785"/>
      <c r="W637" s="785"/>
      <c r="X637" s="785"/>
      <c r="Y637" s="785"/>
      <c r="Z637" s="785"/>
      <c r="AA637" s="771"/>
      <c r="AB637" s="771"/>
      <c r="AC637" s="771"/>
    </row>
    <row r="638" spans="1:68" ht="27" hidden="1" customHeight="1" x14ac:dyDescent="0.25">
      <c r="A638" s="54" t="s">
        <v>1020</v>
      </c>
      <c r="B638" s="54" t="s">
        <v>1021</v>
      </c>
      <c r="C638" s="31">
        <v>4301060408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49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1020</v>
      </c>
      <c r="B639" s="54" t="s">
        <v>1024</v>
      </c>
      <c r="C639" s="31">
        <v>4301060354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047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1026</v>
      </c>
      <c r="B640" s="54" t="s">
        <v>1027</v>
      </c>
      <c r="C640" s="31">
        <v>4301060407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50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1026</v>
      </c>
      <c r="B641" s="54" t="s">
        <v>1030</v>
      </c>
      <c r="C641" s="31">
        <v>4301060355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84"/>
      <c r="B642" s="785"/>
      <c r="C642" s="785"/>
      <c r="D642" s="785"/>
      <c r="E642" s="785"/>
      <c r="F642" s="785"/>
      <c r="G642" s="785"/>
      <c r="H642" s="785"/>
      <c r="I642" s="785"/>
      <c r="J642" s="785"/>
      <c r="K642" s="785"/>
      <c r="L642" s="785"/>
      <c r="M642" s="785"/>
      <c r="N642" s="785"/>
      <c r="O642" s="786"/>
      <c r="P642" s="793" t="s">
        <v>71</v>
      </c>
      <c r="Q642" s="794"/>
      <c r="R642" s="794"/>
      <c r="S642" s="794"/>
      <c r="T642" s="794"/>
      <c r="U642" s="794"/>
      <c r="V642" s="795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hidden="1" x14ac:dyDescent="0.2">
      <c r="A643" s="785"/>
      <c r="B643" s="785"/>
      <c r="C643" s="785"/>
      <c r="D643" s="785"/>
      <c r="E643" s="785"/>
      <c r="F643" s="785"/>
      <c r="G643" s="785"/>
      <c r="H643" s="785"/>
      <c r="I643" s="785"/>
      <c r="J643" s="785"/>
      <c r="K643" s="785"/>
      <c r="L643" s="785"/>
      <c r="M643" s="785"/>
      <c r="N643" s="785"/>
      <c r="O643" s="786"/>
      <c r="P643" s="793" t="s">
        <v>71</v>
      </c>
      <c r="Q643" s="794"/>
      <c r="R643" s="794"/>
      <c r="S643" s="794"/>
      <c r="T643" s="794"/>
      <c r="U643" s="794"/>
      <c r="V643" s="795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hidden="1" customHeight="1" x14ac:dyDescent="0.25">
      <c r="A644" s="791" t="s">
        <v>1032</v>
      </c>
      <c r="B644" s="785"/>
      <c r="C644" s="785"/>
      <c r="D644" s="785"/>
      <c r="E644" s="785"/>
      <c r="F644" s="785"/>
      <c r="G644" s="785"/>
      <c r="H644" s="785"/>
      <c r="I644" s="785"/>
      <c r="J644" s="785"/>
      <c r="K644" s="785"/>
      <c r="L644" s="785"/>
      <c r="M644" s="785"/>
      <c r="N644" s="785"/>
      <c r="O644" s="785"/>
      <c r="P644" s="785"/>
      <c r="Q644" s="785"/>
      <c r="R644" s="785"/>
      <c r="S644" s="785"/>
      <c r="T644" s="785"/>
      <c r="U644" s="785"/>
      <c r="V644" s="785"/>
      <c r="W644" s="785"/>
      <c r="X644" s="785"/>
      <c r="Y644" s="785"/>
      <c r="Z644" s="785"/>
      <c r="AA644" s="770"/>
      <c r="AB644" s="770"/>
      <c r="AC644" s="770"/>
    </row>
    <row r="645" spans="1:68" ht="14.25" hidden="1" customHeight="1" x14ac:dyDescent="0.25">
      <c r="A645" s="819" t="s">
        <v>115</v>
      </c>
      <c r="B645" s="785"/>
      <c r="C645" s="785"/>
      <c r="D645" s="785"/>
      <c r="E645" s="785"/>
      <c r="F645" s="785"/>
      <c r="G645" s="785"/>
      <c r="H645" s="785"/>
      <c r="I645" s="785"/>
      <c r="J645" s="785"/>
      <c r="K645" s="785"/>
      <c r="L645" s="785"/>
      <c r="M645" s="785"/>
      <c r="N645" s="785"/>
      <c r="O645" s="785"/>
      <c r="P645" s="785"/>
      <c r="Q645" s="785"/>
      <c r="R645" s="785"/>
      <c r="S645" s="785"/>
      <c r="T645" s="785"/>
      <c r="U645" s="785"/>
      <c r="V645" s="785"/>
      <c r="W645" s="785"/>
      <c r="X645" s="785"/>
      <c r="Y645" s="785"/>
      <c r="Z645" s="785"/>
      <c r="AA645" s="771"/>
      <c r="AB645" s="771"/>
      <c r="AC645" s="771"/>
    </row>
    <row r="646" spans="1:68" ht="27" hidden="1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119</v>
      </c>
      <c r="N646" s="33"/>
      <c r="O646" s="32">
        <v>55</v>
      </c>
      <c r="P646" s="1127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119</v>
      </c>
      <c r="N647" s="33"/>
      <c r="O647" s="32">
        <v>55</v>
      </c>
      <c r="P647" s="882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idden="1" x14ac:dyDescent="0.2">
      <c r="A648" s="784"/>
      <c r="B648" s="785"/>
      <c r="C648" s="785"/>
      <c r="D648" s="785"/>
      <c r="E648" s="785"/>
      <c r="F648" s="785"/>
      <c r="G648" s="785"/>
      <c r="H648" s="785"/>
      <c r="I648" s="785"/>
      <c r="J648" s="785"/>
      <c r="K648" s="785"/>
      <c r="L648" s="785"/>
      <c r="M648" s="785"/>
      <c r="N648" s="785"/>
      <c r="O648" s="786"/>
      <c r="P648" s="793" t="s">
        <v>71</v>
      </c>
      <c r="Q648" s="794"/>
      <c r="R648" s="794"/>
      <c r="S648" s="794"/>
      <c r="T648" s="794"/>
      <c r="U648" s="794"/>
      <c r="V648" s="795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hidden="1" x14ac:dyDescent="0.2">
      <c r="A649" s="785"/>
      <c r="B649" s="785"/>
      <c r="C649" s="785"/>
      <c r="D649" s="785"/>
      <c r="E649" s="785"/>
      <c r="F649" s="785"/>
      <c r="G649" s="785"/>
      <c r="H649" s="785"/>
      <c r="I649" s="785"/>
      <c r="J649" s="785"/>
      <c r="K649" s="785"/>
      <c r="L649" s="785"/>
      <c r="M649" s="785"/>
      <c r="N649" s="785"/>
      <c r="O649" s="786"/>
      <c r="P649" s="793" t="s">
        <v>71</v>
      </c>
      <c r="Q649" s="794"/>
      <c r="R649" s="794"/>
      <c r="S649" s="794"/>
      <c r="T649" s="794"/>
      <c r="U649" s="794"/>
      <c r="V649" s="795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hidden="1" customHeight="1" x14ac:dyDescent="0.25">
      <c r="A650" s="819" t="s">
        <v>172</v>
      </c>
      <c r="B650" s="785"/>
      <c r="C650" s="785"/>
      <c r="D650" s="785"/>
      <c r="E650" s="785"/>
      <c r="F650" s="785"/>
      <c r="G650" s="785"/>
      <c r="H650" s="785"/>
      <c r="I650" s="785"/>
      <c r="J650" s="785"/>
      <c r="K650" s="785"/>
      <c r="L650" s="785"/>
      <c r="M650" s="785"/>
      <c r="N650" s="785"/>
      <c r="O650" s="785"/>
      <c r="P650" s="785"/>
      <c r="Q650" s="785"/>
      <c r="R650" s="785"/>
      <c r="S650" s="785"/>
      <c r="T650" s="785"/>
      <c r="U650" s="785"/>
      <c r="V650" s="785"/>
      <c r="W650" s="785"/>
      <c r="X650" s="785"/>
      <c r="Y650" s="785"/>
      <c r="Z650" s="785"/>
      <c r="AA650" s="771"/>
      <c r="AB650" s="771"/>
      <c r="AC650" s="771"/>
    </row>
    <row r="651" spans="1:68" ht="27" hidden="1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119</v>
      </c>
      <c r="N651" s="33"/>
      <c r="O651" s="32">
        <v>50</v>
      </c>
      <c r="P651" s="1116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784"/>
      <c r="B652" s="785"/>
      <c r="C652" s="785"/>
      <c r="D652" s="785"/>
      <c r="E652" s="785"/>
      <c r="F652" s="785"/>
      <c r="G652" s="785"/>
      <c r="H652" s="785"/>
      <c r="I652" s="785"/>
      <c r="J652" s="785"/>
      <c r="K652" s="785"/>
      <c r="L652" s="785"/>
      <c r="M652" s="785"/>
      <c r="N652" s="785"/>
      <c r="O652" s="786"/>
      <c r="P652" s="793" t="s">
        <v>71</v>
      </c>
      <c r="Q652" s="794"/>
      <c r="R652" s="794"/>
      <c r="S652" s="794"/>
      <c r="T652" s="794"/>
      <c r="U652" s="794"/>
      <c r="V652" s="795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hidden="1" x14ac:dyDescent="0.2">
      <c r="A653" s="785"/>
      <c r="B653" s="785"/>
      <c r="C653" s="785"/>
      <c r="D653" s="785"/>
      <c r="E653" s="785"/>
      <c r="F653" s="785"/>
      <c r="G653" s="785"/>
      <c r="H653" s="785"/>
      <c r="I653" s="785"/>
      <c r="J653" s="785"/>
      <c r="K653" s="785"/>
      <c r="L653" s="785"/>
      <c r="M653" s="785"/>
      <c r="N653" s="785"/>
      <c r="O653" s="786"/>
      <c r="P653" s="793" t="s">
        <v>71</v>
      </c>
      <c r="Q653" s="794"/>
      <c r="R653" s="794"/>
      <c r="S653" s="794"/>
      <c r="T653" s="794"/>
      <c r="U653" s="794"/>
      <c r="V653" s="795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hidden="1" customHeight="1" x14ac:dyDescent="0.25">
      <c r="A654" s="819" t="s">
        <v>64</v>
      </c>
      <c r="B654" s="785"/>
      <c r="C654" s="785"/>
      <c r="D654" s="785"/>
      <c r="E654" s="785"/>
      <c r="F654" s="785"/>
      <c r="G654" s="785"/>
      <c r="H654" s="785"/>
      <c r="I654" s="785"/>
      <c r="J654" s="785"/>
      <c r="K654" s="785"/>
      <c r="L654" s="785"/>
      <c r="M654" s="785"/>
      <c r="N654" s="785"/>
      <c r="O654" s="785"/>
      <c r="P654" s="785"/>
      <c r="Q654" s="785"/>
      <c r="R654" s="785"/>
      <c r="S654" s="785"/>
      <c r="T654" s="785"/>
      <c r="U654" s="785"/>
      <c r="V654" s="785"/>
      <c r="W654" s="785"/>
      <c r="X654" s="785"/>
      <c r="Y654" s="785"/>
      <c r="Z654" s="785"/>
      <c r="AA654" s="771"/>
      <c r="AB654" s="771"/>
      <c r="AC654" s="771"/>
    </row>
    <row r="655" spans="1:68" ht="27" hidden="1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75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784"/>
      <c r="B656" s="785"/>
      <c r="C656" s="785"/>
      <c r="D656" s="785"/>
      <c r="E656" s="785"/>
      <c r="F656" s="785"/>
      <c r="G656" s="785"/>
      <c r="H656" s="785"/>
      <c r="I656" s="785"/>
      <c r="J656" s="785"/>
      <c r="K656" s="785"/>
      <c r="L656" s="785"/>
      <c r="M656" s="785"/>
      <c r="N656" s="785"/>
      <c r="O656" s="786"/>
      <c r="P656" s="793" t="s">
        <v>71</v>
      </c>
      <c r="Q656" s="794"/>
      <c r="R656" s="794"/>
      <c r="S656" s="794"/>
      <c r="T656" s="794"/>
      <c r="U656" s="794"/>
      <c r="V656" s="795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hidden="1" x14ac:dyDescent="0.2">
      <c r="A657" s="785"/>
      <c r="B657" s="785"/>
      <c r="C657" s="785"/>
      <c r="D657" s="785"/>
      <c r="E657" s="785"/>
      <c r="F657" s="785"/>
      <c r="G657" s="785"/>
      <c r="H657" s="785"/>
      <c r="I657" s="785"/>
      <c r="J657" s="785"/>
      <c r="K657" s="785"/>
      <c r="L657" s="785"/>
      <c r="M657" s="785"/>
      <c r="N657" s="785"/>
      <c r="O657" s="786"/>
      <c r="P657" s="793" t="s">
        <v>71</v>
      </c>
      <c r="Q657" s="794"/>
      <c r="R657" s="794"/>
      <c r="S657" s="794"/>
      <c r="T657" s="794"/>
      <c r="U657" s="794"/>
      <c r="V657" s="795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hidden="1" customHeight="1" x14ac:dyDescent="0.25">
      <c r="A658" s="819" t="s">
        <v>73</v>
      </c>
      <c r="B658" s="785"/>
      <c r="C658" s="785"/>
      <c r="D658" s="785"/>
      <c r="E658" s="785"/>
      <c r="F658" s="785"/>
      <c r="G658" s="785"/>
      <c r="H658" s="785"/>
      <c r="I658" s="785"/>
      <c r="J658" s="785"/>
      <c r="K658" s="785"/>
      <c r="L658" s="785"/>
      <c r="M658" s="785"/>
      <c r="N658" s="785"/>
      <c r="O658" s="785"/>
      <c r="P658" s="785"/>
      <c r="Q658" s="785"/>
      <c r="R658" s="785"/>
      <c r="S658" s="785"/>
      <c r="T658" s="785"/>
      <c r="U658" s="785"/>
      <c r="V658" s="785"/>
      <c r="W658" s="785"/>
      <c r="X658" s="785"/>
      <c r="Y658" s="785"/>
      <c r="Z658" s="785"/>
      <c r="AA658" s="771"/>
      <c r="AB658" s="771"/>
      <c r="AC658" s="771"/>
    </row>
    <row r="659" spans="1:68" ht="27" hidden="1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62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784"/>
      <c r="B660" s="785"/>
      <c r="C660" s="785"/>
      <c r="D660" s="785"/>
      <c r="E660" s="785"/>
      <c r="F660" s="785"/>
      <c r="G660" s="785"/>
      <c r="H660" s="785"/>
      <c r="I660" s="785"/>
      <c r="J660" s="785"/>
      <c r="K660" s="785"/>
      <c r="L660" s="785"/>
      <c r="M660" s="785"/>
      <c r="N660" s="785"/>
      <c r="O660" s="786"/>
      <c r="P660" s="793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hidden="1" x14ac:dyDescent="0.2">
      <c r="A661" s="785"/>
      <c r="B661" s="785"/>
      <c r="C661" s="785"/>
      <c r="D661" s="785"/>
      <c r="E661" s="785"/>
      <c r="F661" s="785"/>
      <c r="G661" s="785"/>
      <c r="H661" s="785"/>
      <c r="I661" s="785"/>
      <c r="J661" s="785"/>
      <c r="K661" s="785"/>
      <c r="L661" s="785"/>
      <c r="M661" s="785"/>
      <c r="N661" s="785"/>
      <c r="O661" s="786"/>
      <c r="P661" s="793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188"/>
      <c r="B662" s="785"/>
      <c r="C662" s="785"/>
      <c r="D662" s="785"/>
      <c r="E662" s="785"/>
      <c r="F662" s="785"/>
      <c r="G662" s="785"/>
      <c r="H662" s="785"/>
      <c r="I662" s="785"/>
      <c r="J662" s="785"/>
      <c r="K662" s="785"/>
      <c r="L662" s="785"/>
      <c r="M662" s="785"/>
      <c r="N662" s="785"/>
      <c r="O662" s="971"/>
      <c r="P662" s="827" t="s">
        <v>1053</v>
      </c>
      <c r="Q662" s="828"/>
      <c r="R662" s="828"/>
      <c r="S662" s="828"/>
      <c r="T662" s="828"/>
      <c r="U662" s="828"/>
      <c r="V662" s="829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1956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2041.0599999999997</v>
      </c>
      <c r="Z662" s="37"/>
      <c r="AA662" s="778"/>
      <c r="AB662" s="778"/>
      <c r="AC662" s="778"/>
    </row>
    <row r="663" spans="1:68" x14ac:dyDescent="0.2">
      <c r="A663" s="785"/>
      <c r="B663" s="785"/>
      <c r="C663" s="785"/>
      <c r="D663" s="785"/>
      <c r="E663" s="785"/>
      <c r="F663" s="785"/>
      <c r="G663" s="785"/>
      <c r="H663" s="785"/>
      <c r="I663" s="785"/>
      <c r="J663" s="785"/>
      <c r="K663" s="785"/>
      <c r="L663" s="785"/>
      <c r="M663" s="785"/>
      <c r="N663" s="785"/>
      <c r="O663" s="971"/>
      <c r="P663" s="827" t="s">
        <v>1054</v>
      </c>
      <c r="Q663" s="828"/>
      <c r="R663" s="828"/>
      <c r="S663" s="828"/>
      <c r="T663" s="828"/>
      <c r="U663" s="828"/>
      <c r="V663" s="829"/>
      <c r="W663" s="37" t="s">
        <v>69</v>
      </c>
      <c r="X663" s="777">
        <f>IFERROR(SUM(BM22:BM659),"0")</f>
        <v>2081.4424976273726</v>
      </c>
      <c r="Y663" s="777">
        <f>IFERROR(SUM(BN22:BN659),"0")</f>
        <v>2171.4</v>
      </c>
      <c r="Z663" s="37"/>
      <c r="AA663" s="778"/>
      <c r="AB663" s="778"/>
      <c r="AC663" s="778"/>
    </row>
    <row r="664" spans="1:68" x14ac:dyDescent="0.2">
      <c r="A664" s="785"/>
      <c r="B664" s="785"/>
      <c r="C664" s="785"/>
      <c r="D664" s="785"/>
      <c r="E664" s="785"/>
      <c r="F664" s="785"/>
      <c r="G664" s="785"/>
      <c r="H664" s="785"/>
      <c r="I664" s="785"/>
      <c r="J664" s="785"/>
      <c r="K664" s="785"/>
      <c r="L664" s="785"/>
      <c r="M664" s="785"/>
      <c r="N664" s="785"/>
      <c r="O664" s="971"/>
      <c r="P664" s="827" t="s">
        <v>1055</v>
      </c>
      <c r="Q664" s="828"/>
      <c r="R664" s="828"/>
      <c r="S664" s="828"/>
      <c r="T664" s="828"/>
      <c r="U664" s="828"/>
      <c r="V664" s="829"/>
      <c r="W664" s="37" t="s">
        <v>1056</v>
      </c>
      <c r="X664" s="38">
        <f>ROUNDUP(SUM(BO22:BO659),0)</f>
        <v>4</v>
      </c>
      <c r="Y664" s="38">
        <f>ROUNDUP(SUM(BP22:BP659),0)</f>
        <v>4</v>
      </c>
      <c r="Z664" s="37"/>
      <c r="AA664" s="778"/>
      <c r="AB664" s="778"/>
      <c r="AC664" s="778"/>
    </row>
    <row r="665" spans="1:68" x14ac:dyDescent="0.2">
      <c r="A665" s="785"/>
      <c r="B665" s="785"/>
      <c r="C665" s="785"/>
      <c r="D665" s="785"/>
      <c r="E665" s="785"/>
      <c r="F665" s="785"/>
      <c r="G665" s="785"/>
      <c r="H665" s="785"/>
      <c r="I665" s="785"/>
      <c r="J665" s="785"/>
      <c r="K665" s="785"/>
      <c r="L665" s="785"/>
      <c r="M665" s="785"/>
      <c r="N665" s="785"/>
      <c r="O665" s="971"/>
      <c r="P665" s="827" t="s">
        <v>1057</v>
      </c>
      <c r="Q665" s="828"/>
      <c r="R665" s="828"/>
      <c r="S665" s="828"/>
      <c r="T665" s="828"/>
      <c r="U665" s="828"/>
      <c r="V665" s="829"/>
      <c r="W665" s="37" t="s">
        <v>69</v>
      </c>
      <c r="X665" s="777">
        <f>GrossWeightTotal+PalletQtyTotal*25</f>
        <v>2181.4424976273726</v>
      </c>
      <c r="Y665" s="777">
        <f>GrossWeightTotalR+PalletQtyTotalR*25</f>
        <v>2271.4</v>
      </c>
      <c r="Z665" s="37"/>
      <c r="AA665" s="778"/>
      <c r="AB665" s="778"/>
      <c r="AC665" s="778"/>
    </row>
    <row r="666" spans="1:68" x14ac:dyDescent="0.2">
      <c r="A666" s="785"/>
      <c r="B666" s="785"/>
      <c r="C666" s="785"/>
      <c r="D666" s="785"/>
      <c r="E666" s="785"/>
      <c r="F666" s="785"/>
      <c r="G666" s="785"/>
      <c r="H666" s="785"/>
      <c r="I666" s="785"/>
      <c r="J666" s="785"/>
      <c r="K666" s="785"/>
      <c r="L666" s="785"/>
      <c r="M666" s="785"/>
      <c r="N666" s="785"/>
      <c r="O666" s="971"/>
      <c r="P666" s="827" t="s">
        <v>1058</v>
      </c>
      <c r="Q666" s="828"/>
      <c r="R666" s="828"/>
      <c r="S666" s="828"/>
      <c r="T666" s="828"/>
      <c r="U666" s="828"/>
      <c r="V666" s="829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473.95710169460159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492</v>
      </c>
      <c r="Z666" s="37"/>
      <c r="AA666" s="778"/>
      <c r="AB666" s="778"/>
      <c r="AC666" s="778"/>
    </row>
    <row r="667" spans="1:68" ht="14.25" hidden="1" customHeight="1" x14ac:dyDescent="0.2">
      <c r="A667" s="785"/>
      <c r="B667" s="785"/>
      <c r="C667" s="785"/>
      <c r="D667" s="785"/>
      <c r="E667" s="785"/>
      <c r="F667" s="785"/>
      <c r="G667" s="785"/>
      <c r="H667" s="785"/>
      <c r="I667" s="785"/>
      <c r="J667" s="785"/>
      <c r="K667" s="785"/>
      <c r="L667" s="785"/>
      <c r="M667" s="785"/>
      <c r="N667" s="785"/>
      <c r="O667" s="971"/>
      <c r="P667" s="827" t="s">
        <v>1059</v>
      </c>
      <c r="Q667" s="828"/>
      <c r="R667" s="828"/>
      <c r="S667" s="828"/>
      <c r="T667" s="828"/>
      <c r="U667" s="828"/>
      <c r="V667" s="829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4.6007900000000008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72" t="s">
        <v>63</v>
      </c>
      <c r="C669" s="823" t="s">
        <v>113</v>
      </c>
      <c r="D669" s="963"/>
      <c r="E669" s="963"/>
      <c r="F669" s="963"/>
      <c r="G669" s="963"/>
      <c r="H669" s="939"/>
      <c r="I669" s="823" t="s">
        <v>325</v>
      </c>
      <c r="J669" s="963"/>
      <c r="K669" s="963"/>
      <c r="L669" s="963"/>
      <c r="M669" s="963"/>
      <c r="N669" s="963"/>
      <c r="O669" s="963"/>
      <c r="P669" s="963"/>
      <c r="Q669" s="963"/>
      <c r="R669" s="963"/>
      <c r="S669" s="963"/>
      <c r="T669" s="963"/>
      <c r="U669" s="963"/>
      <c r="V669" s="939"/>
      <c r="W669" s="823" t="s">
        <v>662</v>
      </c>
      <c r="X669" s="939"/>
      <c r="Y669" s="823" t="s">
        <v>751</v>
      </c>
      <c r="Z669" s="963"/>
      <c r="AA669" s="963"/>
      <c r="AB669" s="939"/>
      <c r="AC669" s="772" t="s">
        <v>860</v>
      </c>
      <c r="AD669" s="823" t="s">
        <v>932</v>
      </c>
      <c r="AE669" s="939"/>
      <c r="AF669" s="773"/>
    </row>
    <row r="670" spans="1:68" ht="14.25" customHeight="1" thickTop="1" x14ac:dyDescent="0.2">
      <c r="A670" s="1173" t="s">
        <v>1062</v>
      </c>
      <c r="B670" s="823" t="s">
        <v>63</v>
      </c>
      <c r="C670" s="823" t="s">
        <v>114</v>
      </c>
      <c r="D670" s="823" t="s">
        <v>141</v>
      </c>
      <c r="E670" s="823" t="s">
        <v>221</v>
      </c>
      <c r="F670" s="823" t="s">
        <v>245</v>
      </c>
      <c r="G670" s="823" t="s">
        <v>291</v>
      </c>
      <c r="H670" s="823" t="s">
        <v>113</v>
      </c>
      <c r="I670" s="823" t="s">
        <v>326</v>
      </c>
      <c r="J670" s="823" t="s">
        <v>350</v>
      </c>
      <c r="K670" s="823" t="s">
        <v>428</v>
      </c>
      <c r="L670" s="823" t="s">
        <v>449</v>
      </c>
      <c r="M670" s="823" t="s">
        <v>473</v>
      </c>
      <c r="N670" s="773"/>
      <c r="O670" s="823" t="s">
        <v>500</v>
      </c>
      <c r="P670" s="823" t="s">
        <v>503</v>
      </c>
      <c r="Q670" s="823" t="s">
        <v>512</v>
      </c>
      <c r="R670" s="823" t="s">
        <v>528</v>
      </c>
      <c r="S670" s="823" t="s">
        <v>538</v>
      </c>
      <c r="T670" s="823" t="s">
        <v>551</v>
      </c>
      <c r="U670" s="823" t="s">
        <v>562</v>
      </c>
      <c r="V670" s="823" t="s">
        <v>649</v>
      </c>
      <c r="W670" s="823" t="s">
        <v>663</v>
      </c>
      <c r="X670" s="823" t="s">
        <v>707</v>
      </c>
      <c r="Y670" s="823" t="s">
        <v>752</v>
      </c>
      <c r="Z670" s="823" t="s">
        <v>820</v>
      </c>
      <c r="AA670" s="823" t="s">
        <v>844</v>
      </c>
      <c r="AB670" s="823" t="s">
        <v>856</v>
      </c>
      <c r="AC670" s="823" t="s">
        <v>860</v>
      </c>
      <c r="AD670" s="823" t="s">
        <v>932</v>
      </c>
      <c r="AE670" s="823" t="s">
        <v>1032</v>
      </c>
      <c r="AF670" s="773"/>
    </row>
    <row r="671" spans="1:68" ht="13.5" customHeight="1" thickBot="1" x14ac:dyDescent="0.25">
      <c r="A671" s="1174"/>
      <c r="B671" s="824"/>
      <c r="C671" s="824"/>
      <c r="D671" s="824"/>
      <c r="E671" s="824"/>
      <c r="F671" s="824"/>
      <c r="G671" s="824"/>
      <c r="H671" s="824"/>
      <c r="I671" s="824"/>
      <c r="J671" s="824"/>
      <c r="K671" s="824"/>
      <c r="L671" s="824"/>
      <c r="M671" s="824"/>
      <c r="N671" s="773"/>
      <c r="O671" s="824"/>
      <c r="P671" s="824"/>
      <c r="Q671" s="824"/>
      <c r="R671" s="824"/>
      <c r="S671" s="824"/>
      <c r="T671" s="824"/>
      <c r="U671" s="824"/>
      <c r="V671" s="824"/>
      <c r="W671" s="824"/>
      <c r="X671" s="824"/>
      <c r="Y671" s="824"/>
      <c r="Z671" s="824"/>
      <c r="AA671" s="824"/>
      <c r="AB671" s="824"/>
      <c r="AC671" s="824"/>
      <c r="AD671" s="824"/>
      <c r="AE671" s="824"/>
      <c r="AF671" s="773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128.4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230.4</v>
      </c>
      <c r="E672" s="46">
        <f>IFERROR(Y107*1,"0")+IFERROR(Y108*1,"0")+IFERROR(Y109*1,"0")+IFERROR(Y113*1,"0")+IFERROR(Y114*1,"0")+IFERROR(Y115*1,"0")+IFERROR(Y116*1,"0")+IFERROR(Y117*1,"0")+IFERROR(Y118*1,"0")</f>
        <v>223.2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169.2</v>
      </c>
      <c r="G672" s="46">
        <f>IFERROR(Y154*1,"0")+IFERROR(Y155*1,"0")+IFERROR(Y159*1,"0")+IFERROR(Y160*1,"0")+IFERROR(Y164*1,"0")+IFERROR(Y165*1,"0")</f>
        <v>23.36</v>
      </c>
      <c r="H672" s="46">
        <f>IFERROR(Y170*1,"0")+IFERROR(Y174*1,"0")+IFERROR(Y175*1,"0")+IFERROR(Y176*1,"0")+IFERROR(Y177*1,"0")+IFERROR(Y178*1,"0")+IFERROR(Y182*1,"0")+IFERROR(Y183*1,"0")</f>
        <v>78</v>
      </c>
      <c r="I672" s="46">
        <f>IFERROR(Y189*1,"0")+IFERROR(Y193*1,"0")+IFERROR(Y194*1,"0")+IFERROR(Y195*1,"0")+IFERROR(Y196*1,"0")+IFERROR(Y197*1,"0")+IFERROR(Y198*1,"0")+IFERROR(Y199*1,"0")+IFERROR(Y200*1,"0")</f>
        <v>21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146.20000000000002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36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73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8.4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659.59999999999991</v>
      </c>
      <c r="V672" s="46">
        <f>IFERROR(Y405*1,"0")+IFERROR(Y409*1,"0")+IFERROR(Y410*1,"0")+IFERROR(Y411*1,"0")</f>
        <v>77.099999999999994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215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6">
        <f>IFERROR(Y519*1,"0")+IFERROR(Y523*1,"0")+IFERROR(Y524*1,"0")+IFERROR(Y525*1,"0")+IFERROR(Y526*1,"0")+IFERROR(Y527*1,"0")+IFERROR(Y531*1,"0")+IFERROR(Y535*1,"0")</f>
        <v>0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25.2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6">
        <f>IFERROR(Y646*1,"0")+IFERROR(Y647*1,"0")+IFERROR(Y651*1,"0")+IFERROR(Y655*1,"0")+IFERROR(Y659*1,"0")</f>
        <v>0</v>
      </c>
      <c r="AF672" s="773"/>
    </row>
  </sheetData>
  <sheetProtection algorithmName="SHA-512" hashValue="OM6JpOECvX5XZ5aYWwEezLxoa1fAFeX8h83nTcks9EuWbpZKGmn+idg/T9K+TGDZZDkId+Q4dL3zoaHs5Q63Bw==" saltValue="ASS6M9zHZaIvN/dZLNBmeg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56,00"/>
        <filter val="1,11"/>
        <filter val="1,56"/>
        <filter val="113,00"/>
        <filter val="12,00"/>
        <filter val="121,00"/>
        <filter val="124,00"/>
        <filter val="13,00"/>
        <filter val="13,87"/>
        <filter val="13,89"/>
        <filter val="132,00"/>
        <filter val="136,00"/>
        <filter val="14,50"/>
        <filter val="15,00"/>
        <filter val="15,11"/>
        <filter val="16,00"/>
        <filter val="17,00"/>
        <filter val="19,00"/>
        <filter val="199,00"/>
        <filter val="2 081,44"/>
        <filter val="2 181,44"/>
        <filter val="2,00"/>
        <filter val="20,00"/>
        <filter val="202,00"/>
        <filter val="21,00"/>
        <filter val="24,63"/>
        <filter val="250,00"/>
        <filter val="26,00"/>
        <filter val="26,16"/>
        <filter val="26,87"/>
        <filter val="27,41"/>
        <filter val="28,67"/>
        <filter val="280,00"/>
        <filter val="297,00"/>
        <filter val="3,00"/>
        <filter val="3,33"/>
        <filter val="3,41"/>
        <filter val="3,75"/>
        <filter val="30,00"/>
        <filter val="318,00"/>
        <filter val="34,00"/>
        <filter val="34,29"/>
        <filter val="35,56"/>
        <filter val="36,67"/>
        <filter val="38,00"/>
        <filter val="4"/>
        <filter val="4,00"/>
        <filter val="4,87"/>
        <filter val="42,05"/>
        <filter val="45,00"/>
        <filter val="473,96"/>
        <filter val="5,00"/>
        <filter val="5,67"/>
        <filter val="5,83"/>
        <filter val="52,00"/>
        <filter val="54,00"/>
        <filter val="58,00"/>
        <filter val="59,00"/>
        <filter val="6,50"/>
        <filter val="68,00"/>
        <filter val="7,00"/>
        <filter val="72,00"/>
        <filter val="74,00"/>
        <filter val="8,50"/>
        <filter val="80,71"/>
        <filter val="88,00"/>
        <filter val="89,00"/>
        <filter val="9,00"/>
        <filter val="9,05"/>
        <filter val="95,00"/>
        <filter val="96,00"/>
      </filters>
    </filterColumn>
    <filterColumn colId="29" showButton="0"/>
    <filterColumn colId="30" showButton="0"/>
  </autoFilter>
  <mergeCells count="1186"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D102:E102"/>
    <mergeCell ref="P208:V208"/>
    <mergeCell ref="A204:Z204"/>
    <mergeCell ref="D196:E196"/>
    <mergeCell ref="P615:V615"/>
    <mergeCell ref="A440:Z440"/>
    <mergeCell ref="P145:V145"/>
    <mergeCell ref="I669:V669"/>
    <mergeCell ref="D542:E542"/>
    <mergeCell ref="P71:T71"/>
    <mergeCell ref="D123:E12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Q6:R6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A192:Z192"/>
    <mergeCell ref="P438:V438"/>
    <mergeCell ref="A21:Z21"/>
    <mergeCell ref="P590:V590"/>
    <mergeCell ref="A586:Z586"/>
    <mergeCell ref="A415:Z415"/>
    <mergeCell ref="D42:E42"/>
    <mergeCell ref="A181:Z181"/>
    <mergeCell ref="P363:T363"/>
    <mergeCell ref="A62:Z62"/>
    <mergeCell ref="P185:V185"/>
    <mergeCell ref="D578:E578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A662:O667"/>
    <mergeCell ref="D266:E266"/>
    <mergeCell ref="P174:T174"/>
    <mergeCell ref="P149:T149"/>
    <mergeCell ref="D95:E95"/>
    <mergeCell ref="P447:T447"/>
    <mergeCell ref="P410:T410"/>
    <mergeCell ref="A479:Z479"/>
    <mergeCell ref="P661:V661"/>
    <mergeCell ref="A650:Z650"/>
    <mergeCell ref="P544:V544"/>
    <mergeCell ref="D483:E483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P23:V23"/>
    <mergeCell ref="P443:V443"/>
    <mergeCell ref="P272:V272"/>
    <mergeCell ref="P381:V381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A112:Z112"/>
    <mergeCell ref="P529:V529"/>
    <mergeCell ref="P421:T421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D175:E175"/>
    <mergeCell ref="P601:T601"/>
    <mergeCell ref="P253:T253"/>
    <mergeCell ref="D133:E133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A505:O506"/>
    <mergeCell ref="P217:T217"/>
    <mergeCell ref="A207:O208"/>
    <mergeCell ref="P617:T617"/>
    <mergeCell ref="D489:E489"/>
    <mergeCell ref="D427:E427"/>
    <mergeCell ref="P275:V275"/>
    <mergeCell ref="D647:E647"/>
    <mergeCell ref="P172:V172"/>
    <mergeCell ref="P564:T564"/>
    <mergeCell ref="P183:T183"/>
    <mergeCell ref="A404:Z404"/>
    <mergeCell ref="D164:E164"/>
    <mergeCell ref="A597:Z597"/>
    <mergeCell ref="P557:T557"/>
    <mergeCell ref="D500:E500"/>
    <mergeCell ref="P646:T6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P632:T632"/>
    <mergeCell ref="D504:E504"/>
    <mergeCell ref="P247:V247"/>
    <mergeCell ref="D206:E206"/>
    <mergeCell ref="D298:E298"/>
    <mergeCell ref="A158:Z158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P241:T241"/>
    <mergeCell ref="P483:T483"/>
    <mergeCell ref="P150:V150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P620:T620"/>
    <mergeCell ref="P271:V271"/>
    <mergeCell ref="A90:Z90"/>
    <mergeCell ref="A41:Z41"/>
    <mergeCell ref="P48:T48"/>
    <mergeCell ref="P346:T346"/>
    <mergeCell ref="P91:T91"/>
    <mergeCell ref="P114:T114"/>
    <mergeCell ref="D84:E84"/>
    <mergeCell ref="P104:V104"/>
    <mergeCell ref="D138:E138"/>
    <mergeCell ref="P125:T125"/>
    <mergeCell ref="D58:E58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D199:E199"/>
    <mergeCell ref="P554:T554"/>
    <mergeCell ref="D497:E497"/>
    <mergeCell ref="D364:E364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P27:T27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549:O550"/>
    <mergeCell ref="D582:E582"/>
    <mergeCell ref="P625:V625"/>
    <mergeCell ref="D564:E564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P393:T393"/>
    <mergeCell ref="Q8:R8"/>
    <mergeCell ref="P267:T267"/>
    <mergeCell ref="D419:E419"/>
    <mergeCell ref="D219:E219"/>
    <mergeCell ref="P425:T425"/>
    <mergeCell ref="T6:U9"/>
    <mergeCell ref="Q10:R10"/>
    <mergeCell ref="P356:T356"/>
    <mergeCell ref="A137:Z137"/>
    <mergeCell ref="A37:Z37"/>
    <mergeCell ref="D371:E371"/>
    <mergeCell ref="P60:V60"/>
    <mergeCell ref="D485:E485"/>
    <mergeCell ref="P320:V320"/>
    <mergeCell ref="P387:T387"/>
    <mergeCell ref="P216:T216"/>
    <mergeCell ref="D285:E285"/>
    <mergeCell ref="P154:T154"/>
    <mergeCell ref="D75:E75"/>
    <mergeCell ref="V6:W9"/>
    <mergeCell ref="P38:T38"/>
    <mergeCell ref="A348:O349"/>
    <mergeCell ref="P274:T274"/>
    <mergeCell ref="Z17:Z18"/>
    <mergeCell ref="A9:C9"/>
    <mergeCell ref="P323:T323"/>
    <mergeCell ref="A414:Z414"/>
    <mergeCell ref="V11:W11"/>
    <mergeCell ref="P406:V406"/>
    <mergeCell ref="P342:T342"/>
    <mergeCell ref="D323:E323"/>
    <mergeCell ref="D127:E127"/>
    <mergeCell ref="P433:V433"/>
    <mergeCell ref="D398:E398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A520:O521"/>
    <mergeCell ref="D394:E394"/>
    <mergeCell ref="D336:E336"/>
    <mergeCell ref="P293:T293"/>
    <mergeCell ref="U17:V17"/>
    <mergeCell ref="Y17:Y18"/>
    <mergeCell ref="D17:E18"/>
    <mergeCell ref="P83:T83"/>
    <mergeCell ref="A322:Z322"/>
    <mergeCell ref="A553:Z553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P15:T16"/>
    <mergeCell ref="D27:E27"/>
    <mergeCell ref="A338:O339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D230:E230"/>
    <mergeCell ref="D466:E466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495:T495"/>
    <mergeCell ref="A47:Z47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96:E96"/>
    <mergeCell ref="P515:V515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A522:Z522"/>
    <mergeCell ref="A326:Z326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D629:E629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P286:T286"/>
    <mergeCell ref="D400:E400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45:Z45"/>
    <mergeCell ref="P35:V3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A179:O180"/>
    <mergeCell ref="P607:V607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D67:E67"/>
    <mergeCell ref="D30:E30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D274:E274"/>
    <mergeCell ref="D245:E245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557:E557"/>
    <mergeCell ref="P465:T465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63:E263"/>
    <mergeCell ref="P220:T220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D638:E638"/>
    <mergeCell ref="A645:Z645"/>
    <mergeCell ref="A572:O573"/>
    <mergeCell ref="D563:E563"/>
    <mergeCell ref="D499:E499"/>
    <mergeCell ref="P613:T613"/>
    <mergeCell ref="D619:E619"/>
    <mergeCell ref="P600:T600"/>
    <mergeCell ref="P594:T594"/>
    <mergeCell ref="A568:Z568"/>
    <mergeCell ref="P614:V614"/>
    <mergeCell ref="A595:O596"/>
    <mergeCell ref="D431:E431"/>
    <mergeCell ref="A635:O636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426:E426"/>
    <mergeCell ref="D486:E486"/>
    <mergeCell ref="P86:T86"/>
    <mergeCell ref="A343:O344"/>
    <mergeCell ref="P384:T384"/>
    <mergeCell ref="P328:T328"/>
    <mergeCell ref="D376:E376"/>
    <mergeCell ref="D205:E205"/>
    <mergeCell ref="D134:E134"/>
    <mergeCell ref="D78:E78"/>
    <mergeCell ref="D363:E363"/>
    <mergeCell ref="D357:E357"/>
    <mergeCell ref="P511:V511"/>
    <mergeCell ref="P391:T391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P232:T232"/>
    <mergeCell ref="P159:T159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D386:E386"/>
    <mergeCell ref="D462:E462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D423:E423"/>
    <mergeCell ref="P231:T231"/>
    <mergeCell ref="A190:O191"/>
    <mergeCell ref="D174:E174"/>
    <mergeCell ref="D410:E410"/>
    <mergeCell ref="P516:V516"/>
    <mergeCell ref="D160:E160"/>
    <mergeCell ref="P481:T481"/>
    <mergeCell ref="D178:E178"/>
    <mergeCell ref="A156:O157"/>
    <mergeCell ref="D176:E176"/>
    <mergeCell ref="A186:Z18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9 X125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8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4kPhrERXFvsPHIJ8hLdwbhIq8aysWMzjytMUIssl7lWZWGhljhm5M8bTf65bE8FGLsOB0KcMDNAuOFzaoSH0Lw==" saltValue="2YEZnczCA9ESIAW4wlPf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2024-12-24T11:15:59Z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