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5403ADD-C68E-4C09-A63C-E026FECB554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заказа'!$B$515:$B$515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заказа'!$B$537:$B$537</definedName>
    <definedName name="ProductId282">'Бланк заказа'!$B$542:$B$542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заказа'!$B$572:$B$572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заказа'!$B$590:$B$590</definedName>
    <definedName name="ProductId314">'Бланк заказа'!$B$591:$B$591</definedName>
    <definedName name="ProductId315">'Бланк заказа'!$B$597:$B$597</definedName>
    <definedName name="ProductId316">'Бланк заказа'!$B$603:$B$603</definedName>
    <definedName name="ProductId317">'Бланк заказа'!$B$604:$B$604</definedName>
    <definedName name="ProductId318">'Бланк заказа'!$B$605:$B$605</definedName>
    <definedName name="ProductId319">'Бланк заказа'!$B$606:$B$606</definedName>
    <definedName name="ProductId32">'Бланк заказа'!$B$77:$B$77</definedName>
    <definedName name="ProductId320">'Бланк заказа'!$B$607:$B$607</definedName>
    <definedName name="ProductId321">'Бланк заказа'!$B$608:$B$608</definedName>
    <definedName name="ProductId322">'Бланк заказа'!$B$609:$B$609</definedName>
    <definedName name="ProductId323">'Бланк заказа'!$B$613:$B$613</definedName>
    <definedName name="ProductId324">'Бланк заказа'!$B$614:$B$614</definedName>
    <definedName name="ProductId325">'Бланк заказа'!$B$615:$B$615</definedName>
    <definedName name="ProductId326">'Бланк заказа'!$B$616:$B$616</definedName>
    <definedName name="ProductId327">'Бланк заказа'!$B$620:$B$620</definedName>
    <definedName name="ProductId328">'Бланк заказа'!$B$621:$B$621</definedName>
    <definedName name="ProductId329">'Бланк заказа'!$B$622:$B$622</definedName>
    <definedName name="ProductId33">'Бланк заказа'!$B$81:$B$81</definedName>
    <definedName name="ProductId330">'Бланк заказа'!$B$623:$B$623</definedName>
    <definedName name="ProductId331">'Бланк заказа'!$B$624:$B$624</definedName>
    <definedName name="ProductId332">'Бланк заказа'!$B$625:$B$625</definedName>
    <definedName name="ProductId333">'Бланк заказа'!$B$626:$B$626</definedName>
    <definedName name="ProductId334">'Бланк заказа'!$B$630:$B$630</definedName>
    <definedName name="ProductId335">'Бланк заказа'!$B$631:$B$631</definedName>
    <definedName name="ProductId336">'Бланк заказа'!$B$632:$B$632</definedName>
    <definedName name="ProductId337">'Бланк заказа'!$B$633:$B$633</definedName>
    <definedName name="ProductId338">'Бланк заказа'!$B$634:$B$634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заказа'!$B$641:$B$641</definedName>
    <definedName name="ProductId343">'Бланк заказа'!$B$642:$B$642</definedName>
    <definedName name="ProductId344">'Бланк заказа'!$B$643:$B$643</definedName>
    <definedName name="ProductId345">'Бланк заказа'!$B$644:$B$644</definedName>
    <definedName name="ProductId346">'Бланк заказа'!$B$649:$B$649</definedName>
    <definedName name="ProductId347">'Бланк заказа'!$B$650:$B$650</definedName>
    <definedName name="ProductId348">'Бланк заказа'!$B$654:$B$654</definedName>
    <definedName name="ProductId349">'Бланк заказа'!$B$658:$B$658</definedName>
    <definedName name="ProductId35">'Бланк заказа'!$B$83:$B$83</definedName>
    <definedName name="ProductId350">'Бланк заказа'!$B$662:$B$662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заказа'!$X$515:$X$515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заказа'!$X$537:$X$537</definedName>
    <definedName name="SalesQty282">'Бланк заказа'!$X$542:$X$542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заказа'!$X$572:$X$572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заказа'!$X$590:$X$590</definedName>
    <definedName name="SalesQty314">'Бланк заказа'!$X$591:$X$591</definedName>
    <definedName name="SalesQty315">'Бланк заказа'!$X$597:$X$597</definedName>
    <definedName name="SalesQty316">'Бланк заказа'!$X$603:$X$603</definedName>
    <definedName name="SalesQty317">'Бланк заказа'!$X$604:$X$604</definedName>
    <definedName name="SalesQty318">'Бланк заказа'!$X$605:$X$605</definedName>
    <definedName name="SalesQty319">'Бланк заказа'!$X$606:$X$606</definedName>
    <definedName name="SalesQty32">'Бланк заказа'!$X$77:$X$77</definedName>
    <definedName name="SalesQty320">'Бланк заказа'!$X$607:$X$607</definedName>
    <definedName name="SalesQty321">'Бланк заказа'!$X$608:$X$608</definedName>
    <definedName name="SalesQty322">'Бланк заказа'!$X$609:$X$609</definedName>
    <definedName name="SalesQty323">'Бланк заказа'!$X$613:$X$613</definedName>
    <definedName name="SalesQty324">'Бланк заказа'!$X$614:$X$614</definedName>
    <definedName name="SalesQty325">'Бланк заказа'!$X$615:$X$615</definedName>
    <definedName name="SalesQty326">'Бланк заказа'!$X$616:$X$616</definedName>
    <definedName name="SalesQty327">'Бланк заказа'!$X$620:$X$620</definedName>
    <definedName name="SalesQty328">'Бланк заказа'!$X$621:$X$621</definedName>
    <definedName name="SalesQty329">'Бланк заказа'!$X$622:$X$622</definedName>
    <definedName name="SalesQty33">'Бланк заказа'!$X$81:$X$81</definedName>
    <definedName name="SalesQty330">'Бланк заказа'!$X$623:$X$623</definedName>
    <definedName name="SalesQty331">'Бланк заказа'!$X$624:$X$624</definedName>
    <definedName name="SalesQty332">'Бланк заказа'!$X$625:$X$625</definedName>
    <definedName name="SalesQty333">'Бланк заказа'!$X$626:$X$626</definedName>
    <definedName name="SalesQty334">'Бланк заказа'!$X$630:$X$630</definedName>
    <definedName name="SalesQty335">'Бланк заказа'!$X$631:$X$631</definedName>
    <definedName name="SalesQty336">'Бланк заказа'!$X$632:$X$632</definedName>
    <definedName name="SalesQty337">'Бланк заказа'!$X$633:$X$633</definedName>
    <definedName name="SalesQty338">'Бланк заказа'!$X$634:$X$634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заказа'!$X$641:$X$641</definedName>
    <definedName name="SalesQty343">'Бланк заказа'!$X$642:$X$642</definedName>
    <definedName name="SalesQty344">'Бланк заказа'!$X$643:$X$643</definedName>
    <definedName name="SalesQty345">'Бланк заказа'!$X$644:$X$644</definedName>
    <definedName name="SalesQty346">'Бланк заказа'!$X$649:$X$649</definedName>
    <definedName name="SalesQty347">'Бланк заказа'!$X$650:$X$650</definedName>
    <definedName name="SalesQty348">'Бланк заказа'!$X$654:$X$654</definedName>
    <definedName name="SalesQty349">'Бланк заказа'!$X$658:$X$658</definedName>
    <definedName name="SalesQty35">'Бланк заказа'!$X$83:$X$83</definedName>
    <definedName name="SalesQty350">'Бланк заказа'!$X$662:$X$662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заказа'!$Y$515:$Y$515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заказа'!$Y$537:$Y$537</definedName>
    <definedName name="SalesRoundBox282">'Бланк заказа'!$Y$542:$Y$542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заказа'!$Y$572:$Y$572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заказа'!$Y$590:$Y$590</definedName>
    <definedName name="SalesRoundBox314">'Бланк заказа'!$Y$591:$Y$591</definedName>
    <definedName name="SalesRoundBox315">'Бланк заказа'!$Y$597:$Y$597</definedName>
    <definedName name="SalesRoundBox316">'Бланк заказа'!$Y$603:$Y$603</definedName>
    <definedName name="SalesRoundBox317">'Бланк заказа'!$Y$604:$Y$604</definedName>
    <definedName name="SalesRoundBox318">'Бланк заказа'!$Y$605:$Y$605</definedName>
    <definedName name="SalesRoundBox319">'Бланк заказа'!$Y$606:$Y$606</definedName>
    <definedName name="SalesRoundBox32">'Бланк заказа'!$Y$77:$Y$77</definedName>
    <definedName name="SalesRoundBox320">'Бланк заказа'!$Y$607:$Y$607</definedName>
    <definedName name="SalesRoundBox321">'Бланк заказа'!$Y$608:$Y$608</definedName>
    <definedName name="SalesRoundBox322">'Бланк заказа'!$Y$609:$Y$609</definedName>
    <definedName name="SalesRoundBox323">'Бланк заказа'!$Y$613:$Y$613</definedName>
    <definedName name="SalesRoundBox324">'Бланк заказа'!$Y$614:$Y$614</definedName>
    <definedName name="SalesRoundBox325">'Бланк заказа'!$Y$615:$Y$615</definedName>
    <definedName name="SalesRoundBox326">'Бланк заказа'!$Y$616:$Y$616</definedName>
    <definedName name="SalesRoundBox327">'Бланк заказа'!$Y$620:$Y$620</definedName>
    <definedName name="SalesRoundBox328">'Бланк заказа'!$Y$621:$Y$621</definedName>
    <definedName name="SalesRoundBox329">'Бланк заказа'!$Y$622:$Y$622</definedName>
    <definedName name="SalesRoundBox33">'Бланк заказа'!$Y$81:$Y$81</definedName>
    <definedName name="SalesRoundBox330">'Бланк заказа'!$Y$623:$Y$623</definedName>
    <definedName name="SalesRoundBox331">'Бланк заказа'!$Y$624:$Y$624</definedName>
    <definedName name="SalesRoundBox332">'Бланк заказа'!$Y$625:$Y$625</definedName>
    <definedName name="SalesRoundBox333">'Бланк заказа'!$Y$626:$Y$626</definedName>
    <definedName name="SalesRoundBox334">'Бланк заказа'!$Y$630:$Y$630</definedName>
    <definedName name="SalesRoundBox335">'Бланк заказа'!$Y$631:$Y$631</definedName>
    <definedName name="SalesRoundBox336">'Бланк заказа'!$Y$632:$Y$632</definedName>
    <definedName name="SalesRoundBox337">'Бланк заказа'!$Y$633:$Y$633</definedName>
    <definedName name="SalesRoundBox338">'Бланк заказа'!$Y$634:$Y$634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заказа'!$Y$641:$Y$641</definedName>
    <definedName name="SalesRoundBox343">'Бланк заказа'!$Y$642:$Y$642</definedName>
    <definedName name="SalesRoundBox344">'Бланк заказа'!$Y$643:$Y$643</definedName>
    <definedName name="SalesRoundBox345">'Бланк заказа'!$Y$644:$Y$644</definedName>
    <definedName name="SalesRoundBox346">'Бланк заказа'!$Y$649:$Y$649</definedName>
    <definedName name="SalesRoundBox347">'Бланк заказа'!$Y$650:$Y$650</definedName>
    <definedName name="SalesRoundBox348">'Бланк заказа'!$Y$654:$Y$654</definedName>
    <definedName name="SalesRoundBox349">'Бланк заказа'!$Y$658:$Y$658</definedName>
    <definedName name="SalesRoundBox35">'Бланк заказа'!$Y$83:$Y$83</definedName>
    <definedName name="SalesRoundBox350">'Бланк заказа'!$Y$662:$Y$662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заказа'!$W$515:$W$515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заказа'!$W$537:$W$537</definedName>
    <definedName name="UnitOfMeasure282">'Бланк заказа'!$W$542:$W$542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заказа'!$W$572:$W$572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заказа'!$W$590:$W$590</definedName>
    <definedName name="UnitOfMeasure314">'Бланк заказа'!$W$591:$W$591</definedName>
    <definedName name="UnitOfMeasure315">'Бланк заказа'!$W$597:$W$597</definedName>
    <definedName name="UnitOfMeasure316">'Бланк заказа'!$W$603:$W$603</definedName>
    <definedName name="UnitOfMeasure317">'Бланк заказа'!$W$604:$W$604</definedName>
    <definedName name="UnitOfMeasure318">'Бланк заказа'!$W$605:$W$605</definedName>
    <definedName name="UnitOfMeasure319">'Бланк заказа'!$W$606:$W$606</definedName>
    <definedName name="UnitOfMeasure32">'Бланк заказа'!$W$77:$W$77</definedName>
    <definedName name="UnitOfMeasure320">'Бланк заказа'!$W$607:$W$607</definedName>
    <definedName name="UnitOfMeasure321">'Бланк заказа'!$W$608:$W$608</definedName>
    <definedName name="UnitOfMeasure322">'Бланк заказа'!$W$609:$W$609</definedName>
    <definedName name="UnitOfMeasure323">'Бланк заказа'!$W$613:$W$613</definedName>
    <definedName name="UnitOfMeasure324">'Бланк заказа'!$W$614:$W$614</definedName>
    <definedName name="UnitOfMeasure325">'Бланк заказа'!$W$615:$W$615</definedName>
    <definedName name="UnitOfMeasure326">'Бланк заказа'!$W$616:$W$616</definedName>
    <definedName name="UnitOfMeasure327">'Бланк заказа'!$W$620:$W$620</definedName>
    <definedName name="UnitOfMeasure328">'Бланк заказа'!$W$621:$W$621</definedName>
    <definedName name="UnitOfMeasure329">'Бланк заказа'!$W$622:$W$622</definedName>
    <definedName name="UnitOfMeasure33">'Бланк заказа'!$W$81:$W$81</definedName>
    <definedName name="UnitOfMeasure330">'Бланк заказа'!$W$623:$W$623</definedName>
    <definedName name="UnitOfMeasure331">'Бланк заказа'!$W$624:$W$624</definedName>
    <definedName name="UnitOfMeasure332">'Бланк заказа'!$W$625:$W$625</definedName>
    <definedName name="UnitOfMeasure333">'Бланк заказа'!$W$626:$W$626</definedName>
    <definedName name="UnitOfMeasure334">'Бланк заказа'!$W$630:$W$630</definedName>
    <definedName name="UnitOfMeasure335">'Бланк заказа'!$W$631:$W$631</definedName>
    <definedName name="UnitOfMeasure336">'Бланк заказа'!$W$632:$W$632</definedName>
    <definedName name="UnitOfMeasure337">'Бланк заказа'!$W$633:$W$633</definedName>
    <definedName name="UnitOfMeasure338">'Бланк заказа'!$W$634:$W$634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заказа'!$W$641:$W$641</definedName>
    <definedName name="UnitOfMeasure343">'Бланк заказа'!$W$642:$W$642</definedName>
    <definedName name="UnitOfMeasure344">'Бланк заказа'!$W$643:$W$643</definedName>
    <definedName name="UnitOfMeasure345">'Бланк заказа'!$W$644:$W$644</definedName>
    <definedName name="UnitOfMeasure346">'Бланк заказа'!$W$649:$W$649</definedName>
    <definedName name="UnitOfMeasure347">'Бланк заказа'!$W$650:$W$650</definedName>
    <definedName name="UnitOfMeasure348">'Бланк заказа'!$W$654:$W$654</definedName>
    <definedName name="UnitOfMeasure349">'Бланк заказа'!$W$658:$W$658</definedName>
    <definedName name="UnitOfMeasure35">'Бланк заказа'!$W$83:$W$83</definedName>
    <definedName name="UnitOfMeasure350">'Бланк заказа'!$W$662:$W$662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X663" i="1"/>
  <c r="BO662" i="1"/>
  <c r="BM662" i="1"/>
  <c r="Y662" i="1"/>
  <c r="X660" i="1"/>
  <c r="X659" i="1"/>
  <c r="BO658" i="1"/>
  <c r="BM658" i="1"/>
  <c r="Y658" i="1"/>
  <c r="X656" i="1"/>
  <c r="X655" i="1"/>
  <c r="BO654" i="1"/>
  <c r="BM654" i="1"/>
  <c r="Y654" i="1"/>
  <c r="X652" i="1"/>
  <c r="X651" i="1"/>
  <c r="BO650" i="1"/>
  <c r="BM650" i="1"/>
  <c r="Y650" i="1"/>
  <c r="BO649" i="1"/>
  <c r="BM649" i="1"/>
  <c r="Y649" i="1"/>
  <c r="X646" i="1"/>
  <c r="X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X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X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X599" i="1"/>
  <c r="X598" i="1"/>
  <c r="BO597" i="1"/>
  <c r="BM597" i="1"/>
  <c r="Y597" i="1"/>
  <c r="X593" i="1"/>
  <c r="X592" i="1"/>
  <c r="BO591" i="1"/>
  <c r="BM591" i="1"/>
  <c r="Y591" i="1"/>
  <c r="BO590" i="1"/>
  <c r="BM590" i="1"/>
  <c r="Y590" i="1"/>
  <c r="P590" i="1"/>
  <c r="X588" i="1"/>
  <c r="X587" i="1"/>
  <c r="BO586" i="1"/>
  <c r="BM586" i="1"/>
  <c r="Y586" i="1"/>
  <c r="P586" i="1"/>
  <c r="BO585" i="1"/>
  <c r="BM585" i="1"/>
  <c r="Y585" i="1"/>
  <c r="P585" i="1"/>
  <c r="BO584" i="1"/>
  <c r="BM584" i="1"/>
  <c r="Y584" i="1"/>
  <c r="P584" i="1"/>
  <c r="X582" i="1"/>
  <c r="X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BO575" i="1"/>
  <c r="BM575" i="1"/>
  <c r="Y575" i="1"/>
  <c r="P575" i="1"/>
  <c r="BO574" i="1"/>
  <c r="BM574" i="1"/>
  <c r="Y574" i="1"/>
  <c r="P574" i="1"/>
  <c r="BO573" i="1"/>
  <c r="BM573" i="1"/>
  <c r="Y573" i="1"/>
  <c r="P573" i="1"/>
  <c r="BO572" i="1"/>
  <c r="BM572" i="1"/>
  <c r="Y572" i="1"/>
  <c r="P572" i="1"/>
  <c r="X570" i="1"/>
  <c r="X569" i="1"/>
  <c r="BO568" i="1"/>
  <c r="BM568" i="1"/>
  <c r="Y568" i="1"/>
  <c r="P568" i="1"/>
  <c r="BP567" i="1"/>
  <c r="BO567" i="1"/>
  <c r="BN567" i="1"/>
  <c r="BM567" i="1"/>
  <c r="Z567" i="1"/>
  <c r="Y567" i="1"/>
  <c r="P567" i="1"/>
  <c r="BO566" i="1"/>
  <c r="BM566" i="1"/>
  <c r="Y566" i="1"/>
  <c r="P566" i="1"/>
  <c r="X564" i="1"/>
  <c r="X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P559" i="1"/>
  <c r="BP558" i="1"/>
  <c r="BO558" i="1"/>
  <c r="BN558" i="1"/>
  <c r="BM558" i="1"/>
  <c r="Z558" i="1"/>
  <c r="Y558" i="1"/>
  <c r="P558" i="1"/>
  <c r="BO557" i="1"/>
  <c r="BM557" i="1"/>
  <c r="Y557" i="1"/>
  <c r="BO556" i="1"/>
  <c r="BM556" i="1"/>
  <c r="Y556" i="1"/>
  <c r="P556" i="1"/>
  <c r="BO555" i="1"/>
  <c r="BM555" i="1"/>
  <c r="Y555" i="1"/>
  <c r="BP555" i="1" s="1"/>
  <c r="P555" i="1"/>
  <c r="BP554" i="1"/>
  <c r="BO554" i="1"/>
  <c r="BN554" i="1"/>
  <c r="BM554" i="1"/>
  <c r="Z554" i="1"/>
  <c r="Y554" i="1"/>
  <c r="P554" i="1"/>
  <c r="BO553" i="1"/>
  <c r="BM553" i="1"/>
  <c r="Y553" i="1"/>
  <c r="BP553" i="1" s="1"/>
  <c r="P553" i="1"/>
  <c r="BO552" i="1"/>
  <c r="BM552" i="1"/>
  <c r="Y552" i="1"/>
  <c r="P552" i="1"/>
  <c r="BO551" i="1"/>
  <c r="BM551" i="1"/>
  <c r="Y551" i="1"/>
  <c r="BP551" i="1" s="1"/>
  <c r="P551" i="1"/>
  <c r="BO550" i="1"/>
  <c r="BM550" i="1"/>
  <c r="Y550" i="1"/>
  <c r="P550" i="1"/>
  <c r="BO549" i="1"/>
  <c r="BM549" i="1"/>
  <c r="Y549" i="1"/>
  <c r="P549" i="1"/>
  <c r="BO548" i="1"/>
  <c r="BM548" i="1"/>
  <c r="Y548" i="1"/>
  <c r="P548" i="1"/>
  <c r="X544" i="1"/>
  <c r="X543" i="1"/>
  <c r="BO542" i="1"/>
  <c r="BM542" i="1"/>
  <c r="Y542" i="1"/>
  <c r="P542" i="1"/>
  <c r="X539" i="1"/>
  <c r="X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P536" i="1"/>
  <c r="BO535" i="1"/>
  <c r="BM535" i="1"/>
  <c r="Y535" i="1"/>
  <c r="BP535" i="1" s="1"/>
  <c r="P535" i="1"/>
  <c r="BO534" i="1"/>
  <c r="BM534" i="1"/>
  <c r="Y534" i="1"/>
  <c r="BO533" i="1"/>
  <c r="BM533" i="1"/>
  <c r="Y533" i="1"/>
  <c r="P533" i="1"/>
  <c r="BO532" i="1"/>
  <c r="BM532" i="1"/>
  <c r="Y532" i="1"/>
  <c r="Y538" i="1" s="1"/>
  <c r="P532" i="1"/>
  <c r="X529" i="1"/>
  <c r="X528" i="1"/>
  <c r="BO527" i="1"/>
  <c r="BM527" i="1"/>
  <c r="Y527" i="1"/>
  <c r="Y529" i="1" s="1"/>
  <c r="P527" i="1"/>
  <c r="X525" i="1"/>
  <c r="X524" i="1"/>
  <c r="BO523" i="1"/>
  <c r="BM523" i="1"/>
  <c r="Y523" i="1"/>
  <c r="BP523" i="1" s="1"/>
  <c r="P523" i="1"/>
  <c r="BP522" i="1"/>
  <c r="BO522" i="1"/>
  <c r="BN522" i="1"/>
  <c r="BM522" i="1"/>
  <c r="Z522" i="1"/>
  <c r="Y522" i="1"/>
  <c r="P522" i="1"/>
  <c r="BO521" i="1"/>
  <c r="BM521" i="1"/>
  <c r="Y521" i="1"/>
  <c r="BP521" i="1" s="1"/>
  <c r="BO520" i="1"/>
  <c r="BM520" i="1"/>
  <c r="Y520" i="1"/>
  <c r="Y525" i="1" s="1"/>
  <c r="P520" i="1"/>
  <c r="BP519" i="1"/>
  <c r="BO519" i="1"/>
  <c r="BN519" i="1"/>
  <c r="BM519" i="1"/>
  <c r="Z519" i="1"/>
  <c r="Y519" i="1"/>
  <c r="X517" i="1"/>
  <c r="X516" i="1"/>
  <c r="BO515" i="1"/>
  <c r="BM515" i="1"/>
  <c r="Y515" i="1"/>
  <c r="Z675" i="1" s="1"/>
  <c r="P515" i="1"/>
  <c r="X512" i="1"/>
  <c r="X511" i="1"/>
  <c r="BO510" i="1"/>
  <c r="BM510" i="1"/>
  <c r="Y510" i="1"/>
  <c r="Y512" i="1" s="1"/>
  <c r="P510" i="1"/>
  <c r="BP509" i="1"/>
  <c r="BO509" i="1"/>
  <c r="BN509" i="1"/>
  <c r="BM509" i="1"/>
  <c r="Z509" i="1"/>
  <c r="Y509" i="1"/>
  <c r="P509" i="1"/>
  <c r="X507" i="1"/>
  <c r="X506" i="1"/>
  <c r="BO505" i="1"/>
  <c r="BM505" i="1"/>
  <c r="Y505" i="1"/>
  <c r="P505" i="1"/>
  <c r="BO504" i="1"/>
  <c r="BM504" i="1"/>
  <c r="Y504" i="1"/>
  <c r="Y506" i="1" s="1"/>
  <c r="P504" i="1"/>
  <c r="X502" i="1"/>
  <c r="X501" i="1"/>
  <c r="BO500" i="1"/>
  <c r="BM500" i="1"/>
  <c r="Y500" i="1"/>
  <c r="BP500" i="1" s="1"/>
  <c r="P500" i="1"/>
  <c r="BO499" i="1"/>
  <c r="BM499" i="1"/>
  <c r="Y499" i="1"/>
  <c r="BO498" i="1"/>
  <c r="BM498" i="1"/>
  <c r="Y498" i="1"/>
  <c r="P498" i="1"/>
  <c r="BO497" i="1"/>
  <c r="BM497" i="1"/>
  <c r="Y497" i="1"/>
  <c r="BP497" i="1" s="1"/>
  <c r="P497" i="1"/>
  <c r="BO496" i="1"/>
  <c r="BM496" i="1"/>
  <c r="Y496" i="1"/>
  <c r="P496" i="1"/>
  <c r="BO495" i="1"/>
  <c r="BM495" i="1"/>
  <c r="Y495" i="1"/>
  <c r="BP495" i="1" s="1"/>
  <c r="P495" i="1"/>
  <c r="BP494" i="1"/>
  <c r="BO494" i="1"/>
  <c r="BN494" i="1"/>
  <c r="BM494" i="1"/>
  <c r="Z494" i="1"/>
  <c r="Y494" i="1"/>
  <c r="BP493" i="1"/>
  <c r="BO493" i="1"/>
  <c r="BN493" i="1"/>
  <c r="BM493" i="1"/>
  <c r="Z493" i="1"/>
  <c r="Y493" i="1"/>
  <c r="P493" i="1"/>
  <c r="BO492" i="1"/>
  <c r="BM492" i="1"/>
  <c r="Y492" i="1"/>
  <c r="BP492" i="1" s="1"/>
  <c r="P492" i="1"/>
  <c r="BO491" i="1"/>
  <c r="BM491" i="1"/>
  <c r="Y491" i="1"/>
  <c r="P491" i="1"/>
  <c r="BO490" i="1"/>
  <c r="BM490" i="1"/>
  <c r="Y490" i="1"/>
  <c r="BP490" i="1" s="1"/>
  <c r="P490" i="1"/>
  <c r="BO489" i="1"/>
  <c r="BM489" i="1"/>
  <c r="Y489" i="1"/>
  <c r="BO488" i="1"/>
  <c r="BM488" i="1"/>
  <c r="Y488" i="1"/>
  <c r="P488" i="1"/>
  <c r="BO487" i="1"/>
  <c r="BM487" i="1"/>
  <c r="Y487" i="1"/>
  <c r="BP487" i="1" s="1"/>
  <c r="P487" i="1"/>
  <c r="BO486" i="1"/>
  <c r="BM486" i="1"/>
  <c r="Y486" i="1"/>
  <c r="P486" i="1"/>
  <c r="BO485" i="1"/>
  <c r="BM485" i="1"/>
  <c r="Y485" i="1"/>
  <c r="BP485" i="1" s="1"/>
  <c r="BO484" i="1"/>
  <c r="BM484" i="1"/>
  <c r="Y484" i="1"/>
  <c r="BP484" i="1" s="1"/>
  <c r="P484" i="1"/>
  <c r="BO483" i="1"/>
  <c r="BM483" i="1"/>
  <c r="Y483" i="1"/>
  <c r="P483" i="1"/>
  <c r="BO482" i="1"/>
  <c r="BM482" i="1"/>
  <c r="Y482" i="1"/>
  <c r="BP482" i="1" s="1"/>
  <c r="P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P475" i="1"/>
  <c r="X471" i="1"/>
  <c r="X470" i="1"/>
  <c r="BO469" i="1"/>
  <c r="BM469" i="1"/>
  <c r="Y469" i="1"/>
  <c r="Y471" i="1" s="1"/>
  <c r="X467" i="1"/>
  <c r="X466" i="1"/>
  <c r="BO465" i="1"/>
  <c r="BM465" i="1"/>
  <c r="Y465" i="1"/>
  <c r="P465" i="1"/>
  <c r="BO464" i="1"/>
  <c r="BM464" i="1"/>
  <c r="Y464" i="1"/>
  <c r="BP464" i="1" s="1"/>
  <c r="P464" i="1"/>
  <c r="BP463" i="1"/>
  <c r="BO463" i="1"/>
  <c r="BN463" i="1"/>
  <c r="BM463" i="1"/>
  <c r="Z463" i="1"/>
  <c r="Y463" i="1"/>
  <c r="P463" i="1"/>
  <c r="BO462" i="1"/>
  <c r="BM462" i="1"/>
  <c r="Y462" i="1"/>
  <c r="BP462" i="1" s="1"/>
  <c r="BO461" i="1"/>
  <c r="BM461" i="1"/>
  <c r="Y461" i="1"/>
  <c r="Y466" i="1" s="1"/>
  <c r="X459" i="1"/>
  <c r="X458" i="1"/>
  <c r="BO457" i="1"/>
  <c r="BM457" i="1"/>
  <c r="Y457" i="1"/>
  <c r="P457" i="1"/>
  <c r="BO456" i="1"/>
  <c r="BM456" i="1"/>
  <c r="Y456" i="1"/>
  <c r="Y458" i="1" s="1"/>
  <c r="P456" i="1"/>
  <c r="X454" i="1"/>
  <c r="X453" i="1"/>
  <c r="BO452" i="1"/>
  <c r="BM452" i="1"/>
  <c r="Y452" i="1"/>
  <c r="BP452" i="1" s="1"/>
  <c r="P452" i="1"/>
  <c r="BO451" i="1"/>
  <c r="BM451" i="1"/>
  <c r="Y451" i="1"/>
  <c r="P451" i="1"/>
  <c r="BO450" i="1"/>
  <c r="BM450" i="1"/>
  <c r="Y450" i="1"/>
  <c r="BP450" i="1" s="1"/>
  <c r="P450" i="1"/>
  <c r="BO449" i="1"/>
  <c r="BM449" i="1"/>
  <c r="Y449" i="1"/>
  <c r="P449" i="1"/>
  <c r="BO448" i="1"/>
  <c r="BM448" i="1"/>
  <c r="Y448" i="1"/>
  <c r="BP448" i="1" s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P436" i="1" s="1"/>
  <c r="BO435" i="1"/>
  <c r="BM435" i="1"/>
  <c r="Y435" i="1"/>
  <c r="X433" i="1"/>
  <c r="X432" i="1"/>
  <c r="BO431" i="1"/>
  <c r="BM431" i="1"/>
  <c r="Y431" i="1"/>
  <c r="P431" i="1"/>
  <c r="BO430" i="1"/>
  <c r="BM430" i="1"/>
  <c r="Y430" i="1"/>
  <c r="Y432" i="1" s="1"/>
  <c r="P430" i="1"/>
  <c r="X428" i="1"/>
  <c r="X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V675" i="1" s="1"/>
  <c r="P404" i="1"/>
  <c r="X401" i="1"/>
  <c r="X400" i="1"/>
  <c r="BO399" i="1"/>
  <c r="BM399" i="1"/>
  <c r="Y399" i="1"/>
  <c r="BP399" i="1" s="1"/>
  <c r="P399" i="1"/>
  <c r="BO398" i="1"/>
  <c r="BM398" i="1"/>
  <c r="Y398" i="1"/>
  <c r="P398" i="1"/>
  <c r="BO397" i="1"/>
  <c r="BM397" i="1"/>
  <c r="Y397" i="1"/>
  <c r="P397" i="1"/>
  <c r="X395" i="1"/>
  <c r="X394" i="1"/>
  <c r="BO393" i="1"/>
  <c r="BM393" i="1"/>
  <c r="Y393" i="1"/>
  <c r="BP393" i="1" s="1"/>
  <c r="P393" i="1"/>
  <c r="BO392" i="1"/>
  <c r="BM392" i="1"/>
  <c r="Y392" i="1"/>
  <c r="BP392" i="1" s="1"/>
  <c r="P392" i="1"/>
  <c r="BO391" i="1"/>
  <c r="BM391" i="1"/>
  <c r="Y391" i="1"/>
  <c r="BP391" i="1" s="1"/>
  <c r="BO390" i="1"/>
  <c r="BM390" i="1"/>
  <c r="Y390" i="1"/>
  <c r="X388" i="1"/>
  <c r="X387" i="1"/>
  <c r="BP386" i="1"/>
  <c r="BO386" i="1"/>
  <c r="BN386" i="1"/>
  <c r="BM386" i="1"/>
  <c r="Z386" i="1"/>
  <c r="Y386" i="1"/>
  <c r="BP385" i="1"/>
  <c r="BO385" i="1"/>
  <c r="BN385" i="1"/>
  <c r="BM385" i="1"/>
  <c r="Z385" i="1"/>
  <c r="Y385" i="1"/>
  <c r="P385" i="1"/>
  <c r="BO384" i="1"/>
  <c r="BM384" i="1"/>
  <c r="Y384" i="1"/>
  <c r="BP384" i="1" s="1"/>
  <c r="P384" i="1"/>
  <c r="BO383" i="1"/>
  <c r="BM383" i="1"/>
  <c r="Y383" i="1"/>
  <c r="Y388" i="1" s="1"/>
  <c r="P383" i="1"/>
  <c r="X381" i="1"/>
  <c r="X380" i="1"/>
  <c r="BO379" i="1"/>
  <c r="BM379" i="1"/>
  <c r="Y379" i="1"/>
  <c r="BP379" i="1" s="1"/>
  <c r="P379" i="1"/>
  <c r="BO378" i="1"/>
  <c r="BM378" i="1"/>
  <c r="Y378" i="1"/>
  <c r="P378" i="1"/>
  <c r="BO377" i="1"/>
  <c r="BM377" i="1"/>
  <c r="Y377" i="1"/>
  <c r="BP377" i="1" s="1"/>
  <c r="P377" i="1"/>
  <c r="BO376" i="1"/>
  <c r="BM376" i="1"/>
  <c r="Y376" i="1"/>
  <c r="BP376" i="1" s="1"/>
  <c r="P376" i="1"/>
  <c r="BO375" i="1"/>
  <c r="BM375" i="1"/>
  <c r="Y375" i="1"/>
  <c r="BP375" i="1" s="1"/>
  <c r="P375" i="1"/>
  <c r="BP374" i="1"/>
  <c r="BO374" i="1"/>
  <c r="BN374" i="1"/>
  <c r="BM374" i="1"/>
  <c r="Z374" i="1"/>
  <c r="Y374" i="1"/>
  <c r="P374" i="1"/>
  <c r="X372" i="1"/>
  <c r="X371" i="1"/>
  <c r="BO370" i="1"/>
  <c r="BM370" i="1"/>
  <c r="Y370" i="1"/>
  <c r="BP370" i="1" s="1"/>
  <c r="P370" i="1"/>
  <c r="BO369" i="1"/>
  <c r="BM369" i="1"/>
  <c r="Y369" i="1"/>
  <c r="BP369" i="1" s="1"/>
  <c r="P369" i="1"/>
  <c r="BO368" i="1"/>
  <c r="BM368" i="1"/>
  <c r="Y368" i="1"/>
  <c r="P368" i="1"/>
  <c r="BO367" i="1"/>
  <c r="BM367" i="1"/>
  <c r="Y367" i="1"/>
  <c r="P367" i="1"/>
  <c r="X365" i="1"/>
  <c r="X364" i="1"/>
  <c r="BO363" i="1"/>
  <c r="BM363" i="1"/>
  <c r="Y363" i="1"/>
  <c r="BP363" i="1" s="1"/>
  <c r="P363" i="1"/>
  <c r="BO362" i="1"/>
  <c r="BM362" i="1"/>
  <c r="Y362" i="1"/>
  <c r="BP362" i="1" s="1"/>
  <c r="P362" i="1"/>
  <c r="BO361" i="1"/>
  <c r="BM361" i="1"/>
  <c r="Y361" i="1"/>
  <c r="BP361" i="1" s="1"/>
  <c r="P361" i="1"/>
  <c r="BO360" i="1"/>
  <c r="BM360" i="1"/>
  <c r="Z360" i="1"/>
  <c r="Y360" i="1"/>
  <c r="BP360" i="1" s="1"/>
  <c r="P360" i="1"/>
  <c r="BO359" i="1"/>
  <c r="BM359" i="1"/>
  <c r="Y359" i="1"/>
  <c r="BP359" i="1" s="1"/>
  <c r="P359" i="1"/>
  <c r="BO358" i="1"/>
  <c r="BM358" i="1"/>
  <c r="Y358" i="1"/>
  <c r="BP358" i="1" s="1"/>
  <c r="P358" i="1"/>
  <c r="BO357" i="1"/>
  <c r="BM357" i="1"/>
  <c r="Y357" i="1"/>
  <c r="BP357" i="1" s="1"/>
  <c r="P357" i="1"/>
  <c r="BO356" i="1"/>
  <c r="BM356" i="1"/>
  <c r="Y356" i="1"/>
  <c r="P356" i="1"/>
  <c r="X353" i="1"/>
  <c r="X352" i="1"/>
  <c r="BO351" i="1"/>
  <c r="BM351" i="1"/>
  <c r="Y351" i="1"/>
  <c r="Y352" i="1" s="1"/>
  <c r="P351" i="1"/>
  <c r="X349" i="1"/>
  <c r="X348" i="1"/>
  <c r="BO347" i="1"/>
  <c r="BM347" i="1"/>
  <c r="Y347" i="1"/>
  <c r="BP347" i="1" s="1"/>
  <c r="P347" i="1"/>
  <c r="BO346" i="1"/>
  <c r="BM346" i="1"/>
  <c r="Y346" i="1"/>
  <c r="Y348" i="1" s="1"/>
  <c r="P346" i="1"/>
  <c r="X344" i="1"/>
  <c r="X343" i="1"/>
  <c r="BO342" i="1"/>
  <c r="BM342" i="1"/>
  <c r="Y342" i="1"/>
  <c r="T675" i="1" s="1"/>
  <c r="P342" i="1"/>
  <c r="X339" i="1"/>
  <c r="X338" i="1"/>
  <c r="BO337" i="1"/>
  <c r="BM337" i="1"/>
  <c r="Y337" i="1"/>
  <c r="BP337" i="1" s="1"/>
  <c r="P337" i="1"/>
  <c r="BO336" i="1"/>
  <c r="BM336" i="1"/>
  <c r="Y336" i="1"/>
  <c r="P336" i="1"/>
  <c r="X334" i="1"/>
  <c r="X333" i="1"/>
  <c r="BO332" i="1"/>
  <c r="BM332" i="1"/>
  <c r="Y332" i="1"/>
  <c r="Y333" i="1" s="1"/>
  <c r="P332" i="1"/>
  <c r="X330" i="1"/>
  <c r="X329" i="1"/>
  <c r="BO328" i="1"/>
  <c r="BM328" i="1"/>
  <c r="Y328" i="1"/>
  <c r="S675" i="1" s="1"/>
  <c r="P328" i="1"/>
  <c r="X325" i="1"/>
  <c r="X324" i="1"/>
  <c r="BO323" i="1"/>
  <c r="BM323" i="1"/>
  <c r="Y323" i="1"/>
  <c r="Y324" i="1" s="1"/>
  <c r="P323" i="1"/>
  <c r="X321" i="1"/>
  <c r="X320" i="1"/>
  <c r="BO319" i="1"/>
  <c r="BM319" i="1"/>
  <c r="Y319" i="1"/>
  <c r="Y320" i="1" s="1"/>
  <c r="P319" i="1"/>
  <c r="X317" i="1"/>
  <c r="X316" i="1"/>
  <c r="BO315" i="1"/>
  <c r="BM315" i="1"/>
  <c r="Y315" i="1"/>
  <c r="R675" i="1" s="1"/>
  <c r="P315" i="1"/>
  <c r="X312" i="1"/>
  <c r="X311" i="1"/>
  <c r="BO310" i="1"/>
  <c r="BM310" i="1"/>
  <c r="Y310" i="1"/>
  <c r="BP310" i="1" s="1"/>
  <c r="P310" i="1"/>
  <c r="BO309" i="1"/>
  <c r="BM309" i="1"/>
  <c r="Y309" i="1"/>
  <c r="BP309" i="1" s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BP306" i="1" s="1"/>
  <c r="P306" i="1"/>
  <c r="BO305" i="1"/>
  <c r="BM305" i="1"/>
  <c r="Y305" i="1"/>
  <c r="P305" i="1"/>
  <c r="X302" i="1"/>
  <c r="X301" i="1"/>
  <c r="BP300" i="1"/>
  <c r="BO300" i="1"/>
  <c r="BN300" i="1"/>
  <c r="BM300" i="1"/>
  <c r="Z300" i="1"/>
  <c r="Y300" i="1"/>
  <c r="P300" i="1"/>
  <c r="BO299" i="1"/>
  <c r="BM299" i="1"/>
  <c r="Y299" i="1"/>
  <c r="BP299" i="1" s="1"/>
  <c r="P299" i="1"/>
  <c r="BO298" i="1"/>
  <c r="BM298" i="1"/>
  <c r="Y298" i="1"/>
  <c r="Y301" i="1" s="1"/>
  <c r="P298" i="1"/>
  <c r="X295" i="1"/>
  <c r="X294" i="1"/>
  <c r="BO293" i="1"/>
  <c r="BM293" i="1"/>
  <c r="Y293" i="1"/>
  <c r="O675" i="1" s="1"/>
  <c r="P293" i="1"/>
  <c r="X290" i="1"/>
  <c r="X289" i="1"/>
  <c r="BO288" i="1"/>
  <c r="BM288" i="1"/>
  <c r="Y288" i="1"/>
  <c r="BP288" i="1" s="1"/>
  <c r="P288" i="1"/>
  <c r="BO287" i="1"/>
  <c r="BM287" i="1"/>
  <c r="Y287" i="1"/>
  <c r="BP287" i="1" s="1"/>
  <c r="P287" i="1"/>
  <c r="BO286" i="1"/>
  <c r="BM286" i="1"/>
  <c r="Y286" i="1"/>
  <c r="BP286" i="1" s="1"/>
  <c r="P286" i="1"/>
  <c r="BO285" i="1"/>
  <c r="BM285" i="1"/>
  <c r="Y285" i="1"/>
  <c r="BP285" i="1" s="1"/>
  <c r="P285" i="1"/>
  <c r="BO284" i="1"/>
  <c r="BM284" i="1"/>
  <c r="Y284" i="1"/>
  <c r="BP284" i="1" s="1"/>
  <c r="P284" i="1"/>
  <c r="BO283" i="1"/>
  <c r="BM283" i="1"/>
  <c r="Y283" i="1"/>
  <c r="BP283" i="1" s="1"/>
  <c r="P283" i="1"/>
  <c r="BO282" i="1"/>
  <c r="BM282" i="1"/>
  <c r="Y282" i="1"/>
  <c r="BP282" i="1" s="1"/>
  <c r="P282" i="1"/>
  <c r="BO281" i="1"/>
  <c r="BM281" i="1"/>
  <c r="Y281" i="1"/>
  <c r="BP281" i="1" s="1"/>
  <c r="P281" i="1"/>
  <c r="BO280" i="1"/>
  <c r="BM280" i="1"/>
  <c r="Y280" i="1"/>
  <c r="BP280" i="1" s="1"/>
  <c r="P280" i="1"/>
  <c r="BO279" i="1"/>
  <c r="BM279" i="1"/>
  <c r="Y279" i="1"/>
  <c r="M675" i="1" s="1"/>
  <c r="P279" i="1"/>
  <c r="X276" i="1"/>
  <c r="X275" i="1"/>
  <c r="BO274" i="1"/>
  <c r="BM274" i="1"/>
  <c r="Y274" i="1"/>
  <c r="Y275" i="1" s="1"/>
  <c r="P274" i="1"/>
  <c r="X272" i="1"/>
  <c r="X271" i="1"/>
  <c r="BO270" i="1"/>
  <c r="BM270" i="1"/>
  <c r="Y270" i="1"/>
  <c r="BP270" i="1" s="1"/>
  <c r="P270" i="1"/>
  <c r="BO269" i="1"/>
  <c r="BM269" i="1"/>
  <c r="Y269" i="1"/>
  <c r="BP269" i="1" s="1"/>
  <c r="P269" i="1"/>
  <c r="BO268" i="1"/>
  <c r="BM268" i="1"/>
  <c r="Y268" i="1"/>
  <c r="BP268" i="1" s="1"/>
  <c r="P268" i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BP265" i="1" s="1"/>
  <c r="P265" i="1"/>
  <c r="BO264" i="1"/>
  <c r="BM264" i="1"/>
  <c r="Y264" i="1"/>
  <c r="BP264" i="1" s="1"/>
  <c r="P264" i="1"/>
  <c r="BO263" i="1"/>
  <c r="BM263" i="1"/>
  <c r="Y263" i="1"/>
  <c r="BP263" i="1" s="1"/>
  <c r="P263" i="1"/>
  <c r="BO262" i="1"/>
  <c r="BM262" i="1"/>
  <c r="Y262" i="1"/>
  <c r="L675" i="1" s="1"/>
  <c r="P262" i="1"/>
  <c r="X259" i="1"/>
  <c r="X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Y259" i="1" s="1"/>
  <c r="P250" i="1"/>
  <c r="X247" i="1"/>
  <c r="X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BP243" i="1" s="1"/>
  <c r="P243" i="1"/>
  <c r="BO242" i="1"/>
  <c r="BM242" i="1"/>
  <c r="Y242" i="1"/>
  <c r="BP242" i="1" s="1"/>
  <c r="BO241" i="1"/>
  <c r="BM241" i="1"/>
  <c r="Y241" i="1"/>
  <c r="BP241" i="1" s="1"/>
  <c r="P241" i="1"/>
  <c r="BO240" i="1"/>
  <c r="BM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Z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Y223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Y213" i="1" s="1"/>
  <c r="P210" i="1"/>
  <c r="X208" i="1"/>
  <c r="X207" i="1"/>
  <c r="BO206" i="1"/>
  <c r="BM206" i="1"/>
  <c r="Y206" i="1"/>
  <c r="BP206" i="1" s="1"/>
  <c r="P206" i="1"/>
  <c r="BO205" i="1"/>
  <c r="BM205" i="1"/>
  <c r="Y205" i="1"/>
  <c r="BP205" i="1" s="1"/>
  <c r="P205" i="1"/>
  <c r="X202" i="1"/>
  <c r="X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BP183" i="1" s="1"/>
  <c r="P183" i="1"/>
  <c r="BO182" i="1"/>
  <c r="BM182" i="1"/>
  <c r="Y182" i="1"/>
  <c r="BP182" i="1" s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O174" i="1"/>
  <c r="BM174" i="1"/>
  <c r="Y174" i="1"/>
  <c r="P174" i="1"/>
  <c r="X172" i="1"/>
  <c r="X171" i="1"/>
  <c r="BO170" i="1"/>
  <c r="BM170" i="1"/>
  <c r="Y170" i="1"/>
  <c r="Y171" i="1" s="1"/>
  <c r="P170" i="1"/>
  <c r="X167" i="1"/>
  <c r="X166" i="1"/>
  <c r="BO165" i="1"/>
  <c r="BM165" i="1"/>
  <c r="Y165" i="1"/>
  <c r="BP165" i="1" s="1"/>
  <c r="P165" i="1"/>
  <c r="BO164" i="1"/>
  <c r="BM164" i="1"/>
  <c r="Y164" i="1"/>
  <c r="Y167" i="1" s="1"/>
  <c r="P164" i="1"/>
  <c r="X162" i="1"/>
  <c r="X161" i="1"/>
  <c r="BO160" i="1"/>
  <c r="BM160" i="1"/>
  <c r="Y160" i="1"/>
  <c r="BP160" i="1" s="1"/>
  <c r="P160" i="1"/>
  <c r="BO159" i="1"/>
  <c r="BM159" i="1"/>
  <c r="Y159" i="1"/>
  <c r="Y161" i="1" s="1"/>
  <c r="P159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BP154" i="1" s="1"/>
  <c r="P154" i="1"/>
  <c r="BO153" i="1"/>
  <c r="BM153" i="1"/>
  <c r="Y153" i="1"/>
  <c r="BP153" i="1" s="1"/>
  <c r="X150" i="1"/>
  <c r="X149" i="1"/>
  <c r="BO148" i="1"/>
  <c r="BM148" i="1"/>
  <c r="Y148" i="1"/>
  <c r="BP148" i="1" s="1"/>
  <c r="P148" i="1"/>
  <c r="BO147" i="1"/>
  <c r="BM147" i="1"/>
  <c r="Y147" i="1"/>
  <c r="Y149" i="1" s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BP138" i="1" s="1"/>
  <c r="P138" i="1"/>
  <c r="BO137" i="1"/>
  <c r="BM137" i="1"/>
  <c r="Y137" i="1"/>
  <c r="Y145" i="1" s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Y135" i="1" s="1"/>
  <c r="P130" i="1"/>
  <c r="X128" i="1"/>
  <c r="X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F675" i="1" s="1"/>
  <c r="P122" i="1"/>
  <c r="X119" i="1"/>
  <c r="X118" i="1"/>
  <c r="BO117" i="1"/>
  <c r="BM117" i="1"/>
  <c r="Y117" i="1"/>
  <c r="BP117" i="1" s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P112" i="1"/>
  <c r="X110" i="1"/>
  <c r="X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E675" i="1" s="1"/>
  <c r="P106" i="1"/>
  <c r="X103" i="1"/>
  <c r="X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P99" i="1"/>
  <c r="X97" i="1"/>
  <c r="X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Y96" i="1" s="1"/>
  <c r="P90" i="1"/>
  <c r="X88" i="1"/>
  <c r="X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P81" i="1"/>
  <c r="X79" i="1"/>
  <c r="X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O62" i="1"/>
  <c r="BM62" i="1"/>
  <c r="Y62" i="1"/>
  <c r="BP62" i="1" s="1"/>
  <c r="P62" i="1"/>
  <c r="X59" i="1"/>
  <c r="X58" i="1"/>
  <c r="BO57" i="1"/>
  <c r="BM57" i="1"/>
  <c r="Y57" i="1"/>
  <c r="BP57" i="1" s="1"/>
  <c r="P57" i="1"/>
  <c r="BO56" i="1"/>
  <c r="BM56" i="1"/>
  <c r="Y56" i="1"/>
  <c r="Y59" i="1" s="1"/>
  <c r="P56" i="1"/>
  <c r="X54" i="1"/>
  <c r="X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BP48" i="1" s="1"/>
  <c r="P48" i="1"/>
  <c r="BO47" i="1"/>
  <c r="BM47" i="1"/>
  <c r="Y47" i="1"/>
  <c r="BP47" i="1" s="1"/>
  <c r="P47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BP368" i="1" l="1"/>
  <c r="Z368" i="1"/>
  <c r="BP398" i="1"/>
  <c r="Z398" i="1"/>
  <c r="BP451" i="1"/>
  <c r="BN451" i="1"/>
  <c r="Z451" i="1"/>
  <c r="BP480" i="1"/>
  <c r="BN480" i="1"/>
  <c r="Z480" i="1"/>
  <c r="BP488" i="1"/>
  <c r="BN488" i="1"/>
  <c r="Z488" i="1"/>
  <c r="BP498" i="1"/>
  <c r="BN498" i="1"/>
  <c r="Z498" i="1"/>
  <c r="BP550" i="1"/>
  <c r="BN550" i="1"/>
  <c r="Z550" i="1"/>
  <c r="AD675" i="1"/>
  <c r="Y598" i="1"/>
  <c r="BP597" i="1"/>
  <c r="BN597" i="1"/>
  <c r="Z597" i="1"/>
  <c r="Z598" i="1" s="1"/>
  <c r="Y618" i="1"/>
  <c r="Y617" i="1"/>
  <c r="BP613" i="1"/>
  <c r="BN613" i="1"/>
  <c r="Z613" i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Z22" i="1"/>
  <c r="Z23" i="1" s="1"/>
  <c r="BN22" i="1"/>
  <c r="BP22" i="1"/>
  <c r="Z26" i="1"/>
  <c r="BN26" i="1"/>
  <c r="Z33" i="1"/>
  <c r="BN33" i="1"/>
  <c r="Z57" i="1"/>
  <c r="BN57" i="1"/>
  <c r="Z68" i="1"/>
  <c r="BN68" i="1"/>
  <c r="Z82" i="1"/>
  <c r="BN82" i="1"/>
  <c r="Z92" i="1"/>
  <c r="BN92" i="1"/>
  <c r="Z113" i="1"/>
  <c r="BN113" i="1"/>
  <c r="Z125" i="1"/>
  <c r="BN125" i="1"/>
  <c r="Z139" i="1"/>
  <c r="BN139" i="1"/>
  <c r="Z165" i="1"/>
  <c r="BN165" i="1"/>
  <c r="Y180" i="1"/>
  <c r="Z182" i="1"/>
  <c r="BN182" i="1"/>
  <c r="I675" i="1"/>
  <c r="Y202" i="1"/>
  <c r="Z200" i="1"/>
  <c r="BN200" i="1"/>
  <c r="Z217" i="1"/>
  <c r="BN217" i="1"/>
  <c r="Z229" i="1"/>
  <c r="BN229" i="1"/>
  <c r="Y247" i="1"/>
  <c r="Z252" i="1"/>
  <c r="BN252" i="1"/>
  <c r="Z267" i="1"/>
  <c r="Y339" i="1"/>
  <c r="BN336" i="1"/>
  <c r="Z336" i="1"/>
  <c r="BP356" i="1"/>
  <c r="BN356" i="1"/>
  <c r="Z356" i="1"/>
  <c r="BP378" i="1"/>
  <c r="Z378" i="1"/>
  <c r="BP421" i="1"/>
  <c r="BN421" i="1"/>
  <c r="Z421" i="1"/>
  <c r="BP479" i="1"/>
  <c r="BN479" i="1"/>
  <c r="Z479" i="1"/>
  <c r="BP481" i="1"/>
  <c r="BN481" i="1"/>
  <c r="Z481" i="1"/>
  <c r="BP489" i="1"/>
  <c r="BN489" i="1"/>
  <c r="Z489" i="1"/>
  <c r="BP499" i="1"/>
  <c r="BN499" i="1"/>
  <c r="Z499" i="1"/>
  <c r="BP575" i="1"/>
  <c r="BN575" i="1"/>
  <c r="Z575" i="1"/>
  <c r="BP614" i="1"/>
  <c r="BN614" i="1"/>
  <c r="Z614" i="1"/>
  <c r="BP616" i="1"/>
  <c r="BN616" i="1"/>
  <c r="Z616" i="1"/>
  <c r="Y639" i="1"/>
  <c r="Y638" i="1"/>
  <c r="BP630" i="1"/>
  <c r="BN630" i="1"/>
  <c r="Z630" i="1"/>
  <c r="BP632" i="1"/>
  <c r="BN632" i="1"/>
  <c r="Z632" i="1"/>
  <c r="BP634" i="1"/>
  <c r="BN634" i="1"/>
  <c r="Z634" i="1"/>
  <c r="BP636" i="1"/>
  <c r="BN636" i="1"/>
  <c r="Z636" i="1"/>
  <c r="Y312" i="1"/>
  <c r="Y438" i="1"/>
  <c r="BP409" i="1"/>
  <c r="BN409" i="1"/>
  <c r="BP419" i="1"/>
  <c r="BN419" i="1"/>
  <c r="Z419" i="1"/>
  <c r="BP431" i="1"/>
  <c r="BN431" i="1"/>
  <c r="Z431" i="1"/>
  <c r="BP449" i="1"/>
  <c r="BN449" i="1"/>
  <c r="Z449" i="1"/>
  <c r="BP465" i="1"/>
  <c r="BN465" i="1"/>
  <c r="Z465" i="1"/>
  <c r="BP486" i="1"/>
  <c r="BN486" i="1"/>
  <c r="Z486" i="1"/>
  <c r="BP496" i="1"/>
  <c r="BN496" i="1"/>
  <c r="Z496" i="1"/>
  <c r="BP533" i="1"/>
  <c r="BN533" i="1"/>
  <c r="Z533" i="1"/>
  <c r="AB675" i="1"/>
  <c r="Y543" i="1"/>
  <c r="BP542" i="1"/>
  <c r="BN542" i="1"/>
  <c r="Z542" i="1"/>
  <c r="Z543" i="1" s="1"/>
  <c r="BP548" i="1"/>
  <c r="BN548" i="1"/>
  <c r="Z548" i="1"/>
  <c r="BP573" i="1"/>
  <c r="BN573" i="1"/>
  <c r="Z573" i="1"/>
  <c r="BP585" i="1"/>
  <c r="BN585" i="1"/>
  <c r="Z585" i="1"/>
  <c r="BP650" i="1"/>
  <c r="BN650" i="1"/>
  <c r="Z650" i="1"/>
  <c r="Y660" i="1"/>
  <c r="Y659" i="1"/>
  <c r="BP658" i="1"/>
  <c r="BN658" i="1"/>
  <c r="Z658" i="1"/>
  <c r="Z659" i="1" s="1"/>
  <c r="X665" i="1"/>
  <c r="Y35" i="1"/>
  <c r="Z28" i="1"/>
  <c r="BN28" i="1"/>
  <c r="Z29" i="1"/>
  <c r="BN29" i="1"/>
  <c r="Z30" i="1"/>
  <c r="BN30" i="1"/>
  <c r="Z31" i="1"/>
  <c r="BN31" i="1"/>
  <c r="Z37" i="1"/>
  <c r="Z38" i="1" s="1"/>
  <c r="BN37" i="1"/>
  <c r="BP37" i="1"/>
  <c r="Y38" i="1"/>
  <c r="Z41" i="1"/>
  <c r="Z42" i="1" s="1"/>
  <c r="BN41" i="1"/>
  <c r="BP41" i="1"/>
  <c r="Y42" i="1"/>
  <c r="Z47" i="1"/>
  <c r="BN47" i="1"/>
  <c r="Z51" i="1"/>
  <c r="BN51" i="1"/>
  <c r="Z62" i="1"/>
  <c r="BN62" i="1"/>
  <c r="Z66" i="1"/>
  <c r="BN66" i="1"/>
  <c r="Z70" i="1"/>
  <c r="BN70" i="1"/>
  <c r="Y78" i="1"/>
  <c r="Z76" i="1"/>
  <c r="BN76" i="1"/>
  <c r="Y88" i="1"/>
  <c r="Z84" i="1"/>
  <c r="BN84" i="1"/>
  <c r="Z90" i="1"/>
  <c r="BN90" i="1"/>
  <c r="BP90" i="1"/>
  <c r="Z94" i="1"/>
  <c r="BN94" i="1"/>
  <c r="Y102" i="1"/>
  <c r="Z107" i="1"/>
  <c r="BN107" i="1"/>
  <c r="Y118" i="1"/>
  <c r="Z115" i="1"/>
  <c r="BN115" i="1"/>
  <c r="Z123" i="1"/>
  <c r="BN123" i="1"/>
  <c r="Z131" i="1"/>
  <c r="BN131" i="1"/>
  <c r="Z137" i="1"/>
  <c r="BN137" i="1"/>
  <c r="BP137" i="1"/>
  <c r="Z141" i="1"/>
  <c r="BN141" i="1"/>
  <c r="Z147" i="1"/>
  <c r="BN147" i="1"/>
  <c r="BP147" i="1"/>
  <c r="Z153" i="1"/>
  <c r="BN153" i="1"/>
  <c r="Z159" i="1"/>
  <c r="BN159" i="1"/>
  <c r="BP159" i="1"/>
  <c r="Z170" i="1"/>
  <c r="Z171" i="1" s="1"/>
  <c r="BN170" i="1"/>
  <c r="BP170" i="1"/>
  <c r="Z174" i="1"/>
  <c r="BN174" i="1"/>
  <c r="BP174" i="1"/>
  <c r="Z178" i="1"/>
  <c r="BN178" i="1"/>
  <c r="Y184" i="1"/>
  <c r="Z194" i="1"/>
  <c r="BN194" i="1"/>
  <c r="Z198" i="1"/>
  <c r="BN198" i="1"/>
  <c r="Z205" i="1"/>
  <c r="BN205" i="1"/>
  <c r="Z215" i="1"/>
  <c r="BN215" i="1"/>
  <c r="BP215" i="1"/>
  <c r="Z219" i="1"/>
  <c r="BN219" i="1"/>
  <c r="Z227" i="1"/>
  <c r="BN227" i="1"/>
  <c r="Z240" i="1"/>
  <c r="Z250" i="1"/>
  <c r="BN250" i="1"/>
  <c r="BP250" i="1"/>
  <c r="Z254" i="1"/>
  <c r="BN254" i="1"/>
  <c r="Z263" i="1"/>
  <c r="BN263" i="1"/>
  <c r="Z265" i="1"/>
  <c r="Z293" i="1"/>
  <c r="Z294" i="1" s="1"/>
  <c r="BN293" i="1"/>
  <c r="BP293" i="1"/>
  <c r="Y294" i="1"/>
  <c r="Z298" i="1"/>
  <c r="BN298" i="1"/>
  <c r="BP298" i="1"/>
  <c r="Z305" i="1"/>
  <c r="BN305" i="1"/>
  <c r="BP305" i="1"/>
  <c r="Z309" i="1"/>
  <c r="BN309" i="1"/>
  <c r="U675" i="1"/>
  <c r="Z358" i="1"/>
  <c r="Z362" i="1"/>
  <c r="BN362" i="1"/>
  <c r="Y371" i="1"/>
  <c r="Z370" i="1"/>
  <c r="Y381" i="1"/>
  <c r="Z376" i="1"/>
  <c r="BN376" i="1"/>
  <c r="Z383" i="1"/>
  <c r="BN383" i="1"/>
  <c r="BP383" i="1"/>
  <c r="Y394" i="1"/>
  <c r="Z392" i="1"/>
  <c r="BN392" i="1"/>
  <c r="Y400" i="1"/>
  <c r="Z409" i="1"/>
  <c r="BP423" i="1"/>
  <c r="BN423" i="1"/>
  <c r="Z423" i="1"/>
  <c r="Y442" i="1"/>
  <c r="Y441" i="1"/>
  <c r="BP440" i="1"/>
  <c r="BN440" i="1"/>
  <c r="Z440" i="1"/>
  <c r="Z441" i="1" s="1"/>
  <c r="BP445" i="1"/>
  <c r="BN445" i="1"/>
  <c r="Z445" i="1"/>
  <c r="BP457" i="1"/>
  <c r="BN457" i="1"/>
  <c r="Z457" i="1"/>
  <c r="Y675" i="1"/>
  <c r="BP483" i="1"/>
  <c r="BN483" i="1"/>
  <c r="Z483" i="1"/>
  <c r="BP491" i="1"/>
  <c r="BN491" i="1"/>
  <c r="Z491" i="1"/>
  <c r="BP505" i="1"/>
  <c r="BN505" i="1"/>
  <c r="Z505" i="1"/>
  <c r="BP534" i="1"/>
  <c r="BN534" i="1"/>
  <c r="Z534" i="1"/>
  <c r="BP552" i="1"/>
  <c r="BN552" i="1"/>
  <c r="Z552" i="1"/>
  <c r="BP577" i="1"/>
  <c r="BN577" i="1"/>
  <c r="Z577" i="1"/>
  <c r="Y651" i="1"/>
  <c r="BP649" i="1"/>
  <c r="BN649" i="1"/>
  <c r="Z649" i="1"/>
  <c r="Z651" i="1" s="1"/>
  <c r="Y454" i="1"/>
  <c r="Y502" i="1"/>
  <c r="Y511" i="1"/>
  <c r="Y524" i="1"/>
  <c r="Y564" i="1"/>
  <c r="Y570" i="1"/>
  <c r="Y593" i="1"/>
  <c r="F9" i="1"/>
  <c r="J9" i="1"/>
  <c r="F10" i="1"/>
  <c r="Y34" i="1"/>
  <c r="Y54" i="1"/>
  <c r="Y58" i="1"/>
  <c r="Y71" i="1"/>
  <c r="Y79" i="1"/>
  <c r="Y87" i="1"/>
  <c r="Y97" i="1"/>
  <c r="Y103" i="1"/>
  <c r="Y110" i="1"/>
  <c r="Y119" i="1"/>
  <c r="Y128" i="1"/>
  <c r="Y134" i="1"/>
  <c r="Y144" i="1"/>
  <c r="Y150" i="1"/>
  <c r="Y156" i="1"/>
  <c r="Y162" i="1"/>
  <c r="Y166" i="1"/>
  <c r="Y179" i="1"/>
  <c r="Y185" i="1"/>
  <c r="Y191" i="1"/>
  <c r="Y201" i="1"/>
  <c r="Y208" i="1"/>
  <c r="Y212" i="1"/>
  <c r="Y224" i="1"/>
  <c r="Y238" i="1"/>
  <c r="Y237" i="1"/>
  <c r="H9" i="1"/>
  <c r="B675" i="1"/>
  <c r="X666" i="1"/>
  <c r="X667" i="1"/>
  <c r="X669" i="1"/>
  <c r="Y24" i="1"/>
  <c r="Z27" i="1"/>
  <c r="BN27" i="1"/>
  <c r="Z32" i="1"/>
  <c r="BN32" i="1"/>
  <c r="C675" i="1"/>
  <c r="Z48" i="1"/>
  <c r="BN48" i="1"/>
  <c r="Z50" i="1"/>
  <c r="BN50" i="1"/>
  <c r="Z52" i="1"/>
  <c r="BN52" i="1"/>
  <c r="Y53" i="1"/>
  <c r="Z56" i="1"/>
  <c r="BN56" i="1"/>
  <c r="BP56" i="1"/>
  <c r="D675" i="1"/>
  <c r="Z63" i="1"/>
  <c r="BN63" i="1"/>
  <c r="Z65" i="1"/>
  <c r="BN65" i="1"/>
  <c r="Z67" i="1"/>
  <c r="BN67" i="1"/>
  <c r="Z69" i="1"/>
  <c r="BN69" i="1"/>
  <c r="Y72" i="1"/>
  <c r="Z75" i="1"/>
  <c r="BN75" i="1"/>
  <c r="Z77" i="1"/>
  <c r="BN77" i="1"/>
  <c r="Z81" i="1"/>
  <c r="BN81" i="1"/>
  <c r="BP81" i="1"/>
  <c r="Z83" i="1"/>
  <c r="BN83" i="1"/>
  <c r="Z85" i="1"/>
  <c r="BN85" i="1"/>
  <c r="Z91" i="1"/>
  <c r="BN91" i="1"/>
  <c r="Z93" i="1"/>
  <c r="BN93" i="1"/>
  <c r="Z95" i="1"/>
  <c r="BN95" i="1"/>
  <c r="Z99" i="1"/>
  <c r="BN99" i="1"/>
  <c r="BP99" i="1"/>
  <c r="Z101" i="1"/>
  <c r="BN101" i="1"/>
  <c r="Z106" i="1"/>
  <c r="BN106" i="1"/>
  <c r="BP106" i="1"/>
  <c r="Z108" i="1"/>
  <c r="BN108" i="1"/>
  <c r="Y109" i="1"/>
  <c r="Z112" i="1"/>
  <c r="BN112" i="1"/>
  <c r="BP112" i="1"/>
  <c r="Z114" i="1"/>
  <c r="BN114" i="1"/>
  <c r="Z116" i="1"/>
  <c r="BN116" i="1"/>
  <c r="Z117" i="1"/>
  <c r="BN117" i="1"/>
  <c r="Z122" i="1"/>
  <c r="BN122" i="1"/>
  <c r="BP122" i="1"/>
  <c r="Z124" i="1"/>
  <c r="BN124" i="1"/>
  <c r="Z126" i="1"/>
  <c r="BN126" i="1"/>
  <c r="Y127" i="1"/>
  <c r="Z130" i="1"/>
  <c r="BN130" i="1"/>
  <c r="BP130" i="1"/>
  <c r="Z132" i="1"/>
  <c r="BN132" i="1"/>
  <c r="Z138" i="1"/>
  <c r="BN138" i="1"/>
  <c r="Z140" i="1"/>
  <c r="BN140" i="1"/>
  <c r="Z142" i="1"/>
  <c r="BN142" i="1"/>
  <c r="Z148" i="1"/>
  <c r="Z149" i="1" s="1"/>
  <c r="BN148" i="1"/>
  <c r="G675" i="1"/>
  <c r="Z154" i="1"/>
  <c r="Z156" i="1" s="1"/>
  <c r="BN154" i="1"/>
  <c r="Y157" i="1"/>
  <c r="Z160" i="1"/>
  <c r="Z161" i="1" s="1"/>
  <c r="BN160" i="1"/>
  <c r="Z164" i="1"/>
  <c r="Z166" i="1" s="1"/>
  <c r="BN164" i="1"/>
  <c r="BP164" i="1"/>
  <c r="H675" i="1"/>
  <c r="Y172" i="1"/>
  <c r="Z175" i="1"/>
  <c r="BN175" i="1"/>
  <c r="Z177" i="1"/>
  <c r="BN177" i="1"/>
  <c r="Z183" i="1"/>
  <c r="Z184" i="1" s="1"/>
  <c r="BN183" i="1"/>
  <c r="Z189" i="1"/>
  <c r="Z190" i="1" s="1"/>
  <c r="BN189" i="1"/>
  <c r="BP189" i="1"/>
  <c r="Y190" i="1"/>
  <c r="Z193" i="1"/>
  <c r="BN193" i="1"/>
  <c r="BP193" i="1"/>
  <c r="Z195" i="1"/>
  <c r="BN195" i="1"/>
  <c r="Z197" i="1"/>
  <c r="BN197" i="1"/>
  <c r="Z199" i="1"/>
  <c r="BN199" i="1"/>
  <c r="J675" i="1"/>
  <c r="Z206" i="1"/>
  <c r="Z207" i="1" s="1"/>
  <c r="BN206" i="1"/>
  <c r="Y207" i="1"/>
  <c r="Z210" i="1"/>
  <c r="Z212" i="1" s="1"/>
  <c r="BN210" i="1"/>
  <c r="BP210" i="1"/>
  <c r="Z216" i="1"/>
  <c r="BN216" i="1"/>
  <c r="Z218" i="1"/>
  <c r="BN218" i="1"/>
  <c r="Z220" i="1"/>
  <c r="BN220" i="1"/>
  <c r="Z222" i="1"/>
  <c r="BN222" i="1"/>
  <c r="Z226" i="1"/>
  <c r="BN226" i="1"/>
  <c r="BP226" i="1"/>
  <c r="Z228" i="1"/>
  <c r="BN228" i="1"/>
  <c r="Z230" i="1"/>
  <c r="BN230" i="1"/>
  <c r="BP231" i="1"/>
  <c r="BN231" i="1"/>
  <c r="Z232" i="1"/>
  <c r="BN232" i="1"/>
  <c r="Z234" i="1"/>
  <c r="BN234" i="1"/>
  <c r="Z236" i="1"/>
  <c r="BN236" i="1"/>
  <c r="BN240" i="1"/>
  <c r="BP240" i="1"/>
  <c r="Z243" i="1"/>
  <c r="BN243" i="1"/>
  <c r="Z245" i="1"/>
  <c r="BN245" i="1"/>
  <c r="Y246" i="1"/>
  <c r="BN265" i="1"/>
  <c r="BN267" i="1"/>
  <c r="Z269" i="1"/>
  <c r="BN269" i="1"/>
  <c r="Y272" i="1"/>
  <c r="Y276" i="1"/>
  <c r="Z280" i="1"/>
  <c r="BN280" i="1"/>
  <c r="Z282" i="1"/>
  <c r="BN282" i="1"/>
  <c r="Z284" i="1"/>
  <c r="BN284" i="1"/>
  <c r="Z286" i="1"/>
  <c r="BN286" i="1"/>
  <c r="Z288" i="1"/>
  <c r="BN288" i="1"/>
  <c r="Y289" i="1"/>
  <c r="Y317" i="1"/>
  <c r="Y321" i="1"/>
  <c r="Y325" i="1"/>
  <c r="Y330" i="1"/>
  <c r="Y334" i="1"/>
  <c r="Z337" i="1"/>
  <c r="Z338" i="1" s="1"/>
  <c r="BN337" i="1"/>
  <c r="Y338" i="1"/>
  <c r="Z342" i="1"/>
  <c r="Z343" i="1" s="1"/>
  <c r="BN342" i="1"/>
  <c r="BP342" i="1"/>
  <c r="Y343" i="1"/>
  <c r="Z346" i="1"/>
  <c r="BN346" i="1"/>
  <c r="BP346" i="1"/>
  <c r="Y349" i="1"/>
  <c r="Y353" i="1"/>
  <c r="Z357" i="1"/>
  <c r="BN357" i="1"/>
  <c r="Z359" i="1"/>
  <c r="BN359" i="1"/>
  <c r="Z361" i="1"/>
  <c r="BN361" i="1"/>
  <c r="Z363" i="1"/>
  <c r="BN363" i="1"/>
  <c r="Y364" i="1"/>
  <c r="Z367" i="1"/>
  <c r="Z371" i="1" s="1"/>
  <c r="BN367" i="1"/>
  <c r="BP367" i="1"/>
  <c r="Z369" i="1"/>
  <c r="BN369" i="1"/>
  <c r="Y372" i="1"/>
  <c r="Z375" i="1"/>
  <c r="BN375" i="1"/>
  <c r="Z377" i="1"/>
  <c r="BN377" i="1"/>
  <c r="Z379" i="1"/>
  <c r="BN379" i="1"/>
  <c r="Y380" i="1"/>
  <c r="Y387" i="1"/>
  <c r="Y395" i="1"/>
  <c r="BN398" i="1"/>
  <c r="Y401" i="1"/>
  <c r="Y406" i="1"/>
  <c r="Y411" i="1"/>
  <c r="BP408" i="1"/>
  <c r="BN408" i="1"/>
  <c r="Z408" i="1"/>
  <c r="BP418" i="1"/>
  <c r="BN418" i="1"/>
  <c r="Z418" i="1"/>
  <c r="BP422" i="1"/>
  <c r="BN422" i="1"/>
  <c r="Z422" i="1"/>
  <c r="BP426" i="1"/>
  <c r="BN426" i="1"/>
  <c r="Z426" i="1"/>
  <c r="Z233" i="1"/>
  <c r="BN233" i="1"/>
  <c r="Z235" i="1"/>
  <c r="BN235" i="1"/>
  <c r="Z241" i="1"/>
  <c r="BN241" i="1"/>
  <c r="Z242" i="1"/>
  <c r="BN242" i="1"/>
  <c r="Z244" i="1"/>
  <c r="BN244" i="1"/>
  <c r="K675" i="1"/>
  <c r="Z251" i="1"/>
  <c r="BN251" i="1"/>
  <c r="Z253" i="1"/>
  <c r="BN253" i="1"/>
  <c r="Z255" i="1"/>
  <c r="BN255" i="1"/>
  <c r="Z257" i="1"/>
  <c r="BN257" i="1"/>
  <c r="Y258" i="1"/>
  <c r="Z262" i="1"/>
  <c r="BN262" i="1"/>
  <c r="BP262" i="1"/>
  <c r="Z264" i="1"/>
  <c r="BN264" i="1"/>
  <c r="Z266" i="1"/>
  <c r="BN266" i="1"/>
  <c r="Z268" i="1"/>
  <c r="BN268" i="1"/>
  <c r="Z270" i="1"/>
  <c r="BN270" i="1"/>
  <c r="Y271" i="1"/>
  <c r="Z274" i="1"/>
  <c r="Z275" i="1" s="1"/>
  <c r="BN274" i="1"/>
  <c r="BP274" i="1"/>
  <c r="Z279" i="1"/>
  <c r="BN279" i="1"/>
  <c r="BP279" i="1"/>
  <c r="Z281" i="1"/>
  <c r="BN281" i="1"/>
  <c r="Z283" i="1"/>
  <c r="BN283" i="1"/>
  <c r="Z285" i="1"/>
  <c r="BN285" i="1"/>
  <c r="Z287" i="1"/>
  <c r="BN287" i="1"/>
  <c r="Y290" i="1"/>
  <c r="Y295" i="1"/>
  <c r="P675" i="1"/>
  <c r="Z299" i="1"/>
  <c r="Z301" i="1" s="1"/>
  <c r="BN299" i="1"/>
  <c r="Y302" i="1"/>
  <c r="Q675" i="1"/>
  <c r="Z306" i="1"/>
  <c r="BN306" i="1"/>
  <c r="Z308" i="1"/>
  <c r="BN308" i="1"/>
  <c r="Z310" i="1"/>
  <c r="BN310" i="1"/>
  <c r="Y311" i="1"/>
  <c r="Z315" i="1"/>
  <c r="Z316" i="1" s="1"/>
  <c r="BN315" i="1"/>
  <c r="BP315" i="1"/>
  <c r="Y316" i="1"/>
  <c r="Z319" i="1"/>
  <c r="Z320" i="1" s="1"/>
  <c r="BN319" i="1"/>
  <c r="BP319" i="1"/>
  <c r="Z323" i="1"/>
  <c r="Z324" i="1" s="1"/>
  <c r="BN323" i="1"/>
  <c r="BP323" i="1"/>
  <c r="Z328" i="1"/>
  <c r="Z329" i="1" s="1"/>
  <c r="BN328" i="1"/>
  <c r="BP328" i="1"/>
  <c r="Y329" i="1"/>
  <c r="Z332" i="1"/>
  <c r="Z333" i="1" s="1"/>
  <c r="BN332" i="1"/>
  <c r="BP332" i="1"/>
  <c r="BP336" i="1"/>
  <c r="Y344" i="1"/>
  <c r="Z347" i="1"/>
  <c r="BN347" i="1"/>
  <c r="Z351" i="1"/>
  <c r="Z352" i="1" s="1"/>
  <c r="BN351" i="1"/>
  <c r="BP351" i="1"/>
  <c r="BN358" i="1"/>
  <c r="BN360" i="1"/>
  <c r="Y365" i="1"/>
  <c r="BN368" i="1"/>
  <c r="BN370" i="1"/>
  <c r="BN378" i="1"/>
  <c r="Z384" i="1"/>
  <c r="BN384" i="1"/>
  <c r="Z390" i="1"/>
  <c r="BN390" i="1"/>
  <c r="BP390" i="1"/>
  <c r="Z391" i="1"/>
  <c r="BN391" i="1"/>
  <c r="Z393" i="1"/>
  <c r="BN393" i="1"/>
  <c r="Z397" i="1"/>
  <c r="BN397" i="1"/>
  <c r="BP397" i="1"/>
  <c r="Z399" i="1"/>
  <c r="BN399" i="1"/>
  <c r="Z404" i="1"/>
  <c r="Z405" i="1" s="1"/>
  <c r="BN404" i="1"/>
  <c r="BP404" i="1"/>
  <c r="Y405" i="1"/>
  <c r="BP410" i="1"/>
  <c r="BN410" i="1"/>
  <c r="Z410" i="1"/>
  <c r="Y412" i="1"/>
  <c r="W675" i="1"/>
  <c r="Y428" i="1"/>
  <c r="Y427" i="1"/>
  <c r="BP416" i="1"/>
  <c r="BN416" i="1"/>
  <c r="Z416" i="1"/>
  <c r="BP420" i="1"/>
  <c r="BN420" i="1"/>
  <c r="Z420" i="1"/>
  <c r="BP424" i="1"/>
  <c r="BN424" i="1"/>
  <c r="Z424" i="1"/>
  <c r="Z430" i="1"/>
  <c r="BN430" i="1"/>
  <c r="BP430" i="1"/>
  <c r="Y433" i="1"/>
  <c r="Z435" i="1"/>
  <c r="BN435" i="1"/>
  <c r="BP435" i="1"/>
  <c r="Z436" i="1"/>
  <c r="BN436" i="1"/>
  <c r="Y437" i="1"/>
  <c r="X675" i="1"/>
  <c r="Z446" i="1"/>
  <c r="BN446" i="1"/>
  <c r="BP446" i="1"/>
  <c r="Z448" i="1"/>
  <c r="BN448" i="1"/>
  <c r="Z450" i="1"/>
  <c r="BN450" i="1"/>
  <c r="Z452" i="1"/>
  <c r="BN452" i="1"/>
  <c r="Y453" i="1"/>
  <c r="Z456" i="1"/>
  <c r="Z458" i="1" s="1"/>
  <c r="BN456" i="1"/>
  <c r="BP456" i="1"/>
  <c r="Y459" i="1"/>
  <c r="Z461" i="1"/>
  <c r="BN461" i="1"/>
  <c r="BP461" i="1"/>
  <c r="Z462" i="1"/>
  <c r="BN462" i="1"/>
  <c r="Z464" i="1"/>
  <c r="BN464" i="1"/>
  <c r="Y467" i="1"/>
  <c r="Z469" i="1"/>
  <c r="Z470" i="1" s="1"/>
  <c r="BN469" i="1"/>
  <c r="BP469" i="1"/>
  <c r="Y470" i="1"/>
  <c r="Z475" i="1"/>
  <c r="Z476" i="1" s="1"/>
  <c r="BN475" i="1"/>
  <c r="BP475" i="1"/>
  <c r="Y476" i="1"/>
  <c r="Z482" i="1"/>
  <c r="BN482" i="1"/>
  <c r="Z484" i="1"/>
  <c r="BN484" i="1"/>
  <c r="Z485" i="1"/>
  <c r="BN485" i="1"/>
  <c r="Z487" i="1"/>
  <c r="BN487" i="1"/>
  <c r="Z490" i="1"/>
  <c r="BN490" i="1"/>
  <c r="Z492" i="1"/>
  <c r="BN492" i="1"/>
  <c r="Z495" i="1"/>
  <c r="BN495" i="1"/>
  <c r="Z497" i="1"/>
  <c r="BN497" i="1"/>
  <c r="Z500" i="1"/>
  <c r="BN500" i="1"/>
  <c r="Y501" i="1"/>
  <c r="Z504" i="1"/>
  <c r="Z506" i="1" s="1"/>
  <c r="BN504" i="1"/>
  <c r="BP504" i="1"/>
  <c r="Y507" i="1"/>
  <c r="Z510" i="1"/>
  <c r="Z511" i="1" s="1"/>
  <c r="BN510" i="1"/>
  <c r="BP510" i="1"/>
  <c r="Z515" i="1"/>
  <c r="Z516" i="1" s="1"/>
  <c r="BN515" i="1"/>
  <c r="BP515" i="1"/>
  <c r="Y516" i="1"/>
  <c r="Z520" i="1"/>
  <c r="Z524" i="1" s="1"/>
  <c r="BN520" i="1"/>
  <c r="BP520" i="1"/>
  <c r="Z521" i="1"/>
  <c r="BN521" i="1"/>
  <c r="Z523" i="1"/>
  <c r="BN523" i="1"/>
  <c r="Z527" i="1"/>
  <c r="Z528" i="1" s="1"/>
  <c r="BN527" i="1"/>
  <c r="BP527" i="1"/>
  <c r="Y528" i="1"/>
  <c r="Z532" i="1"/>
  <c r="BN532" i="1"/>
  <c r="BP532" i="1"/>
  <c r="Z535" i="1"/>
  <c r="BN535" i="1"/>
  <c r="Y539" i="1"/>
  <c r="Y544" i="1"/>
  <c r="AC675" i="1"/>
  <c r="Y563" i="1"/>
  <c r="Z549" i="1"/>
  <c r="BN549" i="1"/>
  <c r="BP549" i="1"/>
  <c r="Z551" i="1"/>
  <c r="BN551" i="1"/>
  <c r="Z553" i="1"/>
  <c r="BN553" i="1"/>
  <c r="Z555" i="1"/>
  <c r="BN555" i="1"/>
  <c r="BP556" i="1"/>
  <c r="BN556" i="1"/>
  <c r="Z556" i="1"/>
  <c r="BP559" i="1"/>
  <c r="BN559" i="1"/>
  <c r="Z559" i="1"/>
  <c r="BP561" i="1"/>
  <c r="BN561" i="1"/>
  <c r="Z561" i="1"/>
  <c r="BP568" i="1"/>
  <c r="BN568" i="1"/>
  <c r="Z568" i="1"/>
  <c r="Y581" i="1"/>
  <c r="BP572" i="1"/>
  <c r="BN572" i="1"/>
  <c r="Z572" i="1"/>
  <c r="BP576" i="1"/>
  <c r="BN576" i="1"/>
  <c r="Z576" i="1"/>
  <c r="BP580" i="1"/>
  <c r="BN580" i="1"/>
  <c r="Z580" i="1"/>
  <c r="Y582" i="1"/>
  <c r="Y587" i="1"/>
  <c r="BP584" i="1"/>
  <c r="BN584" i="1"/>
  <c r="Z584" i="1"/>
  <c r="BP591" i="1"/>
  <c r="BN591" i="1"/>
  <c r="Z591" i="1"/>
  <c r="Y610" i="1"/>
  <c r="Y611" i="1"/>
  <c r="BP603" i="1"/>
  <c r="BN603" i="1"/>
  <c r="Z603" i="1"/>
  <c r="BP605" i="1"/>
  <c r="BN605" i="1"/>
  <c r="Z605" i="1"/>
  <c r="AA675" i="1"/>
  <c r="Y477" i="1"/>
  <c r="Y517" i="1"/>
  <c r="BP557" i="1"/>
  <c r="BN557" i="1"/>
  <c r="Z557" i="1"/>
  <c r="BP560" i="1"/>
  <c r="BN560" i="1"/>
  <c r="Z560" i="1"/>
  <c r="BP562" i="1"/>
  <c r="BN562" i="1"/>
  <c r="Z562" i="1"/>
  <c r="Y569" i="1"/>
  <c r="BP566" i="1"/>
  <c r="BN566" i="1"/>
  <c r="Z566" i="1"/>
  <c r="Z569" i="1" s="1"/>
  <c r="BP574" i="1"/>
  <c r="BN574" i="1"/>
  <c r="Z574" i="1"/>
  <c r="BP578" i="1"/>
  <c r="BN578" i="1"/>
  <c r="Z578" i="1"/>
  <c r="BP586" i="1"/>
  <c r="BN586" i="1"/>
  <c r="Z586" i="1"/>
  <c r="Y588" i="1"/>
  <c r="Y592" i="1"/>
  <c r="BP590" i="1"/>
  <c r="BN590" i="1"/>
  <c r="Z590" i="1"/>
  <c r="Z592" i="1" s="1"/>
  <c r="BP604" i="1"/>
  <c r="BN604" i="1"/>
  <c r="Z604" i="1"/>
  <c r="BP606" i="1"/>
  <c r="BN606" i="1"/>
  <c r="Z606" i="1"/>
  <c r="BP608" i="1"/>
  <c r="BN608" i="1"/>
  <c r="Z608" i="1"/>
  <c r="BP621" i="1"/>
  <c r="BN621" i="1"/>
  <c r="Z621" i="1"/>
  <c r="BP623" i="1"/>
  <c r="BN623" i="1"/>
  <c r="Z623" i="1"/>
  <c r="BP625" i="1"/>
  <c r="BN625" i="1"/>
  <c r="Z625" i="1"/>
  <c r="BP642" i="1"/>
  <c r="BN642" i="1"/>
  <c r="Z642" i="1"/>
  <c r="BP644" i="1"/>
  <c r="BN644" i="1"/>
  <c r="Z644" i="1"/>
  <c r="Y646" i="1"/>
  <c r="Y655" i="1"/>
  <c r="BP654" i="1"/>
  <c r="BN654" i="1"/>
  <c r="Z654" i="1"/>
  <c r="Z655" i="1" s="1"/>
  <c r="Y656" i="1"/>
  <c r="Y663" i="1"/>
  <c r="BP662" i="1"/>
  <c r="BN662" i="1"/>
  <c r="Z662" i="1"/>
  <c r="Z663" i="1" s="1"/>
  <c r="Y664" i="1"/>
  <c r="AE675" i="1"/>
  <c r="Y599" i="1"/>
  <c r="BP607" i="1"/>
  <c r="BN607" i="1"/>
  <c r="Z607" i="1"/>
  <c r="BP609" i="1"/>
  <c r="BN609" i="1"/>
  <c r="Z609" i="1"/>
  <c r="Y627" i="1"/>
  <c r="BP620" i="1"/>
  <c r="BN620" i="1"/>
  <c r="Z620" i="1"/>
  <c r="BP622" i="1"/>
  <c r="BN622" i="1"/>
  <c r="Z622" i="1"/>
  <c r="BP624" i="1"/>
  <c r="BN624" i="1"/>
  <c r="Z624" i="1"/>
  <c r="BP626" i="1"/>
  <c r="BN626" i="1"/>
  <c r="Z626" i="1"/>
  <c r="Y628" i="1"/>
  <c r="Y645" i="1"/>
  <c r="BP641" i="1"/>
  <c r="BN641" i="1"/>
  <c r="Z641" i="1"/>
  <c r="BP643" i="1"/>
  <c r="BN643" i="1"/>
  <c r="Z643" i="1"/>
  <c r="AF675" i="1"/>
  <c r="Y652" i="1"/>
  <c r="Z58" i="1" l="1"/>
  <c r="Z638" i="1"/>
  <c r="Z617" i="1"/>
  <c r="Z563" i="1"/>
  <c r="Z501" i="1"/>
  <c r="Z311" i="1"/>
  <c r="Z258" i="1"/>
  <c r="Z380" i="1"/>
  <c r="Z144" i="1"/>
  <c r="Z78" i="1"/>
  <c r="Z53" i="1"/>
  <c r="Y666" i="1"/>
  <c r="Z645" i="1"/>
  <c r="Z538" i="1"/>
  <c r="Z453" i="1"/>
  <c r="Z437" i="1"/>
  <c r="Z432" i="1"/>
  <c r="Z394" i="1"/>
  <c r="Z387" i="1"/>
  <c r="Z271" i="1"/>
  <c r="Z246" i="1"/>
  <c r="Z364" i="1"/>
  <c r="Z223" i="1"/>
  <c r="Z201" i="1"/>
  <c r="Z179" i="1"/>
  <c r="Z134" i="1"/>
  <c r="Z127" i="1"/>
  <c r="Z102" i="1"/>
  <c r="Z96" i="1"/>
  <c r="Z71" i="1"/>
  <c r="Y667" i="1"/>
  <c r="Z34" i="1"/>
  <c r="Y669" i="1"/>
  <c r="Z610" i="1"/>
  <c r="Z587" i="1"/>
  <c r="Z348" i="1"/>
  <c r="Z237" i="1"/>
  <c r="X668" i="1"/>
  <c r="Z627" i="1"/>
  <c r="Z581" i="1"/>
  <c r="Z466" i="1"/>
  <c r="Z427" i="1"/>
  <c r="Z400" i="1"/>
  <c r="Z289" i="1"/>
  <c r="Z411" i="1"/>
  <c r="Z118" i="1"/>
  <c r="Z109" i="1"/>
  <c r="Z87" i="1"/>
  <c r="Z670" i="1" s="1"/>
  <c r="Y665" i="1"/>
  <c r="Y668" i="1" l="1"/>
</calcChain>
</file>

<file path=xl/sharedStrings.xml><?xml version="1.0" encoding="utf-8"?>
<sst xmlns="http://schemas.openxmlformats.org/spreadsheetml/2006/main" count="3148" uniqueCount="1087">
  <si>
    <t xml:space="preserve">  БЛАНК ЗАКАЗА </t>
  </si>
  <si>
    <t>КИ</t>
  </si>
  <si>
    <t>на отгрузку продукции с ООО Трейд-Сервис с</t>
  </si>
  <si>
    <t>30.12.2024</t>
  </si>
  <si>
    <t>бланк создан</t>
  </si>
  <si>
    <t>25.12.2024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</si>
  <si>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</si>
  <si>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</si>
  <si>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</si>
  <si>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</si>
  <si>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</si>
  <si>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</si>
  <si>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</si>
  <si>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</si>
  <si>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</si>
  <si>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</si>
  <si>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</si>
  <si>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</si>
  <si>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</si>
  <si>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</si>
  <si>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</si>
  <si>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</si>
  <si>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</si>
  <si>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</si>
  <si>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</si>
  <si>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</si>
  <si>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</si>
  <si>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</si>
  <si>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</si>
  <si>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</si>
  <si>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</si>
  <si>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</si>
  <si>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</si>
  <si>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</si>
  <si>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</si>
  <si>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</si>
  <si>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</si>
  <si>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</si>
  <si>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</si>
  <si>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</si>
  <si>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</si>
  <si>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</si>
  <si>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</si>
  <si>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</si>
  <si>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</si>
  <si>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</si>
  <si>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</si>
  <si>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</si>
  <si>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</si>
  <si>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</si>
  <si>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</si>
  <si>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</si>
  <si>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</si>
  <si>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</si>
  <si>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</si>
  <si>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</si>
  <si>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</si>
  <si>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</si>
  <si>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</si>
  <si>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</si>
  <si>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</si>
  <si>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</si>
  <si>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</si>
  <si>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</si>
  <si>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</si>
  <si>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</si>
  <si>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</si>
  <si>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</si>
  <si>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</si>
  <si>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</si>
  <si>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</si>
  <si>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</si>
  <si>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</si>
  <si>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</si>
  <si>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</si>
  <si>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</si>
  <si>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</si>
  <si>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</si>
  <si>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</si>
  <si>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</si>
  <si>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</si>
  <si>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</si>
  <si>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</si>
  <si>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</si>
  <si>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</si>
  <si>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</si>
  <si>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</si>
  <si>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</si>
  <si>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</si>
  <si>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</si>
  <si>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</si>
  <si>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</si>
  <si>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</si>
  <si>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</si>
  <si>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</si>
  <si>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</si>
  <si>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</si>
  <si>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</si>
  <si>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</si>
  <si>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</si>
  <si>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</si>
  <si>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</si>
  <si>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</si>
  <si>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</si>
  <si>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</si>
  <si>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</si>
  <si>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</si>
  <si>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</si>
  <si>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</si>
  <si>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</si>
  <si>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</si>
  <si>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</si>
  <si>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</si>
  <si>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</si>
  <si>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</si>
  <si>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</si>
  <si>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</si>
  <si>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</si>
  <si>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</si>
  <si>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</si>
  <si>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</si>
  <si>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</si>
  <si>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</si>
  <si>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</si>
  <si>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</si>
  <si>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</si>
  <si>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</si>
  <si>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</si>
  <si>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</si>
  <si>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</si>
  <si>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</si>
  <si>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</si>
  <si>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</si>
  <si>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</si>
  <si>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</si>
  <si>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</si>
  <si>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</si>
  <si>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</si>
  <si>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</si>
  <si>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</si>
  <si>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</si>
  <si>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</si>
  <si>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</si>
  <si>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</si>
  <si>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</si>
  <si>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</si>
  <si>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</si>
  <si>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</si>
  <si>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</si>
  <si>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</si>
  <si>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</si>
  <si>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</si>
  <si>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</si>
  <si>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</si>
  <si>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</si>
  <si>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</si>
  <si>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</si>
  <si>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</si>
  <si>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</si>
  <si>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</si>
  <si>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</si>
  <si>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</si>
  <si>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</si>
  <si>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</si>
  <si>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</si>
  <si>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</si>
  <si>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</si>
  <si>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</si>
  <si>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</si>
  <si>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</si>
  <si>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</si>
  <si>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</si>
  <si>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</si>
  <si>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</si>
  <si>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</si>
  <si>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</si>
  <si>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</si>
  <si>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</si>
  <si>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</si>
  <si>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</si>
  <si>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</si>
  <si>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</si>
  <si>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</si>
  <si>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</si>
  <si>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</si>
  <si>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</si>
  <si>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</si>
  <si>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</si>
  <si>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</si>
  <si>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</si>
  <si>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</si>
  <si>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</si>
  <si>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</si>
  <si>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</si>
  <si>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</si>
  <si>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</si>
  <si>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</si>
  <si>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</si>
  <si>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</si>
  <si>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</si>
  <si>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</si>
  <si>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</si>
  <si>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</si>
  <si>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</si>
  <si>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</si>
  <si>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</si>
  <si>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</si>
  <si>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</si>
  <si>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</si>
  <si>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</si>
  <si>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</si>
  <si>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</si>
  <si>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</si>
  <si>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</si>
  <si>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</si>
  <si>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</si>
  <si>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</si>
  <si>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</si>
  <si>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</si>
  <si>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</si>
  <si>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</si>
  <si>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</si>
  <si>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</si>
  <si>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</si>
  <si>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</si>
  <si>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</si>
  <si>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</si>
  <si>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</si>
  <si>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</si>
  <si>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</si>
  <si>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</si>
  <si>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</si>
  <si>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</si>
  <si>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</si>
  <si>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</si>
  <si>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</si>
  <si>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</si>
  <si>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</si>
  <si>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</si>
  <si>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</si>
  <si>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</si>
  <si>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</si>
  <si>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</si>
  <si>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</si>
  <si>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</si>
  <si>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</si>
  <si>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</si>
  <si>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</si>
  <si>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</si>
  <si>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</si>
  <si>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</si>
  <si>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</si>
  <si>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</si>
  <si>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</si>
  <si>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</si>
  <si>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</si>
  <si>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</si>
  <si>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</si>
  <si>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</si>
  <si>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</si>
  <si>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</si>
  <si>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</si>
  <si>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</si>
  <si>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</si>
  <si>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</si>
  <si>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</si>
  <si>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</si>
  <si>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</si>
  <si>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</si>
  <si>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</si>
  <si>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</si>
  <si>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</si>
  <si>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</si>
  <si>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</si>
  <si>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</si>
  <si>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</si>
  <si>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</si>
  <si>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</si>
  <si>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</si>
  <si>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</si>
  <si>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</si>
  <si>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</si>
  <si>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</si>
  <si>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</si>
  <si>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</si>
  <si>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</si>
  <si>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</si>
  <si>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</si>
  <si>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</si>
  <si>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</si>
  <si>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</si>
  <si>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</si>
  <si>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</si>
  <si>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</si>
  <si>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</si>
  <si>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</si>
  <si>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</si>
  <si>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</si>
  <si>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</si>
  <si>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</si>
  <si>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</si>
  <si>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</si>
  <si>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</si>
  <si>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</si>
  <si>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</si>
  <si>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</si>
  <si>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</si>
  <si>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</si>
  <si>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</si>
  <si>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</si>
  <si>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</si>
  <si>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</si>
  <si>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</si>
  <si>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</si>
  <si>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</si>
  <si>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</si>
  <si>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</si>
  <si>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</si>
  <si>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</si>
  <si>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</si>
  <si>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</si>
  <si>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</si>
  <si>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</si>
  <si>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</si>
  <si>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</si>
  <si>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</si>
  <si>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</si>
  <si>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</si>
  <si>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</si>
  <si>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</si>
  <si>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</si>
  <si>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</si>
  <si>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</si>
  <si>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</si>
  <si>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</si>
  <si>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</si>
  <si>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</si>
  <si>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</si>
  <si>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</si>
  <si>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</si>
  <si>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</si>
  <si>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</si>
  <si>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</si>
  <si>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</si>
  <si>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</si>
  <si>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</si>
  <si>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</si>
  <si>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</si>
  <si>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</si>
  <si>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</si>
  <si>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</si>
  <si>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</si>
  <si>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</si>
  <si>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</si>
  <si>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</si>
  <si>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</si>
  <si>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</si>
  <si>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</si>
  <si>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</si>
  <si>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</si>
  <si>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</si>
  <si>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</si>
  <si>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</si>
  <si>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</si>
  <si>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</si>
  <si>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</si>
  <si>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</si>
  <si>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</si>
  <si>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</si>
  <si>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</si>
  <si>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</si>
  <si>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</si>
  <si>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</si>
  <si>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</si>
  <si>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</si>
  <si>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</si>
  <si>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</si>
  <si>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</si>
  <si>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</si>
  <si>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</si>
  <si>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</si>
  <si>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</si>
  <si>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</si>
  <si>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</si>
  <si>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</si>
  <si>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</si>
  <si>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</si>
  <si>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</si>
  <si>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</si>
  <si>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</si>
  <si>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</si>
  <si>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</si>
  <si>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</si>
  <si>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</si>
  <si>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</si>
  <si>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</si>
  <si>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</si>
  <si>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</si>
  <si>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</si>
  <si>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</si>
  <si>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</si>
  <si>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</si>
  <si>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</si>
  <si>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</si>
  <si>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</si>
  <si>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</si>
  <si>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</si>
  <si>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</si>
  <si>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</si>
  <si>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</si>
  <si>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</si>
  <si>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</si>
  <si>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</si>
  <si>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</si>
  <si>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</si>
  <si>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</si>
  <si>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</si>
  <si>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</si>
  <si>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</si>
  <si>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</si>
  <si>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</si>
  <si>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</si>
  <si>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</si>
  <si>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</si>
  <si>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</si>
  <si>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</si>
  <si>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</si>
  <si>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</si>
  <si>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</si>
  <si>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</si>
  <si>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</si>
  <si>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</si>
  <si>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</si>
  <si>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</si>
  <si>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</si>
  <si>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</si>
  <si>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</si>
  <si>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</si>
  <si>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</si>
  <si>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</si>
  <si>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</si>
  <si>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</si>
  <si>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</si>
  <si>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</si>
  <si>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</si>
  <si>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</si>
  <si>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</si>
  <si>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</si>
  <si>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</si>
  <si>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</si>
  <si>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</si>
  <si>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</si>
  <si>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</si>
  <si>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</si>
  <si>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</si>
  <si>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</si>
  <si>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</si>
  <si>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</si>
  <si>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</si>
  <si>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</si>
  <si>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</si>
  <si>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</si>
  <si>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</si>
  <si>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</si>
  <si>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</si>
  <si>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</si>
  <si>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</si>
  <si>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</si>
  <si>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</si>
  <si>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</si>
  <si>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</si>
  <si>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</si>
  <si>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</si>
  <si>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</si>
  <si>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</si>
  <si>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</si>
  <si>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</si>
  <si>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</si>
  <si>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</si>
  <si>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</si>
  <si>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</si>
  <si>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</si>
  <si>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</si>
  <si>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</si>
  <si>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</si>
  <si>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</si>
  <si>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</si>
  <si>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</si>
  <si>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</si>
  <si>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</si>
  <si>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</si>
  <si>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</si>
  <si>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</si>
  <si>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</si>
  <si>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</si>
  <si>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</si>
  <si>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</si>
  <si>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</si>
  <si>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</si>
  <si>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</si>
  <si>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</si>
  <si>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</si>
  <si>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</si>
  <si>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</si>
  <si>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</si>
  <si>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</si>
  <si>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</si>
  <si>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</si>
  <si>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</si>
  <si>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</si>
  <si>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</si>
  <si>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</si>
  <si>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</si>
  <si>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</si>
  <si>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</si>
  <si>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</si>
  <si>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</si>
  <si>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</si>
  <si>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</si>
  <si>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</si>
  <si>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</si>
  <si>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</si>
  <si>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</si>
  <si>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</si>
  <si>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</si>
  <si>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</si>
  <si>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</si>
  <si>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</si>
  <si>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</si>
  <si>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</si>
  <si>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</si>
  <si>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</si>
  <si>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</si>
  <si>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</si>
  <si>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</si>
  <si>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</si>
  <si>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</si>
  <si>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</si>
  <si>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</si>
  <si>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</si>
  <si>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</si>
  <si>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</si>
  <si>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</si>
  <si>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</si>
  <si>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</si>
  <si>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</si>
  <si>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</si>
  <si>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</si>
  <si>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</si>
  <si>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</si>
  <si>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</si>
  <si>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</si>
  <si>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</si>
  <si>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</si>
  <si>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</si>
  <si>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</si>
  <si>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</si>
  <si>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</si>
  <si>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</si>
  <si>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</si>
  <si>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</si>
  <si>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</si>
  <si>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</si>
  <si>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</si>
  <si>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</si>
  <si>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</si>
  <si>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</si>
  <si>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</si>
  <si>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</si>
  <si>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</si>
  <si>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</si>
  <si>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</si>
  <si>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</si>
  <si>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</si>
  <si>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</si>
  <si>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</si>
  <si>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</si>
  <si>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</si>
  <si>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</si>
  <si>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</si>
  <si>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</si>
  <si>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</si>
  <si>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</si>
  <si>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</si>
  <si>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</si>
  <si>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</si>
  <si>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</si>
  <si>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</si>
  <si>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</si>
  <si>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</si>
  <si>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</si>
  <si>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</si>
  <si>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</si>
  <si>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</si>
  <si>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</si>
  <si>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</si>
  <si>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</si>
  <si>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</si>
  <si>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</si>
  <si>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</si>
  <si>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</si>
  <si>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</si>
  <si>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</si>
  <si>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</si>
  <si>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</si>
  <si>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</si>
  <si>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</si>
  <si>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</si>
  <si>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</si>
  <si>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</si>
  <si>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</si>
  <si>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</si>
  <si>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</si>
  <si>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</si>
  <si>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</si>
  <si>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</si>
  <si>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</si>
  <si>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</si>
  <si>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</si>
  <si>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</si>
  <si>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</si>
  <si>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</si>
  <si>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</si>
  <si>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</si>
  <si>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</si>
  <si>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</si>
  <si>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</si>
  <si>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</si>
  <si>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</si>
  <si>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</si>
  <si>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</si>
  <si>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</si>
  <si>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</si>
  <si>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</si>
  <si>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</si>
  <si>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</si>
  <si>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</si>
  <si>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</si>
  <si>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</si>
  <si>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</si>
  <si>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</si>
  <si>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</si>
  <si>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</si>
  <si>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</si>
  <si>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</si>
  <si>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</si>
  <si>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</si>
  <si>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</si>
  <si>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</si>
  <si>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</si>
  <si>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</si>
  <si>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</si>
  <si>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</si>
  <si>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</si>
  <si>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</si>
  <si>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</si>
  <si>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</si>
  <si>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</si>
  <si>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</si>
  <si>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</si>
  <si>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</si>
  <si>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</si>
  <si>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</si>
  <si>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</si>
  <si>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</si>
  <si>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</si>
  <si>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</si>
  <si>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</si>
  <si>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</si>
  <si>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</si>
  <si>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</si>
  <si>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SU000251</t>
  </si>
  <si>
    <t>P002584</t>
  </si>
  <si>
    <t>ЕАЭС N RU Д-RU.РА09.В.35957/22, ЕАЭС № RU Д- RU.АБ75.В.00578/19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</si>
  <si>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</si>
  <si>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</si>
  <si>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</si>
  <si>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</si>
  <si>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</si>
  <si>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</si>
  <si>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</si>
  <si>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</si>
  <si>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</si>
  <si>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</si>
  <si>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</si>
  <si>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</si>
  <si>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</si>
  <si>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</si>
  <si>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</si>
  <si>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</si>
  <si>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</si>
  <si>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</si>
  <si>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</si>
  <si>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</si>
  <si>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</si>
  <si>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</si>
  <si>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</si>
  <si>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</si>
  <si>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</si>
  <si>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</si>
  <si>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</si>
  <si>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</si>
  <si>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</si>
  <si>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</si>
  <si>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</si>
  <si>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</si>
  <si>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</si>
  <si>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</si>
  <si>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</si>
  <si>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</si>
  <si>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</si>
  <si>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</si>
  <si>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</si>
  <si>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</si>
  <si>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</si>
  <si>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</si>
  <si>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</si>
  <si>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</si>
  <si>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</si>
  <si>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</si>
  <si>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</si>
  <si>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</si>
  <si>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</si>
  <si>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</si>
  <si>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</si>
  <si>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</si>
  <si>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</si>
  <si>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</si>
  <si>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</si>
  <si>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</si>
  <si>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</si>
  <si>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</si>
  <si>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</si>
  <si>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</si>
  <si>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</si>
  <si>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</si>
  <si>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</si>
  <si>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</si>
  <si>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</si>
  <si>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</si>
  <si>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</si>
  <si>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</si>
  <si>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</si>
  <si>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</si>
  <si>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</si>
  <si>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</si>
  <si>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</si>
  <si>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</si>
  <si>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</si>
  <si>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</si>
  <si>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</si>
  <si>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</si>
  <si>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</si>
  <si>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</si>
  <si>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</si>
  <si>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</si>
  <si>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</si>
  <si>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</si>
  <si>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</si>
  <si>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</si>
  <si>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</si>
  <si>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</si>
  <si>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</si>
  <si>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</si>
  <si>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</si>
  <si>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</si>
  <si>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</si>
  <si>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</si>
  <si>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</si>
  <si>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</si>
  <si>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</si>
  <si>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</si>
  <si>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</si>
  <si>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</si>
  <si>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</si>
  <si>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</si>
  <si>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</si>
  <si>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</si>
  <si>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</si>
  <si>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</si>
  <si>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</si>
  <si>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</si>
  <si>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</si>
  <si>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</si>
  <si>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</si>
  <si>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</si>
  <si>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</si>
  <si>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</si>
  <si>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</si>
  <si>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</si>
  <si>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</si>
  <si>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</si>
  <si>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</si>
  <si>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</si>
  <si>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</si>
  <si>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</si>
  <si>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</si>
  <si>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</si>
  <si>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</si>
  <si>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</si>
  <si>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</si>
  <si>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</si>
  <si>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</si>
  <si>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</si>
  <si>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</si>
  <si>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</si>
  <si>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</si>
  <si>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</si>
  <si>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</si>
  <si>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</si>
  <si>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</si>
  <si>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</si>
  <si>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</si>
  <si>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</si>
  <si>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</si>
  <si>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</si>
  <si>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</si>
  <si>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</si>
  <si>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</si>
  <si>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</si>
  <si>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</si>
  <si>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</si>
  <si>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</si>
  <si>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</si>
  <si>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</si>
  <si>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</si>
  <si>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</si>
  <si>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</si>
  <si>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</si>
  <si>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</si>
  <si>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</si>
  <si>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</si>
  <si>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</si>
  <si>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</si>
  <si>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</si>
  <si>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</si>
  <si>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</si>
  <si>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</si>
  <si>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</si>
  <si>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</si>
  <si>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</si>
  <si>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</si>
  <si>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</si>
  <si>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</si>
  <si>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</si>
  <si>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</si>
  <si>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</si>
  <si>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</si>
  <si>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</si>
  <si>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</si>
  <si>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</si>
  <si>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</si>
  <si>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</si>
  <si>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</si>
  <si>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</si>
  <si>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</si>
  <si>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</si>
  <si>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</si>
  <si>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</si>
  <si>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</si>
  <si>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</si>
  <si>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</si>
  <si>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</si>
  <si>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</si>
  <si>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</si>
  <si>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</si>
  <si>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</si>
  <si>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</si>
  <si>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</si>
  <si>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</si>
  <si>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</si>
  <si>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</si>
  <si>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</si>
  <si>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</si>
  <si>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</si>
  <si>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</si>
  <si>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</si>
  <si>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</si>
  <si>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</si>
  <si>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</si>
  <si>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</si>
  <si>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</si>
  <si>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</si>
  <si>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</si>
  <si>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</si>
  <si>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</si>
  <si>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</si>
  <si>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</si>
  <si>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</si>
  <si>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</si>
  <si>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</si>
  <si>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</si>
  <si>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</si>
  <si>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</si>
  <si>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</si>
  <si>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</si>
  <si>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</si>
  <si>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</si>
  <si>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</si>
  <si>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</si>
  <si>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</si>
  <si>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</si>
  <si>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</si>
  <si>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</si>
  <si>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</si>
  <si>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</si>
  <si>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</si>
  <si>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</si>
  <si>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</si>
  <si>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</si>
  <si>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</si>
  <si>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</si>
  <si>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</si>
  <si>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</si>
  <si>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</si>
  <si>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</si>
  <si>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</si>
  <si>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</si>
  <si>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</si>
  <si>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</si>
  <si>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</si>
  <si>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</si>
  <si>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</si>
  <si>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</si>
  <si>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</si>
  <si>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</si>
  <si>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</si>
  <si>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</si>
  <si>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</si>
  <si>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</si>
  <si>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</si>
  <si>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</si>
  <si>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</si>
  <si>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</si>
  <si>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</si>
  <si>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</si>
  <si>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</si>
  <si>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</si>
  <si>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</si>
  <si>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</si>
  <si>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</si>
  <si>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</si>
  <si>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</si>
  <si>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</si>
  <si>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</si>
  <si>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</si>
  <si>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</si>
  <si>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</si>
  <si>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</si>
  <si>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</si>
  <si>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</si>
  <si>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</si>
  <si>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</si>
  <si>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</si>
  <si>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</si>
  <si>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</si>
  <si>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</si>
  <si>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</si>
  <si>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</si>
  <si>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</si>
  <si>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</si>
  <si>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</si>
  <si>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</si>
  <si>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</si>
  <si>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</si>
  <si>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</si>
  <si>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</si>
  <si>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</si>
  <si>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</si>
  <si>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</si>
  <si>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</si>
  <si>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</si>
  <si>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</si>
  <si>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</si>
  <si>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</si>
  <si>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</si>
  <si>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</si>
  <si>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</si>
  <si>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</si>
  <si>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</si>
  <si>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</si>
  <si>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</si>
  <si>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</si>
  <si>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</si>
  <si>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</si>
  <si>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</si>
  <si>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</si>
  <si>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</si>
  <si>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</si>
  <si>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</si>
  <si>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</si>
  <si>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</si>
  <si>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</si>
  <si>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</si>
  <si>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</si>
  <si>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</si>
  <si>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</si>
  <si>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</si>
  <si>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</si>
  <si>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</si>
  <si>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</si>
  <si>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</si>
  <si>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</si>
  <si>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</si>
  <si>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</si>
  <si>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</si>
  <si>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</si>
  <si>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</si>
  <si>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</si>
  <si>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</si>
  <si>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</si>
  <si>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</si>
  <si>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</si>
  <si>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</si>
  <si>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</si>
  <si>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</si>
  <si>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</si>
  <si>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</si>
  <si>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</si>
  <si>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</si>
  <si>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</si>
  <si>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</si>
  <si>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</si>
  <si>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</si>
  <si>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</si>
  <si>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</si>
  <si>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</si>
  <si>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</si>
  <si>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</si>
  <si>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</si>
  <si>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</si>
  <si>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</si>
  <si>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</si>
  <si>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</si>
  <si>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</si>
  <si>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</si>
  <si>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</si>
  <si>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</si>
  <si>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</si>
  <si>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</si>
  <si>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</si>
  <si>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</si>
  <si>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</si>
  <si>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</si>
  <si>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</si>
  <si>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</si>
  <si>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</si>
  <si>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</si>
  <si>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</si>
  <si>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</si>
  <si>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</si>
  <si>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</si>
  <si>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</si>
  <si>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</si>
  <si>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</si>
  <si>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</si>
  <si>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</si>
  <si>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</si>
  <si>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</si>
  <si>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</si>
  <si>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</si>
  <si>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</si>
  <si>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</si>
  <si>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</si>
  <si>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</si>
  <si>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</si>
  <si>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</si>
  <si>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</si>
  <si>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</si>
  <si>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</si>
  <si>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</si>
  <si>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</si>
  <si>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</si>
  <si>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</si>
  <si>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</si>
  <si>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</si>
  <si>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</si>
  <si>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</si>
  <si>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</si>
  <si>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</si>
  <si>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</si>
  <si>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</si>
  <si>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</si>
  <si>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</si>
  <si>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</si>
  <si>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</si>
  <si>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Луганск,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</si>
</sst>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86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031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3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9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0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94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94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5"/>
  <sheetViews>
    <sheetView showGridLines="0" tabSelected="1" zoomScaleNormal="100" zoomScaleSheetLayoutView="100" workbookViewId="0">
      <selection activeCell="AA47" sqref="AA47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51" t="s">
        <v>0</v>
      </c>
      <c r="E1" s="808"/>
      <c r="F1" s="808"/>
      <c r="G1" s="12" t="s">
        <v>1</v>
      </c>
      <c r="H1" s="851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2"/>
      <c r="R2" s="792"/>
      <c r="S2" s="792"/>
      <c r="T2" s="792"/>
      <c r="U2" s="792"/>
      <c r="V2" s="792"/>
      <c r="W2" s="792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2"/>
      <c r="Q3" s="792"/>
      <c r="R3" s="792"/>
      <c r="S3" s="792"/>
      <c r="T3" s="792"/>
      <c r="U3" s="792"/>
      <c r="V3" s="792"/>
      <c r="W3" s="792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11" t="s">
        <v>8</v>
      </c>
      <c r="B5" s="912"/>
      <c r="C5" s="913"/>
      <c r="D5" s="855"/>
      <c r="E5" s="856"/>
      <c r="F5" s="1150" t="s">
        <v>9</v>
      </c>
      <c r="G5" s="913"/>
      <c r="H5" s="855" t="s">
        <v>1086</v>
      </c>
      <c r="I5" s="1074"/>
      <c r="J5" s="1074"/>
      <c r="K5" s="1074"/>
      <c r="L5" s="1074"/>
      <c r="M5" s="856"/>
      <c r="N5" s="58"/>
      <c r="P5" s="24" t="s">
        <v>10</v>
      </c>
      <c r="Q5" s="1180">
        <v>45660</v>
      </c>
      <c r="R5" s="934"/>
      <c r="T5" s="983" t="s">
        <v>11</v>
      </c>
      <c r="U5" s="798"/>
      <c r="V5" s="985" t="s">
        <v>12</v>
      </c>
      <c r="W5" s="934"/>
      <c r="AB5" s="51"/>
      <c r="AC5" s="51"/>
      <c r="AD5" s="51"/>
      <c r="AE5" s="51"/>
    </row>
    <row r="6" spans="1:32" s="771" customFormat="1" ht="24" customHeight="1" x14ac:dyDescent="0.2">
      <c r="A6" s="911" t="s">
        <v>13</v>
      </c>
      <c r="B6" s="912"/>
      <c r="C6" s="913"/>
      <c r="D6" s="1077" t="s">
        <v>14</v>
      </c>
      <c r="E6" s="1078"/>
      <c r="F6" s="1078"/>
      <c r="G6" s="1078"/>
      <c r="H6" s="1078"/>
      <c r="I6" s="1078"/>
      <c r="J6" s="1078"/>
      <c r="K6" s="1078"/>
      <c r="L6" s="1078"/>
      <c r="M6" s="934"/>
      <c r="N6" s="59"/>
      <c r="P6" s="24" t="s">
        <v>15</v>
      </c>
      <c r="Q6" s="1195" t="str">
        <f>IF(Q5=0," ",CHOOSE(WEEKDAY(Q5,2),"Понедельник","Вторник","Среда","Четверг","Пятница","Суббота","Воскресенье"))</f>
        <v>Пятница</v>
      </c>
      <c r="R6" s="790"/>
      <c r="T6" s="993" t="s">
        <v>16</v>
      </c>
      <c r="U6" s="798"/>
      <c r="V6" s="1057" t="s">
        <v>17</v>
      </c>
      <c r="W6" s="853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21" t="str">
        <f>IFERROR(VLOOKUP(DeliveryAddress,Table,3,0),1)</f>
        <v>1</v>
      </c>
      <c r="E7" s="822"/>
      <c r="F7" s="822"/>
      <c r="G7" s="822"/>
      <c r="H7" s="822"/>
      <c r="I7" s="822"/>
      <c r="J7" s="822"/>
      <c r="K7" s="822"/>
      <c r="L7" s="822"/>
      <c r="M7" s="823"/>
      <c r="N7" s="60"/>
      <c r="P7" s="24"/>
      <c r="Q7" s="42"/>
      <c r="R7" s="42"/>
      <c r="T7" s="792"/>
      <c r="U7" s="798"/>
      <c r="V7" s="1058"/>
      <c r="W7" s="1059"/>
      <c r="AB7" s="51"/>
      <c r="AC7" s="51"/>
      <c r="AD7" s="51"/>
      <c r="AE7" s="51"/>
    </row>
    <row r="8" spans="1:32" s="771" customFormat="1" ht="25.5" customHeight="1" x14ac:dyDescent="0.2">
      <c r="A8" s="1216" t="s">
        <v>18</v>
      </c>
      <c r="B8" s="782"/>
      <c r="C8" s="783"/>
      <c r="D8" s="878" t="s">
        <v>19</v>
      </c>
      <c r="E8" s="879"/>
      <c r="F8" s="879"/>
      <c r="G8" s="879"/>
      <c r="H8" s="879"/>
      <c r="I8" s="879"/>
      <c r="J8" s="879"/>
      <c r="K8" s="879"/>
      <c r="L8" s="879"/>
      <c r="M8" s="880"/>
      <c r="N8" s="61"/>
      <c r="P8" s="24" t="s">
        <v>20</v>
      </c>
      <c r="Q8" s="952">
        <v>0.5</v>
      </c>
      <c r="R8" s="823"/>
      <c r="T8" s="792"/>
      <c r="U8" s="798"/>
      <c r="V8" s="1058"/>
      <c r="W8" s="1059"/>
      <c r="AB8" s="51"/>
      <c r="AC8" s="51"/>
      <c r="AD8" s="51"/>
      <c r="AE8" s="51"/>
    </row>
    <row r="9" spans="1:32" s="771" customFormat="1" ht="39.950000000000003" customHeight="1" x14ac:dyDescent="0.2">
      <c r="A9" s="93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2"/>
      <c r="C9" s="792"/>
      <c r="D9" s="937"/>
      <c r="E9" s="785"/>
      <c r="F9" s="93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2"/>
      <c r="H9" s="784" t="str">
        <f>IF(AND($A$9="Тип доверенности/получателя при получении в адресе перегруза:",$D$9="Разовая доверенность"),"Введите ФИО","")</f>
        <v/>
      </c>
      <c r="I9" s="785"/>
      <c r="J9" s="78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5"/>
      <c r="L9" s="785"/>
      <c r="M9" s="785"/>
      <c r="N9" s="769"/>
      <c r="P9" s="26" t="s">
        <v>21</v>
      </c>
      <c r="Q9" s="931"/>
      <c r="R9" s="932"/>
      <c r="T9" s="792"/>
      <c r="U9" s="798"/>
      <c r="V9" s="1060"/>
      <c r="W9" s="1061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3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2"/>
      <c r="C10" s="792"/>
      <c r="D10" s="937"/>
      <c r="E10" s="785"/>
      <c r="F10" s="93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2"/>
      <c r="H10" s="1048" t="str">
        <f>IFERROR(VLOOKUP($D$10,Proxy,2,FALSE),"")</f>
        <v/>
      </c>
      <c r="I10" s="792"/>
      <c r="J10" s="792"/>
      <c r="K10" s="792"/>
      <c r="L10" s="792"/>
      <c r="M10" s="792"/>
      <c r="N10" s="770"/>
      <c r="P10" s="26" t="s">
        <v>22</v>
      </c>
      <c r="Q10" s="994"/>
      <c r="R10" s="995"/>
      <c r="U10" s="24" t="s">
        <v>23</v>
      </c>
      <c r="V10" s="852" t="s">
        <v>24</v>
      </c>
      <c r="W10" s="853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3"/>
      <c r="R11" s="934"/>
      <c r="U11" s="24" t="s">
        <v>27</v>
      </c>
      <c r="V11" s="1106" t="s">
        <v>28</v>
      </c>
      <c r="W11" s="932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69" t="s">
        <v>29</v>
      </c>
      <c r="B12" s="912"/>
      <c r="C12" s="912"/>
      <c r="D12" s="912"/>
      <c r="E12" s="912"/>
      <c r="F12" s="912"/>
      <c r="G12" s="912"/>
      <c r="H12" s="912"/>
      <c r="I12" s="912"/>
      <c r="J12" s="912"/>
      <c r="K12" s="912"/>
      <c r="L12" s="912"/>
      <c r="M12" s="913"/>
      <c r="N12" s="62"/>
      <c r="P12" s="24" t="s">
        <v>30</v>
      </c>
      <c r="Q12" s="952"/>
      <c r="R12" s="823"/>
      <c r="S12" s="23"/>
      <c r="U12" s="24"/>
      <c r="V12" s="808"/>
      <c r="W12" s="792"/>
      <c r="AB12" s="51"/>
      <c r="AC12" s="51"/>
      <c r="AD12" s="51"/>
      <c r="AE12" s="51"/>
    </row>
    <row r="13" spans="1:32" s="771" customFormat="1" ht="23.25" customHeight="1" x14ac:dyDescent="0.2">
      <c r="A13" s="969" t="s">
        <v>31</v>
      </c>
      <c r="B13" s="912"/>
      <c r="C13" s="912"/>
      <c r="D13" s="912"/>
      <c r="E13" s="912"/>
      <c r="F13" s="912"/>
      <c r="G13" s="912"/>
      <c r="H13" s="912"/>
      <c r="I13" s="912"/>
      <c r="J13" s="912"/>
      <c r="K13" s="912"/>
      <c r="L13" s="912"/>
      <c r="M13" s="913"/>
      <c r="N13" s="62"/>
      <c r="O13" s="26"/>
      <c r="P13" s="26" t="s">
        <v>32</v>
      </c>
      <c r="Q13" s="1106"/>
      <c r="R13" s="93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69" t="s">
        <v>33</v>
      </c>
      <c r="B14" s="912"/>
      <c r="C14" s="912"/>
      <c r="D14" s="912"/>
      <c r="E14" s="912"/>
      <c r="F14" s="912"/>
      <c r="G14" s="912"/>
      <c r="H14" s="912"/>
      <c r="I14" s="912"/>
      <c r="J14" s="912"/>
      <c r="K14" s="912"/>
      <c r="L14" s="912"/>
      <c r="M14" s="91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12" t="s">
        <v>34</v>
      </c>
      <c r="B15" s="912"/>
      <c r="C15" s="912"/>
      <c r="D15" s="912"/>
      <c r="E15" s="912"/>
      <c r="F15" s="912"/>
      <c r="G15" s="912"/>
      <c r="H15" s="912"/>
      <c r="I15" s="912"/>
      <c r="J15" s="912"/>
      <c r="K15" s="912"/>
      <c r="L15" s="912"/>
      <c r="M15" s="913"/>
      <c r="N15" s="63"/>
      <c r="P15" s="946" t="s">
        <v>35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47"/>
      <c r="Q16" s="947"/>
      <c r="R16" s="947"/>
      <c r="S16" s="947"/>
      <c r="T16" s="94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4" t="s">
        <v>36</v>
      </c>
      <c r="B17" s="834" t="s">
        <v>37</v>
      </c>
      <c r="C17" s="930" t="s">
        <v>38</v>
      </c>
      <c r="D17" s="834" t="s">
        <v>39</v>
      </c>
      <c r="E17" s="902"/>
      <c r="F17" s="834" t="s">
        <v>40</v>
      </c>
      <c r="G17" s="834" t="s">
        <v>41</v>
      </c>
      <c r="H17" s="834" t="s">
        <v>42</v>
      </c>
      <c r="I17" s="834" t="s">
        <v>43</v>
      </c>
      <c r="J17" s="834" t="s">
        <v>44</v>
      </c>
      <c r="K17" s="834" t="s">
        <v>45</v>
      </c>
      <c r="L17" s="834" t="s">
        <v>46</v>
      </c>
      <c r="M17" s="834" t="s">
        <v>47</v>
      </c>
      <c r="N17" s="834" t="s">
        <v>48</v>
      </c>
      <c r="O17" s="834" t="s">
        <v>49</v>
      </c>
      <c r="P17" s="834" t="s">
        <v>50</v>
      </c>
      <c r="Q17" s="901"/>
      <c r="R17" s="901"/>
      <c r="S17" s="901"/>
      <c r="T17" s="902"/>
      <c r="U17" s="1215" t="s">
        <v>51</v>
      </c>
      <c r="V17" s="913"/>
      <c r="W17" s="834" t="s">
        <v>52</v>
      </c>
      <c r="X17" s="834" t="s">
        <v>53</v>
      </c>
      <c r="Y17" s="1213" t="s">
        <v>54</v>
      </c>
      <c r="Z17" s="1070" t="s">
        <v>55</v>
      </c>
      <c r="AA17" s="1045" t="s">
        <v>56</v>
      </c>
      <c r="AB17" s="1045" t="s">
        <v>57</v>
      </c>
      <c r="AC17" s="1045" t="s">
        <v>58</v>
      </c>
      <c r="AD17" s="1045" t="s">
        <v>59</v>
      </c>
      <c r="AE17" s="1163"/>
      <c r="AF17" s="1164"/>
      <c r="AG17" s="66"/>
      <c r="BD17" s="65" t="s">
        <v>60</v>
      </c>
    </row>
    <row r="18" spans="1:68" ht="14.25" customHeight="1" x14ac:dyDescent="0.2">
      <c r="A18" s="835"/>
      <c r="B18" s="835"/>
      <c r="C18" s="835"/>
      <c r="D18" s="903"/>
      <c r="E18" s="905"/>
      <c r="F18" s="835"/>
      <c r="G18" s="835"/>
      <c r="H18" s="835"/>
      <c r="I18" s="835"/>
      <c r="J18" s="835"/>
      <c r="K18" s="835"/>
      <c r="L18" s="835"/>
      <c r="M18" s="835"/>
      <c r="N18" s="835"/>
      <c r="O18" s="835"/>
      <c r="P18" s="903"/>
      <c r="Q18" s="904"/>
      <c r="R18" s="904"/>
      <c r="S18" s="904"/>
      <c r="T18" s="905"/>
      <c r="U18" s="67" t="s">
        <v>61</v>
      </c>
      <c r="V18" s="67" t="s">
        <v>62</v>
      </c>
      <c r="W18" s="835"/>
      <c r="X18" s="835"/>
      <c r="Y18" s="1214"/>
      <c r="Z18" s="1071"/>
      <c r="AA18" s="1046"/>
      <c r="AB18" s="1046"/>
      <c r="AC18" s="1046"/>
      <c r="AD18" s="1165"/>
      <c r="AE18" s="1166"/>
      <c r="AF18" s="1167"/>
      <c r="AG18" s="66"/>
      <c r="BD18" s="65"/>
    </row>
    <row r="19" spans="1:68" ht="27.75" hidden="1" customHeight="1" x14ac:dyDescent="0.2">
      <c r="A19" s="870" t="s">
        <v>63</v>
      </c>
      <c r="B19" s="871"/>
      <c r="C19" s="871"/>
      <c r="D19" s="871"/>
      <c r="E19" s="871"/>
      <c r="F19" s="871"/>
      <c r="G19" s="871"/>
      <c r="H19" s="871"/>
      <c r="I19" s="871"/>
      <c r="J19" s="871"/>
      <c r="K19" s="871"/>
      <c r="L19" s="871"/>
      <c r="M19" s="871"/>
      <c r="N19" s="871"/>
      <c r="O19" s="871"/>
      <c r="P19" s="871"/>
      <c r="Q19" s="871"/>
      <c r="R19" s="871"/>
      <c r="S19" s="871"/>
      <c r="T19" s="871"/>
      <c r="U19" s="871"/>
      <c r="V19" s="871"/>
      <c r="W19" s="871"/>
      <c r="X19" s="871"/>
      <c r="Y19" s="871"/>
      <c r="Z19" s="871"/>
      <c r="AA19" s="48"/>
      <c r="AB19" s="48"/>
      <c r="AC19" s="48"/>
    </row>
    <row r="20" spans="1:68" ht="16.5" hidden="1" customHeight="1" x14ac:dyDescent="0.25">
      <c r="A20" s="824" t="s">
        <v>63</v>
      </c>
      <c r="B20" s="792"/>
      <c r="C20" s="792"/>
      <c r="D20" s="792"/>
      <c r="E20" s="792"/>
      <c r="F20" s="792"/>
      <c r="G20" s="792"/>
      <c r="H20" s="792"/>
      <c r="I20" s="792"/>
      <c r="J20" s="792"/>
      <c r="K20" s="792"/>
      <c r="L20" s="792"/>
      <c r="M20" s="792"/>
      <c r="N20" s="792"/>
      <c r="O20" s="792"/>
      <c r="P20" s="792"/>
      <c r="Q20" s="792"/>
      <c r="R20" s="792"/>
      <c r="S20" s="792"/>
      <c r="T20" s="792"/>
      <c r="U20" s="792"/>
      <c r="V20" s="792"/>
      <c r="W20" s="792"/>
      <c r="X20" s="792"/>
      <c r="Y20" s="792"/>
      <c r="Z20" s="792"/>
      <c r="AA20" s="772"/>
      <c r="AB20" s="772"/>
      <c r="AC20" s="772"/>
    </row>
    <row r="21" spans="1:68" ht="14.25" hidden="1" customHeight="1" x14ac:dyDescent="0.25">
      <c r="A21" s="791" t="s">
        <v>64</v>
      </c>
      <c r="B21" s="792"/>
      <c r="C21" s="792"/>
      <c r="D21" s="792"/>
      <c r="E21" s="792"/>
      <c r="F21" s="792"/>
      <c r="G21" s="792"/>
      <c r="H21" s="792"/>
      <c r="I21" s="792"/>
      <c r="J21" s="792"/>
      <c r="K21" s="792"/>
      <c r="L21" s="792"/>
      <c r="M21" s="792"/>
      <c r="N21" s="792"/>
      <c r="O21" s="792"/>
      <c r="P21" s="792"/>
      <c r="Q21" s="792"/>
      <c r="R21" s="792"/>
      <c r="S21" s="792"/>
      <c r="T21" s="792"/>
      <c r="U21" s="792"/>
      <c r="V21" s="792"/>
      <c r="W21" s="792"/>
      <c r="X21" s="792"/>
      <c r="Y21" s="792"/>
      <c r="Z21" s="792"/>
      <c r="AA21" s="773"/>
      <c r="AB21" s="773"/>
      <c r="AC21" s="77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9">
        <v>4680115885004</v>
      </c>
      <c r="E22" s="790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6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7"/>
      <c r="R22" s="787"/>
      <c r="S22" s="787"/>
      <c r="T22" s="788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3"/>
      <c r="B23" s="792"/>
      <c r="C23" s="792"/>
      <c r="D23" s="792"/>
      <c r="E23" s="792"/>
      <c r="F23" s="792"/>
      <c r="G23" s="792"/>
      <c r="H23" s="792"/>
      <c r="I23" s="792"/>
      <c r="J23" s="792"/>
      <c r="K23" s="792"/>
      <c r="L23" s="792"/>
      <c r="M23" s="792"/>
      <c r="N23" s="792"/>
      <c r="O23" s="794"/>
      <c r="P23" s="781" t="s">
        <v>71</v>
      </c>
      <c r="Q23" s="782"/>
      <c r="R23" s="782"/>
      <c r="S23" s="782"/>
      <c r="T23" s="782"/>
      <c r="U23" s="782"/>
      <c r="V23" s="783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92"/>
      <c r="B24" s="792"/>
      <c r="C24" s="792"/>
      <c r="D24" s="792"/>
      <c r="E24" s="792"/>
      <c r="F24" s="792"/>
      <c r="G24" s="792"/>
      <c r="H24" s="792"/>
      <c r="I24" s="792"/>
      <c r="J24" s="792"/>
      <c r="K24" s="792"/>
      <c r="L24" s="792"/>
      <c r="M24" s="792"/>
      <c r="N24" s="792"/>
      <c r="O24" s="794"/>
      <c r="P24" s="781" t="s">
        <v>71</v>
      </c>
      <c r="Q24" s="782"/>
      <c r="R24" s="782"/>
      <c r="S24" s="782"/>
      <c r="T24" s="782"/>
      <c r="U24" s="782"/>
      <c r="V24" s="783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hidden="1" customHeight="1" x14ac:dyDescent="0.25">
      <c r="A25" s="791" t="s">
        <v>73</v>
      </c>
      <c r="B25" s="792"/>
      <c r="C25" s="792"/>
      <c r="D25" s="792"/>
      <c r="E25" s="792"/>
      <c r="F25" s="792"/>
      <c r="G25" s="792"/>
      <c r="H25" s="792"/>
      <c r="I25" s="792"/>
      <c r="J25" s="792"/>
      <c r="K25" s="792"/>
      <c r="L25" s="792"/>
      <c r="M25" s="792"/>
      <c r="N25" s="792"/>
      <c r="O25" s="792"/>
      <c r="P25" s="792"/>
      <c r="Q25" s="792"/>
      <c r="R25" s="792"/>
      <c r="S25" s="792"/>
      <c r="T25" s="792"/>
      <c r="U25" s="792"/>
      <c r="V25" s="792"/>
      <c r="W25" s="792"/>
      <c r="X25" s="792"/>
      <c r="Y25" s="792"/>
      <c r="Z25" s="792"/>
      <c r="AA25" s="773"/>
      <c r="AB25" s="773"/>
      <c r="AC25" s="77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89">
        <v>4607091383881</v>
      </c>
      <c r="E26" s="790"/>
      <c r="F26" s="776">
        <v>0.33</v>
      </c>
      <c r="G26" s="32">
        <v>6</v>
      </c>
      <c r="H26" s="776">
        <v>1.98</v>
      </c>
      <c r="I26" s="77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97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7"/>
      <c r="R26" s="787"/>
      <c r="S26" s="787"/>
      <c r="T26" s="788"/>
      <c r="U26" s="34"/>
      <c r="V26" s="34"/>
      <c r="W26" s="35" t="s">
        <v>69</v>
      </c>
      <c r="X26" s="777">
        <v>0</v>
      </c>
      <c r="Y26" s="77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89">
        <v>4680115885912</v>
      </c>
      <c r="E27" s="790"/>
      <c r="F27" s="776">
        <v>0.3</v>
      </c>
      <c r="G27" s="32">
        <v>6</v>
      </c>
      <c r="H27" s="776">
        <v>1.8</v>
      </c>
      <c r="I27" s="77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1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7"/>
      <c r="R27" s="787"/>
      <c r="S27" s="787"/>
      <c r="T27" s="788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9">
        <v>4607091388237</v>
      </c>
      <c r="E28" s="790"/>
      <c r="F28" s="776">
        <v>0.42</v>
      </c>
      <c r="G28" s="32">
        <v>6</v>
      </c>
      <c r="H28" s="776">
        <v>2.52</v>
      </c>
      <c r="I28" s="77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0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7"/>
      <c r="R28" s="787"/>
      <c r="S28" s="787"/>
      <c r="T28" s="788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89">
        <v>4680115886230</v>
      </c>
      <c r="E29" s="790"/>
      <c r="F29" s="776">
        <v>0.3</v>
      </c>
      <c r="G29" s="32">
        <v>6</v>
      </c>
      <c r="H29" s="776">
        <v>1.8</v>
      </c>
      <c r="I29" s="77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74" t="s">
        <v>86</v>
      </c>
      <c r="Q29" s="787"/>
      <c r="R29" s="787"/>
      <c r="S29" s="787"/>
      <c r="T29" s="788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89">
        <v>4680115886278</v>
      </c>
      <c r="E30" s="790"/>
      <c r="F30" s="776">
        <v>0.3</v>
      </c>
      <c r="G30" s="32">
        <v>6</v>
      </c>
      <c r="H30" s="776">
        <v>1.8</v>
      </c>
      <c r="I30" s="77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17" t="s">
        <v>90</v>
      </c>
      <c r="Q30" s="787"/>
      <c r="R30" s="787"/>
      <c r="S30" s="787"/>
      <c r="T30" s="788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89">
        <v>4680115886247</v>
      </c>
      <c r="E31" s="790"/>
      <c r="F31" s="776">
        <v>0.3</v>
      </c>
      <c r="G31" s="32">
        <v>6</v>
      </c>
      <c r="H31" s="776">
        <v>1.8</v>
      </c>
      <c r="I31" s="77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40" t="s">
        <v>94</v>
      </c>
      <c r="Q31" s="787"/>
      <c r="R31" s="787"/>
      <c r="S31" s="787"/>
      <c r="T31" s="788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789">
        <v>4680115885905</v>
      </c>
      <c r="E32" s="790"/>
      <c r="F32" s="776">
        <v>0.3</v>
      </c>
      <c r="G32" s="32">
        <v>6</v>
      </c>
      <c r="H32" s="776">
        <v>1.8</v>
      </c>
      <c r="I32" s="77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9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87"/>
      <c r="R32" s="787"/>
      <c r="S32" s="787"/>
      <c r="T32" s="788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789">
        <v>4607091388244</v>
      </c>
      <c r="E33" s="790"/>
      <c r="F33" s="776">
        <v>0.42</v>
      </c>
      <c r="G33" s="32">
        <v>6</v>
      </c>
      <c r="H33" s="776">
        <v>2.52</v>
      </c>
      <c r="I33" s="77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8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87"/>
      <c r="R33" s="787"/>
      <c r="S33" s="787"/>
      <c r="T33" s="788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793"/>
      <c r="B34" s="792"/>
      <c r="C34" s="792"/>
      <c r="D34" s="792"/>
      <c r="E34" s="792"/>
      <c r="F34" s="792"/>
      <c r="G34" s="792"/>
      <c r="H34" s="792"/>
      <c r="I34" s="792"/>
      <c r="J34" s="792"/>
      <c r="K34" s="792"/>
      <c r="L34" s="792"/>
      <c r="M34" s="792"/>
      <c r="N34" s="792"/>
      <c r="O34" s="794"/>
      <c r="P34" s="781" t="s">
        <v>71</v>
      </c>
      <c r="Q34" s="782"/>
      <c r="R34" s="782"/>
      <c r="S34" s="782"/>
      <c r="T34" s="782"/>
      <c r="U34" s="782"/>
      <c r="V34" s="783"/>
      <c r="W34" s="37" t="s">
        <v>72</v>
      </c>
      <c r="X34" s="779">
        <f>IFERROR(X26/H26,"0")+IFERROR(X27/H27,"0")+IFERROR(X28/H28,"0")+IFERROR(X29/H29,"0")+IFERROR(X30/H30,"0")+IFERROR(X31/H31,"0")+IFERROR(X32/H32,"0")+IFERROR(X33/H33,"0")</f>
        <v>0</v>
      </c>
      <c r="Y34" s="779">
        <f>IFERROR(Y26/H26,"0")+IFERROR(Y27/H27,"0")+IFERROR(Y28/H28,"0")+IFERROR(Y29/H29,"0")+IFERROR(Y30/H30,"0")+IFERROR(Y31/H31,"0")+IFERROR(Y32/H32,"0")+IFERROR(Y33/H33,"0")</f>
        <v>0</v>
      </c>
      <c r="Z34" s="77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80"/>
      <c r="AB34" s="780"/>
      <c r="AC34" s="780"/>
    </row>
    <row r="35" spans="1:68" hidden="1" x14ac:dyDescent="0.2">
      <c r="A35" s="792"/>
      <c r="B35" s="792"/>
      <c r="C35" s="792"/>
      <c r="D35" s="792"/>
      <c r="E35" s="792"/>
      <c r="F35" s="792"/>
      <c r="G35" s="792"/>
      <c r="H35" s="792"/>
      <c r="I35" s="792"/>
      <c r="J35" s="792"/>
      <c r="K35" s="792"/>
      <c r="L35" s="792"/>
      <c r="M35" s="792"/>
      <c r="N35" s="792"/>
      <c r="O35" s="794"/>
      <c r="P35" s="781" t="s">
        <v>71</v>
      </c>
      <c r="Q35" s="782"/>
      <c r="R35" s="782"/>
      <c r="S35" s="782"/>
      <c r="T35" s="782"/>
      <c r="U35" s="782"/>
      <c r="V35" s="783"/>
      <c r="W35" s="37" t="s">
        <v>69</v>
      </c>
      <c r="X35" s="779">
        <f>IFERROR(SUM(X26:X33),"0")</f>
        <v>0</v>
      </c>
      <c r="Y35" s="779">
        <f>IFERROR(SUM(Y26:Y33),"0")</f>
        <v>0</v>
      </c>
      <c r="Z35" s="37"/>
      <c r="AA35" s="780"/>
      <c r="AB35" s="780"/>
      <c r="AC35" s="780"/>
    </row>
    <row r="36" spans="1:68" ht="14.25" hidden="1" customHeight="1" x14ac:dyDescent="0.25">
      <c r="A36" s="791" t="s">
        <v>102</v>
      </c>
      <c r="B36" s="792"/>
      <c r="C36" s="792"/>
      <c r="D36" s="792"/>
      <c r="E36" s="792"/>
      <c r="F36" s="792"/>
      <c r="G36" s="792"/>
      <c r="H36" s="792"/>
      <c r="I36" s="792"/>
      <c r="J36" s="792"/>
      <c r="K36" s="792"/>
      <c r="L36" s="792"/>
      <c r="M36" s="792"/>
      <c r="N36" s="792"/>
      <c r="O36" s="792"/>
      <c r="P36" s="792"/>
      <c r="Q36" s="792"/>
      <c r="R36" s="792"/>
      <c r="S36" s="792"/>
      <c r="T36" s="792"/>
      <c r="U36" s="792"/>
      <c r="V36" s="792"/>
      <c r="W36" s="792"/>
      <c r="X36" s="792"/>
      <c r="Y36" s="792"/>
      <c r="Z36" s="792"/>
      <c r="AA36" s="773"/>
      <c r="AB36" s="773"/>
      <c r="AC36" s="773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789">
        <v>4607091388503</v>
      </c>
      <c r="E37" s="790"/>
      <c r="F37" s="776">
        <v>0.05</v>
      </c>
      <c r="G37" s="32">
        <v>12</v>
      </c>
      <c r="H37" s="776">
        <v>0.6</v>
      </c>
      <c r="I37" s="77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2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87"/>
      <c r="R37" s="787"/>
      <c r="S37" s="787"/>
      <c r="T37" s="788"/>
      <c r="U37" s="34"/>
      <c r="V37" s="34"/>
      <c r="W37" s="35" t="s">
        <v>69</v>
      </c>
      <c r="X37" s="777">
        <v>0</v>
      </c>
      <c r="Y37" s="77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793"/>
      <c r="B38" s="792"/>
      <c r="C38" s="792"/>
      <c r="D38" s="792"/>
      <c r="E38" s="792"/>
      <c r="F38" s="792"/>
      <c r="G38" s="792"/>
      <c r="H38" s="792"/>
      <c r="I38" s="792"/>
      <c r="J38" s="792"/>
      <c r="K38" s="792"/>
      <c r="L38" s="792"/>
      <c r="M38" s="792"/>
      <c r="N38" s="792"/>
      <c r="O38" s="794"/>
      <c r="P38" s="781" t="s">
        <v>71</v>
      </c>
      <c r="Q38" s="782"/>
      <c r="R38" s="782"/>
      <c r="S38" s="782"/>
      <c r="T38" s="782"/>
      <c r="U38" s="782"/>
      <c r="V38" s="783"/>
      <c r="W38" s="37" t="s">
        <v>72</v>
      </c>
      <c r="X38" s="779">
        <f>IFERROR(X37/H37,"0")</f>
        <v>0</v>
      </c>
      <c r="Y38" s="779">
        <f>IFERROR(Y37/H37,"0")</f>
        <v>0</v>
      </c>
      <c r="Z38" s="779">
        <f>IFERROR(IF(Z37="",0,Z37),"0")</f>
        <v>0</v>
      </c>
      <c r="AA38" s="780"/>
      <c r="AB38" s="780"/>
      <c r="AC38" s="780"/>
    </row>
    <row r="39" spans="1:68" hidden="1" x14ac:dyDescent="0.2">
      <c r="A39" s="792"/>
      <c r="B39" s="792"/>
      <c r="C39" s="792"/>
      <c r="D39" s="792"/>
      <c r="E39" s="792"/>
      <c r="F39" s="792"/>
      <c r="G39" s="792"/>
      <c r="H39" s="792"/>
      <c r="I39" s="792"/>
      <c r="J39" s="792"/>
      <c r="K39" s="792"/>
      <c r="L39" s="792"/>
      <c r="M39" s="792"/>
      <c r="N39" s="792"/>
      <c r="O39" s="794"/>
      <c r="P39" s="781" t="s">
        <v>71</v>
      </c>
      <c r="Q39" s="782"/>
      <c r="R39" s="782"/>
      <c r="S39" s="782"/>
      <c r="T39" s="782"/>
      <c r="U39" s="782"/>
      <c r="V39" s="783"/>
      <c r="W39" s="37" t="s">
        <v>69</v>
      </c>
      <c r="X39" s="779">
        <f>IFERROR(SUM(X37:X37),"0")</f>
        <v>0</v>
      </c>
      <c r="Y39" s="779">
        <f>IFERROR(SUM(Y37:Y37),"0")</f>
        <v>0</v>
      </c>
      <c r="Z39" s="37"/>
      <c r="AA39" s="780"/>
      <c r="AB39" s="780"/>
      <c r="AC39" s="780"/>
    </row>
    <row r="40" spans="1:68" ht="14.25" hidden="1" customHeight="1" x14ac:dyDescent="0.25">
      <c r="A40" s="791" t="s">
        <v>108</v>
      </c>
      <c r="B40" s="792"/>
      <c r="C40" s="792"/>
      <c r="D40" s="792"/>
      <c r="E40" s="792"/>
      <c r="F40" s="792"/>
      <c r="G40" s="792"/>
      <c r="H40" s="792"/>
      <c r="I40" s="792"/>
      <c r="J40" s="792"/>
      <c r="K40" s="792"/>
      <c r="L40" s="792"/>
      <c r="M40" s="792"/>
      <c r="N40" s="792"/>
      <c r="O40" s="792"/>
      <c r="P40" s="792"/>
      <c r="Q40" s="792"/>
      <c r="R40" s="792"/>
      <c r="S40" s="792"/>
      <c r="T40" s="792"/>
      <c r="U40" s="792"/>
      <c r="V40" s="792"/>
      <c r="W40" s="792"/>
      <c r="X40" s="792"/>
      <c r="Y40" s="792"/>
      <c r="Z40" s="792"/>
      <c r="AA40" s="773"/>
      <c r="AB40" s="773"/>
      <c r="AC40" s="773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789">
        <v>4607091389111</v>
      </c>
      <c r="E41" s="790"/>
      <c r="F41" s="776">
        <v>2.5000000000000001E-2</v>
      </c>
      <c r="G41" s="32">
        <v>10</v>
      </c>
      <c r="H41" s="776">
        <v>0.25</v>
      </c>
      <c r="I41" s="77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09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87"/>
      <c r="R41" s="787"/>
      <c r="S41" s="787"/>
      <c r="T41" s="788"/>
      <c r="U41" s="34"/>
      <c r="V41" s="34"/>
      <c r="W41" s="35" t="s">
        <v>69</v>
      </c>
      <c r="X41" s="777">
        <v>0</v>
      </c>
      <c r="Y41" s="77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793"/>
      <c r="B42" s="792"/>
      <c r="C42" s="792"/>
      <c r="D42" s="792"/>
      <c r="E42" s="792"/>
      <c r="F42" s="792"/>
      <c r="G42" s="792"/>
      <c r="H42" s="792"/>
      <c r="I42" s="792"/>
      <c r="J42" s="792"/>
      <c r="K42" s="792"/>
      <c r="L42" s="792"/>
      <c r="M42" s="792"/>
      <c r="N42" s="792"/>
      <c r="O42" s="794"/>
      <c r="P42" s="781" t="s">
        <v>71</v>
      </c>
      <c r="Q42" s="782"/>
      <c r="R42" s="782"/>
      <c r="S42" s="782"/>
      <c r="T42" s="782"/>
      <c r="U42" s="782"/>
      <c r="V42" s="783"/>
      <c r="W42" s="37" t="s">
        <v>72</v>
      </c>
      <c r="X42" s="779">
        <f>IFERROR(X41/H41,"0")</f>
        <v>0</v>
      </c>
      <c r="Y42" s="779">
        <f>IFERROR(Y41/H41,"0")</f>
        <v>0</v>
      </c>
      <c r="Z42" s="779">
        <f>IFERROR(IF(Z41="",0,Z41),"0")</f>
        <v>0</v>
      </c>
      <c r="AA42" s="780"/>
      <c r="AB42" s="780"/>
      <c r="AC42" s="780"/>
    </row>
    <row r="43" spans="1:68" hidden="1" x14ac:dyDescent="0.2">
      <c r="A43" s="792"/>
      <c r="B43" s="792"/>
      <c r="C43" s="792"/>
      <c r="D43" s="792"/>
      <c r="E43" s="792"/>
      <c r="F43" s="792"/>
      <c r="G43" s="792"/>
      <c r="H43" s="792"/>
      <c r="I43" s="792"/>
      <c r="J43" s="792"/>
      <c r="K43" s="792"/>
      <c r="L43" s="792"/>
      <c r="M43" s="792"/>
      <c r="N43" s="792"/>
      <c r="O43" s="794"/>
      <c r="P43" s="781" t="s">
        <v>71</v>
      </c>
      <c r="Q43" s="782"/>
      <c r="R43" s="782"/>
      <c r="S43" s="782"/>
      <c r="T43" s="782"/>
      <c r="U43" s="782"/>
      <c r="V43" s="783"/>
      <c r="W43" s="37" t="s">
        <v>69</v>
      </c>
      <c r="X43" s="779">
        <f>IFERROR(SUM(X41:X41),"0")</f>
        <v>0</v>
      </c>
      <c r="Y43" s="779">
        <f>IFERROR(SUM(Y41:Y41),"0")</f>
        <v>0</v>
      </c>
      <c r="Z43" s="37"/>
      <c r="AA43" s="780"/>
      <c r="AB43" s="780"/>
      <c r="AC43" s="780"/>
    </row>
    <row r="44" spans="1:68" ht="27.75" hidden="1" customHeight="1" x14ac:dyDescent="0.2">
      <c r="A44" s="870" t="s">
        <v>111</v>
      </c>
      <c r="B44" s="871"/>
      <c r="C44" s="871"/>
      <c r="D44" s="871"/>
      <c r="E44" s="871"/>
      <c r="F44" s="871"/>
      <c r="G44" s="871"/>
      <c r="H44" s="871"/>
      <c r="I44" s="871"/>
      <c r="J44" s="871"/>
      <c r="K44" s="871"/>
      <c r="L44" s="871"/>
      <c r="M44" s="871"/>
      <c r="N44" s="871"/>
      <c r="O44" s="871"/>
      <c r="P44" s="871"/>
      <c r="Q44" s="871"/>
      <c r="R44" s="871"/>
      <c r="S44" s="871"/>
      <c r="T44" s="871"/>
      <c r="U44" s="871"/>
      <c r="V44" s="871"/>
      <c r="W44" s="871"/>
      <c r="X44" s="871"/>
      <c r="Y44" s="871"/>
      <c r="Z44" s="871"/>
      <c r="AA44" s="48"/>
      <c r="AB44" s="48"/>
      <c r="AC44" s="48"/>
    </row>
    <row r="45" spans="1:68" ht="16.5" hidden="1" customHeight="1" x14ac:dyDescent="0.25">
      <c r="A45" s="824" t="s">
        <v>112</v>
      </c>
      <c r="B45" s="792"/>
      <c r="C45" s="792"/>
      <c r="D45" s="792"/>
      <c r="E45" s="792"/>
      <c r="F45" s="792"/>
      <c r="G45" s="792"/>
      <c r="H45" s="792"/>
      <c r="I45" s="792"/>
      <c r="J45" s="792"/>
      <c r="K45" s="792"/>
      <c r="L45" s="792"/>
      <c r="M45" s="792"/>
      <c r="N45" s="792"/>
      <c r="O45" s="792"/>
      <c r="P45" s="792"/>
      <c r="Q45" s="792"/>
      <c r="R45" s="792"/>
      <c r="S45" s="792"/>
      <c r="T45" s="792"/>
      <c r="U45" s="792"/>
      <c r="V45" s="792"/>
      <c r="W45" s="792"/>
      <c r="X45" s="792"/>
      <c r="Y45" s="792"/>
      <c r="Z45" s="792"/>
      <c r="AA45" s="772"/>
      <c r="AB45" s="772"/>
      <c r="AC45" s="772"/>
    </row>
    <row r="46" spans="1:68" ht="14.25" hidden="1" customHeight="1" x14ac:dyDescent="0.25">
      <c r="A46" s="791" t="s">
        <v>113</v>
      </c>
      <c r="B46" s="792"/>
      <c r="C46" s="792"/>
      <c r="D46" s="792"/>
      <c r="E46" s="792"/>
      <c r="F46" s="792"/>
      <c r="G46" s="792"/>
      <c r="H46" s="792"/>
      <c r="I46" s="792"/>
      <c r="J46" s="792"/>
      <c r="K46" s="792"/>
      <c r="L46" s="792"/>
      <c r="M46" s="792"/>
      <c r="N46" s="792"/>
      <c r="O46" s="792"/>
      <c r="P46" s="792"/>
      <c r="Q46" s="792"/>
      <c r="R46" s="792"/>
      <c r="S46" s="792"/>
      <c r="T46" s="792"/>
      <c r="U46" s="792"/>
      <c r="V46" s="792"/>
      <c r="W46" s="792"/>
      <c r="X46" s="792"/>
      <c r="Y46" s="792"/>
      <c r="Z46" s="792"/>
      <c r="AA46" s="773"/>
      <c r="AB46" s="773"/>
      <c r="AC46" s="773"/>
    </row>
    <row r="47" spans="1:68" ht="16.5" customHeight="1" x14ac:dyDescent="0.25">
      <c r="A47" s="54" t="s">
        <v>114</v>
      </c>
      <c r="B47" s="54" t="s">
        <v>115</v>
      </c>
      <c r="C47" s="31">
        <v>4301011380</v>
      </c>
      <c r="D47" s="789">
        <v>4607091385670</v>
      </c>
      <c r="E47" s="790"/>
      <c r="F47" s="776">
        <v>1.35</v>
      </c>
      <c r="G47" s="32">
        <v>8</v>
      </c>
      <c r="H47" s="776">
        <v>10.8</v>
      </c>
      <c r="I47" s="776">
        <v>11.28</v>
      </c>
      <c r="J47" s="32">
        <v>56</v>
      </c>
      <c r="K47" s="32" t="s">
        <v>116</v>
      </c>
      <c r="L47" s="32"/>
      <c r="M47" s="33" t="s">
        <v>117</v>
      </c>
      <c r="N47" s="33"/>
      <c r="O47" s="32">
        <v>50</v>
      </c>
      <c r="P47" s="91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87"/>
      <c r="R47" s="787"/>
      <c r="S47" s="787"/>
      <c r="T47" s="788"/>
      <c r="U47" s="34"/>
      <c r="V47" s="34"/>
      <c r="W47" s="35" t="s">
        <v>69</v>
      </c>
      <c r="X47" s="777">
        <v>400</v>
      </c>
      <c r="Y47" s="778">
        <f t="shared" ref="Y47:Y52" si="6">IFERROR(IF(X47="",0,CEILING((X47/$H47),1)*$H47),"")</f>
        <v>410.40000000000003</v>
      </c>
      <c r="Z47" s="36">
        <f>IFERROR(IF(Y47=0,"",ROUNDUP(Y47/H47,0)*0.02175),"")</f>
        <v>0.8264999999999999</v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417.77777777777777</v>
      </c>
      <c r="BN47" s="64">
        <f t="shared" ref="BN47:BN52" si="8">IFERROR(Y47*I47/H47,"0")</f>
        <v>428.64</v>
      </c>
      <c r="BO47" s="64">
        <f t="shared" ref="BO47:BO52" si="9">IFERROR(1/J47*(X47/H47),"0")</f>
        <v>0.66137566137566139</v>
      </c>
      <c r="BP47" s="64">
        <f t="shared" ref="BP47:BP52" si="10">IFERROR(1/J47*(Y47/H47),"0")</f>
        <v>0.67857142857142849</v>
      </c>
    </row>
    <row r="48" spans="1:68" ht="16.5" hidden="1" customHeight="1" x14ac:dyDescent="0.25">
      <c r="A48" s="54" t="s">
        <v>114</v>
      </c>
      <c r="B48" s="54" t="s">
        <v>119</v>
      </c>
      <c r="C48" s="31">
        <v>4301011540</v>
      </c>
      <c r="D48" s="789">
        <v>4607091385670</v>
      </c>
      <c r="E48" s="790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116</v>
      </c>
      <c r="L48" s="32"/>
      <c r="M48" s="33" t="s">
        <v>77</v>
      </c>
      <c r="N48" s="33"/>
      <c r="O48" s="32">
        <v>50</v>
      </c>
      <c r="P48" s="1091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7"/>
      <c r="R48" s="787"/>
      <c r="S48" s="787"/>
      <c r="T48" s="788"/>
      <c r="U48" s="34"/>
      <c r="V48" s="34"/>
      <c r="W48" s="35" t="s">
        <v>69</v>
      </c>
      <c r="X48" s="777">
        <v>0</v>
      </c>
      <c r="Y48" s="77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789">
        <v>4680115883956</v>
      </c>
      <c r="E49" s="790"/>
      <c r="F49" s="776">
        <v>1.4</v>
      </c>
      <c r="G49" s="32">
        <v>8</v>
      </c>
      <c r="H49" s="776">
        <v>11.2</v>
      </c>
      <c r="I49" s="776">
        <v>11.68</v>
      </c>
      <c r="J49" s="32">
        <v>56</v>
      </c>
      <c r="K49" s="32" t="s">
        <v>116</v>
      </c>
      <c r="L49" s="32"/>
      <c r="M49" s="33" t="s">
        <v>117</v>
      </c>
      <c r="N49" s="33"/>
      <c r="O49" s="32">
        <v>50</v>
      </c>
      <c r="P49" s="111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87"/>
      <c r="R49" s="787"/>
      <c r="S49" s="787"/>
      <c r="T49" s="788"/>
      <c r="U49" s="34"/>
      <c r="V49" s="34"/>
      <c r="W49" s="35" t="s">
        <v>69</v>
      </c>
      <c r="X49" s="777">
        <v>0</v>
      </c>
      <c r="Y49" s="77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4301011382</v>
      </c>
      <c r="D50" s="789">
        <v>4607091385687</v>
      </c>
      <c r="E50" s="790"/>
      <c r="F50" s="776">
        <v>0.4</v>
      </c>
      <c r="G50" s="32">
        <v>10</v>
      </c>
      <c r="H50" s="776">
        <v>4</v>
      </c>
      <c r="I50" s="776">
        <v>4.21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88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87"/>
      <c r="R50" s="787"/>
      <c r="S50" s="787"/>
      <c r="T50" s="788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118</v>
      </c>
      <c r="AG50" s="64"/>
      <c r="AJ50" s="68" t="s">
        <v>128</v>
      </c>
      <c r="AK50" s="68">
        <v>48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4301011565</v>
      </c>
      <c r="D51" s="789">
        <v>4680115882539</v>
      </c>
      <c r="E51" s="790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126</v>
      </c>
      <c r="L51" s="32" t="s">
        <v>127</v>
      </c>
      <c r="M51" s="33" t="s">
        <v>77</v>
      </c>
      <c r="N51" s="33"/>
      <c r="O51" s="32">
        <v>50</v>
      </c>
      <c r="P51" s="97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7"/>
      <c r="R51" s="787"/>
      <c r="S51" s="787"/>
      <c r="T51" s="788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 t="s">
        <v>128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789">
        <v>4680115883949</v>
      </c>
      <c r="E52" s="790"/>
      <c r="F52" s="776">
        <v>0.37</v>
      </c>
      <c r="G52" s="32">
        <v>10</v>
      </c>
      <c r="H52" s="776">
        <v>3.7</v>
      </c>
      <c r="I52" s="776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89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87"/>
      <c r="R52" s="787"/>
      <c r="S52" s="787"/>
      <c r="T52" s="788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793"/>
      <c r="B53" s="792"/>
      <c r="C53" s="792"/>
      <c r="D53" s="792"/>
      <c r="E53" s="792"/>
      <c r="F53" s="792"/>
      <c r="G53" s="792"/>
      <c r="H53" s="792"/>
      <c r="I53" s="792"/>
      <c r="J53" s="792"/>
      <c r="K53" s="792"/>
      <c r="L53" s="792"/>
      <c r="M53" s="792"/>
      <c r="N53" s="792"/>
      <c r="O53" s="794"/>
      <c r="P53" s="781" t="s">
        <v>71</v>
      </c>
      <c r="Q53" s="782"/>
      <c r="R53" s="782"/>
      <c r="S53" s="782"/>
      <c r="T53" s="782"/>
      <c r="U53" s="782"/>
      <c r="V53" s="783"/>
      <c r="W53" s="37" t="s">
        <v>72</v>
      </c>
      <c r="X53" s="779">
        <f>IFERROR(X47/H47,"0")+IFERROR(X48/H48,"0")+IFERROR(X49/H49,"0")+IFERROR(X50/H50,"0")+IFERROR(X51/H51,"0")+IFERROR(X52/H52,"0")</f>
        <v>37.037037037037038</v>
      </c>
      <c r="Y53" s="779">
        <f>IFERROR(Y47/H47,"0")+IFERROR(Y48/H48,"0")+IFERROR(Y49/H49,"0")+IFERROR(Y50/H50,"0")+IFERROR(Y51/H51,"0")+IFERROR(Y52/H52,"0")</f>
        <v>38</v>
      </c>
      <c r="Z53" s="779">
        <f>IFERROR(IF(Z47="",0,Z47),"0")+IFERROR(IF(Z48="",0,Z48),"0")+IFERROR(IF(Z49="",0,Z49),"0")+IFERROR(IF(Z50="",0,Z50),"0")+IFERROR(IF(Z51="",0,Z51),"0")+IFERROR(IF(Z52="",0,Z52),"0")</f>
        <v>0.8264999999999999</v>
      </c>
      <c r="AA53" s="780"/>
      <c r="AB53" s="780"/>
      <c r="AC53" s="780"/>
    </row>
    <row r="54" spans="1:68" x14ac:dyDescent="0.2">
      <c r="A54" s="792"/>
      <c r="B54" s="792"/>
      <c r="C54" s="792"/>
      <c r="D54" s="792"/>
      <c r="E54" s="792"/>
      <c r="F54" s="792"/>
      <c r="G54" s="792"/>
      <c r="H54" s="792"/>
      <c r="I54" s="792"/>
      <c r="J54" s="792"/>
      <c r="K54" s="792"/>
      <c r="L54" s="792"/>
      <c r="M54" s="792"/>
      <c r="N54" s="792"/>
      <c r="O54" s="794"/>
      <c r="P54" s="781" t="s">
        <v>71</v>
      </c>
      <c r="Q54" s="782"/>
      <c r="R54" s="782"/>
      <c r="S54" s="782"/>
      <c r="T54" s="782"/>
      <c r="U54" s="782"/>
      <c r="V54" s="783"/>
      <c r="W54" s="37" t="s">
        <v>69</v>
      </c>
      <c r="X54" s="779">
        <f>IFERROR(SUM(X47:X52),"0")</f>
        <v>400</v>
      </c>
      <c r="Y54" s="779">
        <f>IFERROR(SUM(Y47:Y52),"0")</f>
        <v>410.40000000000003</v>
      </c>
      <c r="Z54" s="37"/>
      <c r="AA54" s="780"/>
      <c r="AB54" s="780"/>
      <c r="AC54" s="780"/>
    </row>
    <row r="55" spans="1:68" ht="14.25" hidden="1" customHeight="1" x14ac:dyDescent="0.25">
      <c r="A55" s="791" t="s">
        <v>73</v>
      </c>
      <c r="B55" s="792"/>
      <c r="C55" s="792"/>
      <c r="D55" s="792"/>
      <c r="E55" s="792"/>
      <c r="F55" s="792"/>
      <c r="G55" s="792"/>
      <c r="H55" s="792"/>
      <c r="I55" s="792"/>
      <c r="J55" s="792"/>
      <c r="K55" s="792"/>
      <c r="L55" s="792"/>
      <c r="M55" s="792"/>
      <c r="N55" s="792"/>
      <c r="O55" s="792"/>
      <c r="P55" s="792"/>
      <c r="Q55" s="792"/>
      <c r="R55" s="792"/>
      <c r="S55" s="792"/>
      <c r="T55" s="792"/>
      <c r="U55" s="792"/>
      <c r="V55" s="792"/>
      <c r="W55" s="792"/>
      <c r="X55" s="792"/>
      <c r="Y55" s="792"/>
      <c r="Z55" s="792"/>
      <c r="AA55" s="773"/>
      <c r="AB55" s="773"/>
      <c r="AC55" s="773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789">
        <v>4680115885233</v>
      </c>
      <c r="E56" s="790"/>
      <c r="F56" s="776">
        <v>0.2</v>
      </c>
      <c r="G56" s="32">
        <v>6</v>
      </c>
      <c r="H56" s="776">
        <v>1.2</v>
      </c>
      <c r="I56" s="776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5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87"/>
      <c r="R56" s="787"/>
      <c r="S56" s="787"/>
      <c r="T56" s="788"/>
      <c r="U56" s="34"/>
      <c r="V56" s="34"/>
      <c r="W56" s="35" t="s">
        <v>69</v>
      </c>
      <c r="X56" s="777">
        <v>0</v>
      </c>
      <c r="Y56" s="77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789">
        <v>4680115884915</v>
      </c>
      <c r="E57" s="790"/>
      <c r="F57" s="776">
        <v>0.3</v>
      </c>
      <c r="G57" s="32">
        <v>6</v>
      </c>
      <c r="H57" s="776">
        <v>1.8</v>
      </c>
      <c r="I57" s="776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5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87"/>
      <c r="R57" s="787"/>
      <c r="S57" s="787"/>
      <c r="T57" s="788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793"/>
      <c r="B58" s="792"/>
      <c r="C58" s="792"/>
      <c r="D58" s="792"/>
      <c r="E58" s="792"/>
      <c r="F58" s="792"/>
      <c r="G58" s="792"/>
      <c r="H58" s="792"/>
      <c r="I58" s="792"/>
      <c r="J58" s="792"/>
      <c r="K58" s="792"/>
      <c r="L58" s="792"/>
      <c r="M58" s="792"/>
      <c r="N58" s="792"/>
      <c r="O58" s="794"/>
      <c r="P58" s="781" t="s">
        <v>71</v>
      </c>
      <c r="Q58" s="782"/>
      <c r="R58" s="782"/>
      <c r="S58" s="782"/>
      <c r="T58" s="782"/>
      <c r="U58" s="782"/>
      <c r="V58" s="783"/>
      <c r="W58" s="37" t="s">
        <v>72</v>
      </c>
      <c r="X58" s="779">
        <f>IFERROR(X56/H56,"0")+IFERROR(X57/H57,"0")</f>
        <v>0</v>
      </c>
      <c r="Y58" s="779">
        <f>IFERROR(Y56/H56,"0")+IFERROR(Y57/H57,"0")</f>
        <v>0</v>
      </c>
      <c r="Z58" s="779">
        <f>IFERROR(IF(Z56="",0,Z56),"0")+IFERROR(IF(Z57="",0,Z57),"0")</f>
        <v>0</v>
      </c>
      <c r="AA58" s="780"/>
      <c r="AB58" s="780"/>
      <c r="AC58" s="780"/>
    </row>
    <row r="59" spans="1:68" hidden="1" x14ac:dyDescent="0.2">
      <c r="A59" s="792"/>
      <c r="B59" s="792"/>
      <c r="C59" s="792"/>
      <c r="D59" s="792"/>
      <c r="E59" s="792"/>
      <c r="F59" s="792"/>
      <c r="G59" s="792"/>
      <c r="H59" s="792"/>
      <c r="I59" s="792"/>
      <c r="J59" s="792"/>
      <c r="K59" s="792"/>
      <c r="L59" s="792"/>
      <c r="M59" s="792"/>
      <c r="N59" s="792"/>
      <c r="O59" s="794"/>
      <c r="P59" s="781" t="s">
        <v>71</v>
      </c>
      <c r="Q59" s="782"/>
      <c r="R59" s="782"/>
      <c r="S59" s="782"/>
      <c r="T59" s="782"/>
      <c r="U59" s="782"/>
      <c r="V59" s="783"/>
      <c r="W59" s="37" t="s">
        <v>69</v>
      </c>
      <c r="X59" s="779">
        <f>IFERROR(SUM(X56:X57),"0")</f>
        <v>0</v>
      </c>
      <c r="Y59" s="779">
        <f>IFERROR(SUM(Y56:Y57),"0")</f>
        <v>0</v>
      </c>
      <c r="Z59" s="37"/>
      <c r="AA59" s="780"/>
      <c r="AB59" s="780"/>
      <c r="AC59" s="780"/>
    </row>
    <row r="60" spans="1:68" ht="16.5" hidden="1" customHeight="1" x14ac:dyDescent="0.25">
      <c r="A60" s="824" t="s">
        <v>139</v>
      </c>
      <c r="B60" s="792"/>
      <c r="C60" s="792"/>
      <c r="D60" s="792"/>
      <c r="E60" s="792"/>
      <c r="F60" s="792"/>
      <c r="G60" s="792"/>
      <c r="H60" s="792"/>
      <c r="I60" s="792"/>
      <c r="J60" s="792"/>
      <c r="K60" s="792"/>
      <c r="L60" s="792"/>
      <c r="M60" s="792"/>
      <c r="N60" s="792"/>
      <c r="O60" s="792"/>
      <c r="P60" s="792"/>
      <c r="Q60" s="792"/>
      <c r="R60" s="792"/>
      <c r="S60" s="792"/>
      <c r="T60" s="792"/>
      <c r="U60" s="792"/>
      <c r="V60" s="792"/>
      <c r="W60" s="792"/>
      <c r="X60" s="792"/>
      <c r="Y60" s="792"/>
      <c r="Z60" s="792"/>
      <c r="AA60" s="772"/>
      <c r="AB60" s="772"/>
      <c r="AC60" s="772"/>
    </row>
    <row r="61" spans="1:68" ht="14.25" hidden="1" customHeight="1" x14ac:dyDescent="0.25">
      <c r="A61" s="791" t="s">
        <v>113</v>
      </c>
      <c r="B61" s="792"/>
      <c r="C61" s="792"/>
      <c r="D61" s="792"/>
      <c r="E61" s="792"/>
      <c r="F61" s="792"/>
      <c r="G61" s="792"/>
      <c r="H61" s="792"/>
      <c r="I61" s="792"/>
      <c r="J61" s="792"/>
      <c r="K61" s="792"/>
      <c r="L61" s="792"/>
      <c r="M61" s="792"/>
      <c r="N61" s="792"/>
      <c r="O61" s="792"/>
      <c r="P61" s="792"/>
      <c r="Q61" s="792"/>
      <c r="R61" s="792"/>
      <c r="S61" s="792"/>
      <c r="T61" s="792"/>
      <c r="U61" s="792"/>
      <c r="V61" s="792"/>
      <c r="W61" s="792"/>
      <c r="X61" s="792"/>
      <c r="Y61" s="792"/>
      <c r="Z61" s="792"/>
      <c r="AA61" s="773"/>
      <c r="AB61" s="773"/>
      <c r="AC61" s="773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789">
        <v>4680115885882</v>
      </c>
      <c r="E62" s="790"/>
      <c r="F62" s="776">
        <v>1.4</v>
      </c>
      <c r="G62" s="32">
        <v>8</v>
      </c>
      <c r="H62" s="776">
        <v>11.2</v>
      </c>
      <c r="I62" s="776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3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87"/>
      <c r="R62" s="787"/>
      <c r="S62" s="787"/>
      <c r="T62" s="788"/>
      <c r="U62" s="34"/>
      <c r="V62" s="34"/>
      <c r="W62" s="35" t="s">
        <v>69</v>
      </c>
      <c r="X62" s="777">
        <v>0</v>
      </c>
      <c r="Y62" s="778">
        <f t="shared" ref="Y62:Y70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70" si="12">IFERROR(X62*I62/H62,"0")</f>
        <v>0</v>
      </c>
      <c r="BN62" s="64">
        <f t="shared" ref="BN62:BN70" si="13">IFERROR(Y62*I62/H62,"0")</f>
        <v>0</v>
      </c>
      <c r="BO62" s="64">
        <f t="shared" ref="BO62:BO70" si="14">IFERROR(1/J62*(X62/H62),"0")</f>
        <v>0</v>
      </c>
      <c r="BP62" s="64">
        <f t="shared" ref="BP62:BP70" si="15">IFERROR(1/J62*(Y62/H62),"0")</f>
        <v>0</v>
      </c>
    </row>
    <row r="63" spans="1:68" ht="27" hidden="1" customHeight="1" x14ac:dyDescent="0.25">
      <c r="A63" s="54" t="s">
        <v>143</v>
      </c>
      <c r="B63" s="54" t="s">
        <v>144</v>
      </c>
      <c r="C63" s="31">
        <v>4301011816</v>
      </c>
      <c r="D63" s="789">
        <v>4680115881426</v>
      </c>
      <c r="E63" s="790"/>
      <c r="F63" s="776">
        <v>1.35</v>
      </c>
      <c r="G63" s="32">
        <v>8</v>
      </c>
      <c r="H63" s="776">
        <v>10.8</v>
      </c>
      <c r="I63" s="776">
        <v>11.28</v>
      </c>
      <c r="J63" s="32">
        <v>56</v>
      </c>
      <c r="K63" s="32" t="s">
        <v>116</v>
      </c>
      <c r="L63" s="32" t="s">
        <v>145</v>
      </c>
      <c r="M63" s="33" t="s">
        <v>117</v>
      </c>
      <c r="N63" s="33"/>
      <c r="O63" s="32">
        <v>50</v>
      </c>
      <c r="P63" s="90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87"/>
      <c r="R63" s="787"/>
      <c r="S63" s="787"/>
      <c r="T63" s="788"/>
      <c r="U63" s="34"/>
      <c r="V63" s="34"/>
      <c r="W63" s="35" t="s">
        <v>69</v>
      </c>
      <c r="X63" s="777">
        <v>0</v>
      </c>
      <c r="Y63" s="778">
        <f t="shared" si="11"/>
        <v>0</v>
      </c>
      <c r="Z63" s="36" t="str">
        <f>IFERROR(IF(Y63=0,"",ROUNDUP(Y63/H63,0)*0.02175),"")</f>
        <v/>
      </c>
      <c r="AA63" s="56"/>
      <c r="AB63" s="57"/>
      <c r="AC63" s="109" t="s">
        <v>146</v>
      </c>
      <c r="AG63" s="64"/>
      <c r="AJ63" s="68" t="s">
        <v>147</v>
      </c>
      <c r="AK63" s="68">
        <v>604.79999999999995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143</v>
      </c>
      <c r="B64" s="54" t="s">
        <v>148</v>
      </c>
      <c r="C64" s="31">
        <v>4301011948</v>
      </c>
      <c r="D64" s="789">
        <v>4680115881426</v>
      </c>
      <c r="E64" s="790"/>
      <c r="F64" s="776">
        <v>1.35</v>
      </c>
      <c r="G64" s="32">
        <v>8</v>
      </c>
      <c r="H64" s="776">
        <v>10.8</v>
      </c>
      <c r="I64" s="776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47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7"/>
      <c r="R64" s="787"/>
      <c r="S64" s="787"/>
      <c r="T64" s="788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151</v>
      </c>
      <c r="B65" s="54" t="s">
        <v>152</v>
      </c>
      <c r="C65" s="31">
        <v>4301011386</v>
      </c>
      <c r="D65" s="789">
        <v>4680115880283</v>
      </c>
      <c r="E65" s="790"/>
      <c r="F65" s="776">
        <v>0.6</v>
      </c>
      <c r="G65" s="32">
        <v>8</v>
      </c>
      <c r="H65" s="776">
        <v>4.8</v>
      </c>
      <c r="I65" s="776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118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87"/>
      <c r="R65" s="787"/>
      <c r="S65" s="787"/>
      <c r="T65" s="788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4301011432</v>
      </c>
      <c r="D66" s="789">
        <v>4680115882720</v>
      </c>
      <c r="E66" s="790"/>
      <c r="F66" s="776">
        <v>0.45</v>
      </c>
      <c r="G66" s="32">
        <v>10</v>
      </c>
      <c r="H66" s="776">
        <v>4.5</v>
      </c>
      <c r="I66" s="776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113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87"/>
      <c r="R66" s="787"/>
      <c r="S66" s="787"/>
      <c r="T66" s="788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157</v>
      </c>
      <c r="B67" s="54" t="s">
        <v>158</v>
      </c>
      <c r="C67" s="31">
        <v>4301011806</v>
      </c>
      <c r="D67" s="789">
        <v>4680115881525</v>
      </c>
      <c r="E67" s="790"/>
      <c r="F67" s="776">
        <v>0.4</v>
      </c>
      <c r="G67" s="32">
        <v>10</v>
      </c>
      <c r="H67" s="776">
        <v>4</v>
      </c>
      <c r="I67" s="776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115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87"/>
      <c r="R67" s="787"/>
      <c r="S67" s="787"/>
      <c r="T67" s="788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4301011192</v>
      </c>
      <c r="D68" s="789">
        <v>4607091382952</v>
      </c>
      <c r="E68" s="790"/>
      <c r="F68" s="776">
        <v>0.5</v>
      </c>
      <c r="G68" s="32">
        <v>6</v>
      </c>
      <c r="H68" s="776">
        <v>3</v>
      </c>
      <c r="I68" s="776">
        <v>3.21</v>
      </c>
      <c r="J68" s="32">
        <v>132</v>
      </c>
      <c r="K68" s="32" t="s">
        <v>126</v>
      </c>
      <c r="L68" s="32"/>
      <c r="M68" s="33" t="s">
        <v>117</v>
      </c>
      <c r="N68" s="33"/>
      <c r="O68" s="32">
        <v>50</v>
      </c>
      <c r="P68" s="945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8" s="787"/>
      <c r="R68" s="787"/>
      <c r="S68" s="787"/>
      <c r="T68" s="788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162</v>
      </c>
      <c r="B69" s="54" t="s">
        <v>163</v>
      </c>
      <c r="C69" s="31">
        <v>4301011589</v>
      </c>
      <c r="D69" s="789">
        <v>4680115885899</v>
      </c>
      <c r="E69" s="790"/>
      <c r="F69" s="776">
        <v>0.35</v>
      </c>
      <c r="G69" s="32">
        <v>6</v>
      </c>
      <c r="H69" s="776">
        <v>2.1</v>
      </c>
      <c r="I69" s="77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8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87"/>
      <c r="R69" s="787"/>
      <c r="S69" s="787"/>
      <c r="T69" s="788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166</v>
      </c>
      <c r="B70" s="54" t="s">
        <v>167</v>
      </c>
      <c r="C70" s="31">
        <v>4301011801</v>
      </c>
      <c r="D70" s="789">
        <v>4680115881419</v>
      </c>
      <c r="E70" s="790"/>
      <c r="F70" s="776">
        <v>0.45</v>
      </c>
      <c r="G70" s="32">
        <v>10</v>
      </c>
      <c r="H70" s="776">
        <v>4.5</v>
      </c>
      <c r="I70" s="776">
        <v>4.71</v>
      </c>
      <c r="J70" s="32">
        <v>132</v>
      </c>
      <c r="K70" s="32" t="s">
        <v>126</v>
      </c>
      <c r="L70" s="32" t="s">
        <v>127</v>
      </c>
      <c r="M70" s="33" t="s">
        <v>117</v>
      </c>
      <c r="N70" s="33"/>
      <c r="O70" s="32">
        <v>50</v>
      </c>
      <c r="P70" s="118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87"/>
      <c r="R70" s="787"/>
      <c r="S70" s="787"/>
      <c r="T70" s="788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146</v>
      </c>
      <c r="AG70" s="64"/>
      <c r="AJ70" s="68" t="s">
        <v>128</v>
      </c>
      <c r="AK70" s="68">
        <v>54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idden="1" x14ac:dyDescent="0.2">
      <c r="A71" s="793"/>
      <c r="B71" s="792"/>
      <c r="C71" s="792"/>
      <c r="D71" s="792"/>
      <c r="E71" s="792"/>
      <c r="F71" s="792"/>
      <c r="G71" s="792"/>
      <c r="H71" s="792"/>
      <c r="I71" s="792"/>
      <c r="J71" s="792"/>
      <c r="K71" s="792"/>
      <c r="L71" s="792"/>
      <c r="M71" s="792"/>
      <c r="N71" s="792"/>
      <c r="O71" s="794"/>
      <c r="P71" s="781" t="s">
        <v>71</v>
      </c>
      <c r="Q71" s="782"/>
      <c r="R71" s="782"/>
      <c r="S71" s="782"/>
      <c r="T71" s="782"/>
      <c r="U71" s="782"/>
      <c r="V71" s="783"/>
      <c r="W71" s="37" t="s">
        <v>72</v>
      </c>
      <c r="X71" s="779">
        <f>IFERROR(X62/H62,"0")+IFERROR(X63/H63,"0")+IFERROR(X64/H64,"0")+IFERROR(X65/H65,"0")+IFERROR(X66/H66,"0")+IFERROR(X67/H67,"0")+IFERROR(X68/H68,"0")+IFERROR(X69/H69,"0")+IFERROR(X70/H70,"0")</f>
        <v>0</v>
      </c>
      <c r="Y71" s="779">
        <f>IFERROR(Y62/H62,"0")+IFERROR(Y63/H63,"0")+IFERROR(Y64/H64,"0")+IFERROR(Y65/H65,"0")+IFERROR(Y66/H66,"0")+IFERROR(Y67/H67,"0")+IFERROR(Y68/H68,"0")+IFERROR(Y69/H69,"0")+IFERROR(Y70/H70,"0")</f>
        <v>0</v>
      </c>
      <c r="Z71" s="779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0</v>
      </c>
      <c r="AA71" s="780"/>
      <c r="AB71" s="780"/>
      <c r="AC71" s="780"/>
    </row>
    <row r="72" spans="1:68" hidden="1" x14ac:dyDescent="0.2">
      <c r="A72" s="792"/>
      <c r="B72" s="792"/>
      <c r="C72" s="792"/>
      <c r="D72" s="792"/>
      <c r="E72" s="792"/>
      <c r="F72" s="792"/>
      <c r="G72" s="792"/>
      <c r="H72" s="792"/>
      <c r="I72" s="792"/>
      <c r="J72" s="792"/>
      <c r="K72" s="792"/>
      <c r="L72" s="792"/>
      <c r="M72" s="792"/>
      <c r="N72" s="792"/>
      <c r="O72" s="794"/>
      <c r="P72" s="781" t="s">
        <v>71</v>
      </c>
      <c r="Q72" s="782"/>
      <c r="R72" s="782"/>
      <c r="S72" s="782"/>
      <c r="T72" s="782"/>
      <c r="U72" s="782"/>
      <c r="V72" s="783"/>
      <c r="W72" s="37" t="s">
        <v>69</v>
      </c>
      <c r="X72" s="779">
        <f>IFERROR(SUM(X62:X70),"0")</f>
        <v>0</v>
      </c>
      <c r="Y72" s="779">
        <f>IFERROR(SUM(Y62:Y70),"0")</f>
        <v>0</v>
      </c>
      <c r="Z72" s="37"/>
      <c r="AA72" s="780"/>
      <c r="AB72" s="780"/>
      <c r="AC72" s="780"/>
    </row>
    <row r="73" spans="1:68" ht="14.25" hidden="1" customHeight="1" x14ac:dyDescent="0.25">
      <c r="A73" s="791" t="s">
        <v>168</v>
      </c>
      <c r="B73" s="792"/>
      <c r="C73" s="792"/>
      <c r="D73" s="792"/>
      <c r="E73" s="792"/>
      <c r="F73" s="792"/>
      <c r="G73" s="792"/>
      <c r="H73" s="792"/>
      <c r="I73" s="792"/>
      <c r="J73" s="792"/>
      <c r="K73" s="792"/>
      <c r="L73" s="792"/>
      <c r="M73" s="792"/>
      <c r="N73" s="792"/>
      <c r="O73" s="792"/>
      <c r="P73" s="792"/>
      <c r="Q73" s="792"/>
      <c r="R73" s="792"/>
      <c r="S73" s="792"/>
      <c r="T73" s="792"/>
      <c r="U73" s="792"/>
      <c r="V73" s="792"/>
      <c r="W73" s="792"/>
      <c r="X73" s="792"/>
      <c r="Y73" s="792"/>
      <c r="Z73" s="792"/>
      <c r="AA73" s="773"/>
      <c r="AB73" s="773"/>
      <c r="AC73" s="773"/>
    </row>
    <row r="74" spans="1:68" ht="27" customHeight="1" x14ac:dyDescent="0.25">
      <c r="A74" s="54" t="s">
        <v>169</v>
      </c>
      <c r="B74" s="54" t="s">
        <v>170</v>
      </c>
      <c r="C74" s="31">
        <v>4301020298</v>
      </c>
      <c r="D74" s="789">
        <v>4680115881440</v>
      </c>
      <c r="E74" s="790"/>
      <c r="F74" s="776">
        <v>1.35</v>
      </c>
      <c r="G74" s="32">
        <v>8</v>
      </c>
      <c r="H74" s="776">
        <v>10.8</v>
      </c>
      <c r="I74" s="776">
        <v>11.28</v>
      </c>
      <c r="J74" s="32">
        <v>56</v>
      </c>
      <c r="K74" s="32" t="s">
        <v>116</v>
      </c>
      <c r="L74" s="32"/>
      <c r="M74" s="33" t="s">
        <v>117</v>
      </c>
      <c r="N74" s="33"/>
      <c r="O74" s="32">
        <v>50</v>
      </c>
      <c r="P74" s="97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787"/>
      <c r="R74" s="787"/>
      <c r="S74" s="787"/>
      <c r="T74" s="788"/>
      <c r="U74" s="34"/>
      <c r="V74" s="34"/>
      <c r="W74" s="35" t="s">
        <v>69</v>
      </c>
      <c r="X74" s="777">
        <v>100</v>
      </c>
      <c r="Y74" s="778">
        <f>IFERROR(IF(X74="",0,CEILING((X74/$H74),1)*$H74),"")</f>
        <v>108</v>
      </c>
      <c r="Z74" s="36">
        <f>IFERROR(IF(Y74=0,"",ROUNDUP(Y74/H74,0)*0.02175),"")</f>
        <v>0.21749999999999997</v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104.44444444444444</v>
      </c>
      <c r="BN74" s="64">
        <f>IFERROR(Y74*I74/H74,"0")</f>
        <v>112.8</v>
      </c>
      <c r="BO74" s="64">
        <f>IFERROR(1/J74*(X74/H74),"0")</f>
        <v>0.16534391534391535</v>
      </c>
      <c r="BP74" s="64">
        <f>IFERROR(1/J74*(Y74/H74),"0")</f>
        <v>0.17857142857142855</v>
      </c>
    </row>
    <row r="75" spans="1:68" ht="27" hidden="1" customHeight="1" x14ac:dyDescent="0.25">
      <c r="A75" s="54" t="s">
        <v>172</v>
      </c>
      <c r="B75" s="54" t="s">
        <v>173</v>
      </c>
      <c r="C75" s="31">
        <v>4301020228</v>
      </c>
      <c r="D75" s="789">
        <v>4680115882751</v>
      </c>
      <c r="E75" s="790"/>
      <c r="F75" s="776">
        <v>0.45</v>
      </c>
      <c r="G75" s="32">
        <v>10</v>
      </c>
      <c r="H75" s="776">
        <v>4.5</v>
      </c>
      <c r="I75" s="776">
        <v>4.71</v>
      </c>
      <c r="J75" s="32">
        <v>132</v>
      </c>
      <c r="K75" s="32" t="s">
        <v>126</v>
      </c>
      <c r="L75" s="32"/>
      <c r="M75" s="33" t="s">
        <v>117</v>
      </c>
      <c r="N75" s="33"/>
      <c r="O75" s="32">
        <v>90</v>
      </c>
      <c r="P75" s="112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787"/>
      <c r="R75" s="787"/>
      <c r="S75" s="787"/>
      <c r="T75" s="788"/>
      <c r="U75" s="34"/>
      <c r="V75" s="34"/>
      <c r="W75" s="35" t="s">
        <v>69</v>
      </c>
      <c r="X75" s="777">
        <v>0</v>
      </c>
      <c r="Y75" s="778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174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hidden="1" customHeight="1" x14ac:dyDescent="0.25">
      <c r="A76" s="54" t="s">
        <v>175</v>
      </c>
      <c r="B76" s="54" t="s">
        <v>176</v>
      </c>
      <c r="C76" s="31">
        <v>4301020358</v>
      </c>
      <c r="D76" s="789">
        <v>4680115885950</v>
      </c>
      <c r="E76" s="790"/>
      <c r="F76" s="776">
        <v>0.37</v>
      </c>
      <c r="G76" s="32">
        <v>6</v>
      </c>
      <c r="H76" s="776">
        <v>2.2200000000000002</v>
      </c>
      <c r="I76" s="776">
        <v>2.4</v>
      </c>
      <c r="J76" s="32">
        <v>182</v>
      </c>
      <c r="K76" s="32" t="s">
        <v>76</v>
      </c>
      <c r="L76" s="32"/>
      <c r="M76" s="33" t="s">
        <v>77</v>
      </c>
      <c r="N76" s="33"/>
      <c r="O76" s="32">
        <v>50</v>
      </c>
      <c r="P76" s="98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787"/>
      <c r="R76" s="787"/>
      <c r="S76" s="787"/>
      <c r="T76" s="788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177</v>
      </c>
      <c r="B77" s="54" t="s">
        <v>178</v>
      </c>
      <c r="C77" s="31">
        <v>4301020296</v>
      </c>
      <c r="D77" s="789">
        <v>4680115881433</v>
      </c>
      <c r="E77" s="790"/>
      <c r="F77" s="776">
        <v>0.45</v>
      </c>
      <c r="G77" s="32">
        <v>6</v>
      </c>
      <c r="H77" s="776">
        <v>2.7</v>
      </c>
      <c r="I77" s="776">
        <v>2.88</v>
      </c>
      <c r="J77" s="32">
        <v>182</v>
      </c>
      <c r="K77" s="32" t="s">
        <v>76</v>
      </c>
      <c r="L77" s="32" t="s">
        <v>127</v>
      </c>
      <c r="M77" s="33" t="s">
        <v>117</v>
      </c>
      <c r="N77" s="33"/>
      <c r="O77" s="32">
        <v>50</v>
      </c>
      <c r="P77" s="101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787"/>
      <c r="R77" s="787"/>
      <c r="S77" s="787"/>
      <c r="T77" s="788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171</v>
      </c>
      <c r="AG77" s="64"/>
      <c r="AJ77" s="68" t="s">
        <v>128</v>
      </c>
      <c r="AK77" s="68">
        <v>37.799999999999997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793"/>
      <c r="B78" s="792"/>
      <c r="C78" s="792"/>
      <c r="D78" s="792"/>
      <c r="E78" s="792"/>
      <c r="F78" s="792"/>
      <c r="G78" s="792"/>
      <c r="H78" s="792"/>
      <c r="I78" s="792"/>
      <c r="J78" s="792"/>
      <c r="K78" s="792"/>
      <c r="L78" s="792"/>
      <c r="M78" s="792"/>
      <c r="N78" s="792"/>
      <c r="O78" s="794"/>
      <c r="P78" s="781" t="s">
        <v>71</v>
      </c>
      <c r="Q78" s="782"/>
      <c r="R78" s="782"/>
      <c r="S78" s="782"/>
      <c r="T78" s="782"/>
      <c r="U78" s="782"/>
      <c r="V78" s="783"/>
      <c r="W78" s="37" t="s">
        <v>72</v>
      </c>
      <c r="X78" s="779">
        <f>IFERROR(X74/H74,"0")+IFERROR(X75/H75,"0")+IFERROR(X76/H76,"0")+IFERROR(X77/H77,"0")</f>
        <v>9.2592592592592595</v>
      </c>
      <c r="Y78" s="779">
        <f>IFERROR(Y74/H74,"0")+IFERROR(Y75/H75,"0")+IFERROR(Y76/H76,"0")+IFERROR(Y77/H77,"0")</f>
        <v>10</v>
      </c>
      <c r="Z78" s="779">
        <f>IFERROR(IF(Z74="",0,Z74),"0")+IFERROR(IF(Z75="",0,Z75),"0")+IFERROR(IF(Z76="",0,Z76),"0")+IFERROR(IF(Z77="",0,Z77),"0")</f>
        <v>0.21749999999999997</v>
      </c>
      <c r="AA78" s="780"/>
      <c r="AB78" s="780"/>
      <c r="AC78" s="780"/>
    </row>
    <row r="79" spans="1:68" x14ac:dyDescent="0.2">
      <c r="A79" s="792"/>
      <c r="B79" s="792"/>
      <c r="C79" s="792"/>
      <c r="D79" s="792"/>
      <c r="E79" s="792"/>
      <c r="F79" s="792"/>
      <c r="G79" s="792"/>
      <c r="H79" s="792"/>
      <c r="I79" s="792"/>
      <c r="J79" s="792"/>
      <c r="K79" s="792"/>
      <c r="L79" s="792"/>
      <c r="M79" s="792"/>
      <c r="N79" s="792"/>
      <c r="O79" s="794"/>
      <c r="P79" s="781" t="s">
        <v>71</v>
      </c>
      <c r="Q79" s="782"/>
      <c r="R79" s="782"/>
      <c r="S79" s="782"/>
      <c r="T79" s="782"/>
      <c r="U79" s="782"/>
      <c r="V79" s="783"/>
      <c r="W79" s="37" t="s">
        <v>69</v>
      </c>
      <c r="X79" s="779">
        <f>IFERROR(SUM(X74:X77),"0")</f>
        <v>100</v>
      </c>
      <c r="Y79" s="779">
        <f>IFERROR(SUM(Y74:Y77),"0")</f>
        <v>108</v>
      </c>
      <c r="Z79" s="37"/>
      <c r="AA79" s="780"/>
      <c r="AB79" s="780"/>
      <c r="AC79" s="780"/>
    </row>
    <row r="80" spans="1:68" ht="14.25" hidden="1" customHeight="1" x14ac:dyDescent="0.25">
      <c r="A80" s="791" t="s">
        <v>64</v>
      </c>
      <c r="B80" s="792"/>
      <c r="C80" s="792"/>
      <c r="D80" s="792"/>
      <c r="E80" s="792"/>
      <c r="F80" s="792"/>
      <c r="G80" s="792"/>
      <c r="H80" s="792"/>
      <c r="I80" s="792"/>
      <c r="J80" s="792"/>
      <c r="K80" s="792"/>
      <c r="L80" s="792"/>
      <c r="M80" s="792"/>
      <c r="N80" s="792"/>
      <c r="O80" s="792"/>
      <c r="P80" s="792"/>
      <c r="Q80" s="792"/>
      <c r="R80" s="792"/>
      <c r="S80" s="792"/>
      <c r="T80" s="792"/>
      <c r="U80" s="792"/>
      <c r="V80" s="792"/>
      <c r="W80" s="792"/>
      <c r="X80" s="792"/>
      <c r="Y80" s="792"/>
      <c r="Z80" s="792"/>
      <c r="AA80" s="773"/>
      <c r="AB80" s="773"/>
      <c r="AC80" s="773"/>
    </row>
    <row r="81" spans="1:68" ht="16.5" hidden="1" customHeight="1" x14ac:dyDescent="0.25">
      <c r="A81" s="54" t="s">
        <v>179</v>
      </c>
      <c r="B81" s="54" t="s">
        <v>180</v>
      </c>
      <c r="C81" s="31">
        <v>4301031242</v>
      </c>
      <c r="D81" s="789">
        <v>4680115885066</v>
      </c>
      <c r="E81" s="790"/>
      <c r="F81" s="776">
        <v>0.7</v>
      </c>
      <c r="G81" s="32">
        <v>6</v>
      </c>
      <c r="H81" s="776">
        <v>4.2</v>
      </c>
      <c r="I81" s="77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82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87"/>
      <c r="R81" s="787"/>
      <c r="S81" s="787"/>
      <c r="T81" s="788"/>
      <c r="U81" s="34"/>
      <c r="V81" s="34"/>
      <c r="W81" s="35" t="s">
        <v>69</v>
      </c>
      <c r="X81" s="777">
        <v>0</v>
      </c>
      <c r="Y81" s="778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4301031240</v>
      </c>
      <c r="D82" s="789">
        <v>4680115885042</v>
      </c>
      <c r="E82" s="790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5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87"/>
      <c r="R82" s="787"/>
      <c r="S82" s="787"/>
      <c r="T82" s="788"/>
      <c r="U82" s="34"/>
      <c r="V82" s="34"/>
      <c r="W82" s="35" t="s">
        <v>69</v>
      </c>
      <c r="X82" s="777">
        <v>0</v>
      </c>
      <c r="Y82" s="77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hidden="1" customHeight="1" x14ac:dyDescent="0.25">
      <c r="A83" s="54" t="s">
        <v>185</v>
      </c>
      <c r="B83" s="54" t="s">
        <v>186</v>
      </c>
      <c r="C83" s="31">
        <v>4301031315</v>
      </c>
      <c r="D83" s="789">
        <v>4680115885080</v>
      </c>
      <c r="E83" s="790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126</v>
      </c>
      <c r="L83" s="32"/>
      <c r="M83" s="33" t="s">
        <v>68</v>
      </c>
      <c r="N83" s="33"/>
      <c r="O83" s="32">
        <v>40</v>
      </c>
      <c r="P83" s="120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87"/>
      <c r="R83" s="787"/>
      <c r="S83" s="787"/>
      <c r="T83" s="788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188</v>
      </c>
      <c r="B84" s="54" t="s">
        <v>189</v>
      </c>
      <c r="C84" s="31">
        <v>4301031243</v>
      </c>
      <c r="D84" s="789">
        <v>4680115885073</v>
      </c>
      <c r="E84" s="790"/>
      <c r="F84" s="776">
        <v>0.3</v>
      </c>
      <c r="G84" s="32">
        <v>6</v>
      </c>
      <c r="H84" s="776">
        <v>1.8</v>
      </c>
      <c r="I84" s="77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6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87"/>
      <c r="R84" s="787"/>
      <c r="S84" s="787"/>
      <c r="T84" s="788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190</v>
      </c>
      <c r="B85" s="54" t="s">
        <v>191</v>
      </c>
      <c r="C85" s="31">
        <v>4301031241</v>
      </c>
      <c r="D85" s="789">
        <v>4680115885059</v>
      </c>
      <c r="E85" s="790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87"/>
      <c r="R85" s="787"/>
      <c r="S85" s="787"/>
      <c r="T85" s="788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192</v>
      </c>
      <c r="B86" s="54" t="s">
        <v>193</v>
      </c>
      <c r="C86" s="31">
        <v>4301031316</v>
      </c>
      <c r="D86" s="789">
        <v>4680115885097</v>
      </c>
      <c r="E86" s="790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87"/>
      <c r="R86" s="787"/>
      <c r="S86" s="787"/>
      <c r="T86" s="788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idden="1" x14ac:dyDescent="0.2">
      <c r="A87" s="793"/>
      <c r="B87" s="792"/>
      <c r="C87" s="792"/>
      <c r="D87" s="792"/>
      <c r="E87" s="792"/>
      <c r="F87" s="792"/>
      <c r="G87" s="792"/>
      <c r="H87" s="792"/>
      <c r="I87" s="792"/>
      <c r="J87" s="792"/>
      <c r="K87" s="792"/>
      <c r="L87" s="792"/>
      <c r="M87" s="792"/>
      <c r="N87" s="792"/>
      <c r="O87" s="794"/>
      <c r="P87" s="781" t="s">
        <v>71</v>
      </c>
      <c r="Q87" s="782"/>
      <c r="R87" s="782"/>
      <c r="S87" s="782"/>
      <c r="T87" s="782"/>
      <c r="U87" s="782"/>
      <c r="V87" s="783"/>
      <c r="W87" s="37" t="s">
        <v>72</v>
      </c>
      <c r="X87" s="779">
        <f>IFERROR(X81/H81,"0")+IFERROR(X82/H82,"0")+IFERROR(X83/H83,"0")+IFERROR(X84/H84,"0")+IFERROR(X85/H85,"0")+IFERROR(X86/H86,"0")</f>
        <v>0</v>
      </c>
      <c r="Y87" s="779">
        <f>IFERROR(Y81/H81,"0")+IFERROR(Y82/H82,"0")+IFERROR(Y83/H83,"0")+IFERROR(Y84/H84,"0")+IFERROR(Y85/H85,"0")+IFERROR(Y86/H86,"0")</f>
        <v>0</v>
      </c>
      <c r="Z87" s="779">
        <f>IFERROR(IF(Z81="",0,Z81),"0")+IFERROR(IF(Z82="",0,Z82),"0")+IFERROR(IF(Z83="",0,Z83),"0")+IFERROR(IF(Z84="",0,Z84),"0")+IFERROR(IF(Z85="",0,Z85),"0")+IFERROR(IF(Z86="",0,Z86),"0")</f>
        <v>0</v>
      </c>
      <c r="AA87" s="780"/>
      <c r="AB87" s="780"/>
      <c r="AC87" s="780"/>
    </row>
    <row r="88" spans="1:68" hidden="1" x14ac:dyDescent="0.2">
      <c r="A88" s="792"/>
      <c r="B88" s="792"/>
      <c r="C88" s="792"/>
      <c r="D88" s="792"/>
      <c r="E88" s="792"/>
      <c r="F88" s="792"/>
      <c r="G88" s="792"/>
      <c r="H88" s="792"/>
      <c r="I88" s="792"/>
      <c r="J88" s="792"/>
      <c r="K88" s="792"/>
      <c r="L88" s="792"/>
      <c r="M88" s="792"/>
      <c r="N88" s="792"/>
      <c r="O88" s="794"/>
      <c r="P88" s="781" t="s">
        <v>71</v>
      </c>
      <c r="Q88" s="782"/>
      <c r="R88" s="782"/>
      <c r="S88" s="782"/>
      <c r="T88" s="782"/>
      <c r="U88" s="782"/>
      <c r="V88" s="783"/>
      <c r="W88" s="37" t="s">
        <v>69</v>
      </c>
      <c r="X88" s="779">
        <f>IFERROR(SUM(X81:X86),"0")</f>
        <v>0</v>
      </c>
      <c r="Y88" s="779">
        <f>IFERROR(SUM(Y81:Y86),"0")</f>
        <v>0</v>
      </c>
      <c r="Z88" s="37"/>
      <c r="AA88" s="780"/>
      <c r="AB88" s="780"/>
      <c r="AC88" s="780"/>
    </row>
    <row r="89" spans="1:68" ht="14.25" hidden="1" customHeight="1" x14ac:dyDescent="0.25">
      <c r="A89" s="791" t="s">
        <v>73</v>
      </c>
      <c r="B89" s="792"/>
      <c r="C89" s="792"/>
      <c r="D89" s="792"/>
      <c r="E89" s="792"/>
      <c r="F89" s="792"/>
      <c r="G89" s="792"/>
      <c r="H89" s="792"/>
      <c r="I89" s="792"/>
      <c r="J89" s="792"/>
      <c r="K89" s="792"/>
      <c r="L89" s="792"/>
      <c r="M89" s="792"/>
      <c r="N89" s="792"/>
      <c r="O89" s="792"/>
      <c r="P89" s="792"/>
      <c r="Q89" s="792"/>
      <c r="R89" s="792"/>
      <c r="S89" s="792"/>
      <c r="T89" s="792"/>
      <c r="U89" s="792"/>
      <c r="V89" s="792"/>
      <c r="W89" s="792"/>
      <c r="X89" s="792"/>
      <c r="Y89" s="792"/>
      <c r="Z89" s="792"/>
      <c r="AA89" s="773"/>
      <c r="AB89" s="773"/>
      <c r="AC89" s="773"/>
    </row>
    <row r="90" spans="1:68" ht="16.5" hidden="1" customHeight="1" x14ac:dyDescent="0.25">
      <c r="A90" s="54" t="s">
        <v>194</v>
      </c>
      <c r="B90" s="54" t="s">
        <v>195</v>
      </c>
      <c r="C90" s="31">
        <v>4301051838</v>
      </c>
      <c r="D90" s="789">
        <v>4680115881891</v>
      </c>
      <c r="E90" s="790"/>
      <c r="F90" s="776">
        <v>1.4</v>
      </c>
      <c r="G90" s="32">
        <v>6</v>
      </c>
      <c r="H90" s="776">
        <v>8.4</v>
      </c>
      <c r="I90" s="776">
        <v>8.9640000000000004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40</v>
      </c>
      <c r="P90" s="116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787"/>
      <c r="R90" s="787"/>
      <c r="S90" s="787"/>
      <c r="T90" s="788"/>
      <c r="U90" s="34"/>
      <c r="V90" s="34"/>
      <c r="W90" s="35" t="s">
        <v>69</v>
      </c>
      <c r="X90" s="777">
        <v>0</v>
      </c>
      <c r="Y90" s="778">
        <f t="shared" ref="Y90:Y95" si="21"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hidden="1" customHeight="1" x14ac:dyDescent="0.25">
      <c r="A91" s="54" t="s">
        <v>197</v>
      </c>
      <c r="B91" s="54" t="s">
        <v>198</v>
      </c>
      <c r="C91" s="31">
        <v>4301051846</v>
      </c>
      <c r="D91" s="789">
        <v>4680115885769</v>
      </c>
      <c r="E91" s="790"/>
      <c r="F91" s="776">
        <v>1.4</v>
      </c>
      <c r="G91" s="32">
        <v>6</v>
      </c>
      <c r="H91" s="776">
        <v>8.4</v>
      </c>
      <c r="I91" s="776">
        <v>8.8800000000000008</v>
      </c>
      <c r="J91" s="32">
        <v>56</v>
      </c>
      <c r="K91" s="32" t="s">
        <v>116</v>
      </c>
      <c r="L91" s="32"/>
      <c r="M91" s="33" t="s">
        <v>77</v>
      </c>
      <c r="N91" s="33"/>
      <c r="O91" s="32">
        <v>45</v>
      </c>
      <c r="P91" s="113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787"/>
      <c r="R91" s="787"/>
      <c r="S91" s="787"/>
      <c r="T91" s="788"/>
      <c r="U91" s="34"/>
      <c r="V91" s="34"/>
      <c r="W91" s="35" t="s">
        <v>69</v>
      </c>
      <c r="X91" s="777">
        <v>0</v>
      </c>
      <c r="Y91" s="77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200</v>
      </c>
      <c r="B92" s="54" t="s">
        <v>201</v>
      </c>
      <c r="C92" s="31">
        <v>4301051822</v>
      </c>
      <c r="D92" s="789">
        <v>4680115884410</v>
      </c>
      <c r="E92" s="790"/>
      <c r="F92" s="776">
        <v>1.4</v>
      </c>
      <c r="G92" s="32">
        <v>6</v>
      </c>
      <c r="H92" s="776">
        <v>8.4</v>
      </c>
      <c r="I92" s="776">
        <v>8.952</v>
      </c>
      <c r="J92" s="32">
        <v>56</v>
      </c>
      <c r="K92" s="32" t="s">
        <v>116</v>
      </c>
      <c r="L92" s="32"/>
      <c r="M92" s="33" t="s">
        <v>68</v>
      </c>
      <c r="N92" s="33"/>
      <c r="O92" s="32">
        <v>40</v>
      </c>
      <c r="P92" s="83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787"/>
      <c r="R92" s="787"/>
      <c r="S92" s="787"/>
      <c r="T92" s="788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16.5" hidden="1" customHeight="1" x14ac:dyDescent="0.25">
      <c r="A93" s="54" t="s">
        <v>203</v>
      </c>
      <c r="B93" s="54" t="s">
        <v>204</v>
      </c>
      <c r="C93" s="31">
        <v>4301051837</v>
      </c>
      <c r="D93" s="789">
        <v>4680115884311</v>
      </c>
      <c r="E93" s="790"/>
      <c r="F93" s="776">
        <v>0.3</v>
      </c>
      <c r="G93" s="32">
        <v>6</v>
      </c>
      <c r="H93" s="776">
        <v>1.8</v>
      </c>
      <c r="I93" s="776">
        <v>2.0459999999999998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40</v>
      </c>
      <c r="P93" s="117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87"/>
      <c r="R93" s="787"/>
      <c r="S93" s="787"/>
      <c r="T93" s="788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4301051844</v>
      </c>
      <c r="D94" s="789">
        <v>4680115885929</v>
      </c>
      <c r="E94" s="790"/>
      <c r="F94" s="776">
        <v>0.42</v>
      </c>
      <c r="G94" s="32">
        <v>6</v>
      </c>
      <c r="H94" s="776">
        <v>2.52</v>
      </c>
      <c r="I94" s="776">
        <v>2.7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87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787"/>
      <c r="R94" s="787"/>
      <c r="S94" s="787"/>
      <c r="T94" s="788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207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208</v>
      </c>
      <c r="B95" s="54" t="s">
        <v>209</v>
      </c>
      <c r="C95" s="31">
        <v>4301051827</v>
      </c>
      <c r="D95" s="789">
        <v>4680115884403</v>
      </c>
      <c r="E95" s="790"/>
      <c r="F95" s="776">
        <v>0.3</v>
      </c>
      <c r="G95" s="32">
        <v>6</v>
      </c>
      <c r="H95" s="776">
        <v>1.8</v>
      </c>
      <c r="I95" s="776">
        <v>1.98</v>
      </c>
      <c r="J95" s="32">
        <v>182</v>
      </c>
      <c r="K95" s="32" t="s">
        <v>76</v>
      </c>
      <c r="L95" s="32"/>
      <c r="M95" s="33" t="s">
        <v>68</v>
      </c>
      <c r="N95" s="33"/>
      <c r="O95" s="32">
        <v>40</v>
      </c>
      <c r="P95" s="84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87"/>
      <c r="R95" s="787"/>
      <c r="S95" s="787"/>
      <c r="T95" s="788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idden="1" x14ac:dyDescent="0.2">
      <c r="A96" s="793"/>
      <c r="B96" s="792"/>
      <c r="C96" s="792"/>
      <c r="D96" s="792"/>
      <c r="E96" s="792"/>
      <c r="F96" s="792"/>
      <c r="G96" s="792"/>
      <c r="H96" s="792"/>
      <c r="I96" s="792"/>
      <c r="J96" s="792"/>
      <c r="K96" s="792"/>
      <c r="L96" s="792"/>
      <c r="M96" s="792"/>
      <c r="N96" s="792"/>
      <c r="O96" s="794"/>
      <c r="P96" s="781" t="s">
        <v>71</v>
      </c>
      <c r="Q96" s="782"/>
      <c r="R96" s="782"/>
      <c r="S96" s="782"/>
      <c r="T96" s="782"/>
      <c r="U96" s="782"/>
      <c r="V96" s="783"/>
      <c r="W96" s="37" t="s">
        <v>72</v>
      </c>
      <c r="X96" s="779">
        <f>IFERROR(X90/H90,"0")+IFERROR(X91/H91,"0")+IFERROR(X92/H92,"0")+IFERROR(X93/H93,"0")+IFERROR(X94/H94,"0")+IFERROR(X95/H95,"0")</f>
        <v>0</v>
      </c>
      <c r="Y96" s="779">
        <f>IFERROR(Y90/H90,"0")+IFERROR(Y91/H91,"0")+IFERROR(Y92/H92,"0")+IFERROR(Y93/H93,"0")+IFERROR(Y94/H94,"0")+IFERROR(Y95/H95,"0")</f>
        <v>0</v>
      </c>
      <c r="Z96" s="779">
        <f>IFERROR(IF(Z90="",0,Z90),"0")+IFERROR(IF(Z91="",0,Z91),"0")+IFERROR(IF(Z92="",0,Z92),"0")+IFERROR(IF(Z93="",0,Z93),"0")+IFERROR(IF(Z94="",0,Z94),"0")+IFERROR(IF(Z95="",0,Z95),"0")</f>
        <v>0</v>
      </c>
      <c r="AA96" s="780"/>
      <c r="AB96" s="780"/>
      <c r="AC96" s="780"/>
    </row>
    <row r="97" spans="1:68" hidden="1" x14ac:dyDescent="0.2">
      <c r="A97" s="792"/>
      <c r="B97" s="792"/>
      <c r="C97" s="792"/>
      <c r="D97" s="792"/>
      <c r="E97" s="792"/>
      <c r="F97" s="792"/>
      <c r="G97" s="792"/>
      <c r="H97" s="792"/>
      <c r="I97" s="792"/>
      <c r="J97" s="792"/>
      <c r="K97" s="792"/>
      <c r="L97" s="792"/>
      <c r="M97" s="792"/>
      <c r="N97" s="792"/>
      <c r="O97" s="794"/>
      <c r="P97" s="781" t="s">
        <v>71</v>
      </c>
      <c r="Q97" s="782"/>
      <c r="R97" s="782"/>
      <c r="S97" s="782"/>
      <c r="T97" s="782"/>
      <c r="U97" s="782"/>
      <c r="V97" s="783"/>
      <c r="W97" s="37" t="s">
        <v>69</v>
      </c>
      <c r="X97" s="779">
        <f>IFERROR(SUM(X90:X95),"0")</f>
        <v>0</v>
      </c>
      <c r="Y97" s="779">
        <f>IFERROR(SUM(Y90:Y95),"0")</f>
        <v>0</v>
      </c>
      <c r="Z97" s="37"/>
      <c r="AA97" s="780"/>
      <c r="AB97" s="780"/>
      <c r="AC97" s="780"/>
    </row>
    <row r="98" spans="1:68" ht="14.25" hidden="1" customHeight="1" x14ac:dyDescent="0.25">
      <c r="A98" s="791" t="s">
        <v>210</v>
      </c>
      <c r="B98" s="792"/>
      <c r="C98" s="792"/>
      <c r="D98" s="792"/>
      <c r="E98" s="792"/>
      <c r="F98" s="792"/>
      <c r="G98" s="792"/>
      <c r="H98" s="792"/>
      <c r="I98" s="792"/>
      <c r="J98" s="792"/>
      <c r="K98" s="792"/>
      <c r="L98" s="792"/>
      <c r="M98" s="792"/>
      <c r="N98" s="792"/>
      <c r="O98" s="792"/>
      <c r="P98" s="792"/>
      <c r="Q98" s="792"/>
      <c r="R98" s="792"/>
      <c r="S98" s="792"/>
      <c r="T98" s="792"/>
      <c r="U98" s="792"/>
      <c r="V98" s="792"/>
      <c r="W98" s="792"/>
      <c r="X98" s="792"/>
      <c r="Y98" s="792"/>
      <c r="Z98" s="792"/>
      <c r="AA98" s="773"/>
      <c r="AB98" s="773"/>
      <c r="AC98" s="773"/>
    </row>
    <row r="99" spans="1:68" ht="37.5" hidden="1" customHeight="1" x14ac:dyDescent="0.25">
      <c r="A99" s="54" t="s">
        <v>211</v>
      </c>
      <c r="B99" s="54" t="s">
        <v>212</v>
      </c>
      <c r="C99" s="31">
        <v>4301060366</v>
      </c>
      <c r="D99" s="789">
        <v>4680115881532</v>
      </c>
      <c r="E99" s="790"/>
      <c r="F99" s="776">
        <v>1.3</v>
      </c>
      <c r="G99" s="32">
        <v>6</v>
      </c>
      <c r="H99" s="776">
        <v>7.8</v>
      </c>
      <c r="I99" s="776">
        <v>8.2799999999999994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1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787"/>
      <c r="R99" s="787"/>
      <c r="S99" s="787"/>
      <c r="T99" s="788"/>
      <c r="U99" s="34"/>
      <c r="V99" s="34"/>
      <c r="W99" s="35" t="s">
        <v>69</v>
      </c>
      <c r="X99" s="777">
        <v>0</v>
      </c>
      <c r="Y99" s="77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213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hidden="1" customHeight="1" x14ac:dyDescent="0.25">
      <c r="A100" s="54" t="s">
        <v>211</v>
      </c>
      <c r="B100" s="54" t="s">
        <v>214</v>
      </c>
      <c r="C100" s="31">
        <v>4301060371</v>
      </c>
      <c r="D100" s="789">
        <v>4680115881532</v>
      </c>
      <c r="E100" s="790"/>
      <c r="F100" s="776">
        <v>1.4</v>
      </c>
      <c r="G100" s="32">
        <v>6</v>
      </c>
      <c r="H100" s="776">
        <v>8.4</v>
      </c>
      <c r="I100" s="776">
        <v>8.9640000000000004</v>
      </c>
      <c r="J100" s="32">
        <v>56</v>
      </c>
      <c r="K100" s="32" t="s">
        <v>116</v>
      </c>
      <c r="L100" s="32"/>
      <c r="M100" s="33" t="s">
        <v>68</v>
      </c>
      <c r="N100" s="33"/>
      <c r="O100" s="32">
        <v>30</v>
      </c>
      <c r="P100" s="875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787"/>
      <c r="R100" s="787"/>
      <c r="S100" s="787"/>
      <c r="T100" s="788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213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hidden="1" customHeight="1" x14ac:dyDescent="0.25">
      <c r="A101" s="54" t="s">
        <v>215</v>
      </c>
      <c r="B101" s="54" t="s">
        <v>216</v>
      </c>
      <c r="C101" s="31">
        <v>4301060351</v>
      </c>
      <c r="D101" s="789">
        <v>4680115881464</v>
      </c>
      <c r="E101" s="790"/>
      <c r="F101" s="776">
        <v>0.4</v>
      </c>
      <c r="G101" s="32">
        <v>6</v>
      </c>
      <c r="H101" s="776">
        <v>2.4</v>
      </c>
      <c r="I101" s="776">
        <v>2.61</v>
      </c>
      <c r="J101" s="32">
        <v>132</v>
      </c>
      <c r="K101" s="32" t="s">
        <v>126</v>
      </c>
      <c r="L101" s="32"/>
      <c r="M101" s="33" t="s">
        <v>77</v>
      </c>
      <c r="N101" s="33"/>
      <c r="O101" s="32">
        <v>30</v>
      </c>
      <c r="P101" s="111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787"/>
      <c r="R101" s="787"/>
      <c r="S101" s="787"/>
      <c r="T101" s="788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217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idden="1" x14ac:dyDescent="0.2">
      <c r="A102" s="793"/>
      <c r="B102" s="792"/>
      <c r="C102" s="792"/>
      <c r="D102" s="792"/>
      <c r="E102" s="792"/>
      <c r="F102" s="792"/>
      <c r="G102" s="792"/>
      <c r="H102" s="792"/>
      <c r="I102" s="792"/>
      <c r="J102" s="792"/>
      <c r="K102" s="792"/>
      <c r="L102" s="792"/>
      <c r="M102" s="792"/>
      <c r="N102" s="792"/>
      <c r="O102" s="794"/>
      <c r="P102" s="781" t="s">
        <v>71</v>
      </c>
      <c r="Q102" s="782"/>
      <c r="R102" s="782"/>
      <c r="S102" s="782"/>
      <c r="T102" s="782"/>
      <c r="U102" s="782"/>
      <c r="V102" s="783"/>
      <c r="W102" s="37" t="s">
        <v>72</v>
      </c>
      <c r="X102" s="779">
        <f>IFERROR(X99/H99,"0")+IFERROR(X100/H100,"0")+IFERROR(X101/H101,"0")</f>
        <v>0</v>
      </c>
      <c r="Y102" s="779">
        <f>IFERROR(Y99/H99,"0")+IFERROR(Y100/H100,"0")+IFERROR(Y101/H101,"0")</f>
        <v>0</v>
      </c>
      <c r="Z102" s="779">
        <f>IFERROR(IF(Z99="",0,Z99),"0")+IFERROR(IF(Z100="",0,Z100),"0")+IFERROR(IF(Z101="",0,Z101),"0")</f>
        <v>0</v>
      </c>
      <c r="AA102" s="780"/>
      <c r="AB102" s="780"/>
      <c r="AC102" s="780"/>
    </row>
    <row r="103" spans="1:68" hidden="1" x14ac:dyDescent="0.2">
      <c r="A103" s="792"/>
      <c r="B103" s="792"/>
      <c r="C103" s="792"/>
      <c r="D103" s="792"/>
      <c r="E103" s="792"/>
      <c r="F103" s="792"/>
      <c r="G103" s="792"/>
      <c r="H103" s="792"/>
      <c r="I103" s="792"/>
      <c r="J103" s="792"/>
      <c r="K103" s="792"/>
      <c r="L103" s="792"/>
      <c r="M103" s="792"/>
      <c r="N103" s="792"/>
      <c r="O103" s="794"/>
      <c r="P103" s="781" t="s">
        <v>71</v>
      </c>
      <c r="Q103" s="782"/>
      <c r="R103" s="782"/>
      <c r="S103" s="782"/>
      <c r="T103" s="782"/>
      <c r="U103" s="782"/>
      <c r="V103" s="783"/>
      <c r="W103" s="37" t="s">
        <v>69</v>
      </c>
      <c r="X103" s="779">
        <f>IFERROR(SUM(X99:X101),"0")</f>
        <v>0</v>
      </c>
      <c r="Y103" s="779">
        <f>IFERROR(SUM(Y99:Y101),"0")</f>
        <v>0</v>
      </c>
      <c r="Z103" s="37"/>
      <c r="AA103" s="780"/>
      <c r="AB103" s="780"/>
      <c r="AC103" s="780"/>
    </row>
    <row r="104" spans="1:68" ht="16.5" hidden="1" customHeight="1" x14ac:dyDescent="0.25">
      <c r="A104" s="824" t="s">
        <v>218</v>
      </c>
      <c r="B104" s="792"/>
      <c r="C104" s="792"/>
      <c r="D104" s="792"/>
      <c r="E104" s="792"/>
      <c r="F104" s="792"/>
      <c r="G104" s="792"/>
      <c r="H104" s="792"/>
      <c r="I104" s="792"/>
      <c r="J104" s="792"/>
      <c r="K104" s="792"/>
      <c r="L104" s="792"/>
      <c r="M104" s="792"/>
      <c r="N104" s="792"/>
      <c r="O104" s="792"/>
      <c r="P104" s="792"/>
      <c r="Q104" s="792"/>
      <c r="R104" s="792"/>
      <c r="S104" s="792"/>
      <c r="T104" s="792"/>
      <c r="U104" s="792"/>
      <c r="V104" s="792"/>
      <c r="W104" s="792"/>
      <c r="X104" s="792"/>
      <c r="Y104" s="792"/>
      <c r="Z104" s="792"/>
      <c r="AA104" s="772"/>
      <c r="AB104" s="772"/>
      <c r="AC104" s="772"/>
    </row>
    <row r="105" spans="1:68" ht="14.25" hidden="1" customHeight="1" x14ac:dyDescent="0.25">
      <c r="A105" s="791" t="s">
        <v>113</v>
      </c>
      <c r="B105" s="792"/>
      <c r="C105" s="792"/>
      <c r="D105" s="792"/>
      <c r="E105" s="792"/>
      <c r="F105" s="792"/>
      <c r="G105" s="792"/>
      <c r="H105" s="792"/>
      <c r="I105" s="792"/>
      <c r="J105" s="792"/>
      <c r="K105" s="792"/>
      <c r="L105" s="792"/>
      <c r="M105" s="792"/>
      <c r="N105" s="792"/>
      <c r="O105" s="792"/>
      <c r="P105" s="792"/>
      <c r="Q105" s="792"/>
      <c r="R105" s="792"/>
      <c r="S105" s="792"/>
      <c r="T105" s="792"/>
      <c r="U105" s="792"/>
      <c r="V105" s="792"/>
      <c r="W105" s="792"/>
      <c r="X105" s="792"/>
      <c r="Y105" s="792"/>
      <c r="Z105" s="792"/>
      <c r="AA105" s="773"/>
      <c r="AB105" s="773"/>
      <c r="AC105" s="773"/>
    </row>
    <row r="106" spans="1:68" ht="27" hidden="1" customHeight="1" x14ac:dyDescent="0.25">
      <c r="A106" s="54" t="s">
        <v>219</v>
      </c>
      <c r="B106" s="54" t="s">
        <v>220</v>
      </c>
      <c r="C106" s="31">
        <v>4301011468</v>
      </c>
      <c r="D106" s="789">
        <v>4680115881327</v>
      </c>
      <c r="E106" s="790"/>
      <c r="F106" s="776">
        <v>1.35</v>
      </c>
      <c r="G106" s="32">
        <v>8</v>
      </c>
      <c r="H106" s="776">
        <v>10.8</v>
      </c>
      <c r="I106" s="776">
        <v>11.28</v>
      </c>
      <c r="J106" s="32">
        <v>56</v>
      </c>
      <c r="K106" s="32" t="s">
        <v>116</v>
      </c>
      <c r="L106" s="32"/>
      <c r="M106" s="33" t="s">
        <v>164</v>
      </c>
      <c r="N106" s="33"/>
      <c r="O106" s="32">
        <v>50</v>
      </c>
      <c r="P106" s="108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787"/>
      <c r="R106" s="787"/>
      <c r="S106" s="787"/>
      <c r="T106" s="788"/>
      <c r="U106" s="34"/>
      <c r="V106" s="34"/>
      <c r="W106" s="35" t="s">
        <v>69</v>
      </c>
      <c r="X106" s="777">
        <v>0</v>
      </c>
      <c r="Y106" s="778">
        <f>IFERROR(IF(X106="",0,CEILING((X106/$H106),1)*$H106),"")</f>
        <v>0</v>
      </c>
      <c r="Z106" s="36" t="str">
        <f>IFERROR(IF(Y106=0,"",ROUNDUP(Y106/H106,0)*0.02175),"")</f>
        <v/>
      </c>
      <c r="AA106" s="56"/>
      <c r="AB106" s="57"/>
      <c r="AC106" s="163" t="s">
        <v>221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222</v>
      </c>
      <c r="B107" s="54" t="s">
        <v>223</v>
      </c>
      <c r="C107" s="31">
        <v>4301011476</v>
      </c>
      <c r="D107" s="789">
        <v>4680115881518</v>
      </c>
      <c r="E107" s="790"/>
      <c r="F107" s="776">
        <v>0.4</v>
      </c>
      <c r="G107" s="32">
        <v>10</v>
      </c>
      <c r="H107" s="776">
        <v>4</v>
      </c>
      <c r="I107" s="776">
        <v>4.21</v>
      </c>
      <c r="J107" s="32">
        <v>132</v>
      </c>
      <c r="K107" s="32" t="s">
        <v>126</v>
      </c>
      <c r="L107" s="32"/>
      <c r="M107" s="33" t="s">
        <v>77</v>
      </c>
      <c r="N107" s="33"/>
      <c r="O107" s="32">
        <v>50</v>
      </c>
      <c r="P107" s="111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87"/>
      <c r="R107" s="787"/>
      <c r="S107" s="787"/>
      <c r="T107" s="788"/>
      <c r="U107" s="34"/>
      <c r="V107" s="34"/>
      <c r="W107" s="35" t="s">
        <v>69</v>
      </c>
      <c r="X107" s="777">
        <v>0</v>
      </c>
      <c r="Y107" s="77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221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224</v>
      </c>
      <c r="B108" s="54" t="s">
        <v>225</v>
      </c>
      <c r="C108" s="31">
        <v>4301011443</v>
      </c>
      <c r="D108" s="789">
        <v>4680115881303</v>
      </c>
      <c r="E108" s="790"/>
      <c r="F108" s="776">
        <v>0.45</v>
      </c>
      <c r="G108" s="32">
        <v>10</v>
      </c>
      <c r="H108" s="776">
        <v>4.5</v>
      </c>
      <c r="I108" s="776">
        <v>4.71</v>
      </c>
      <c r="J108" s="32">
        <v>132</v>
      </c>
      <c r="K108" s="32" t="s">
        <v>126</v>
      </c>
      <c r="L108" s="32" t="s">
        <v>127</v>
      </c>
      <c r="M108" s="33" t="s">
        <v>164</v>
      </c>
      <c r="N108" s="33"/>
      <c r="O108" s="32">
        <v>50</v>
      </c>
      <c r="P108" s="105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787"/>
      <c r="R108" s="787"/>
      <c r="S108" s="787"/>
      <c r="T108" s="788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226</v>
      </c>
      <c r="AG108" s="64"/>
      <c r="AJ108" s="68" t="s">
        <v>128</v>
      </c>
      <c r="AK108" s="68">
        <v>54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793"/>
      <c r="B109" s="792"/>
      <c r="C109" s="792"/>
      <c r="D109" s="792"/>
      <c r="E109" s="792"/>
      <c r="F109" s="792"/>
      <c r="G109" s="792"/>
      <c r="H109" s="792"/>
      <c r="I109" s="792"/>
      <c r="J109" s="792"/>
      <c r="K109" s="792"/>
      <c r="L109" s="792"/>
      <c r="M109" s="792"/>
      <c r="N109" s="792"/>
      <c r="O109" s="794"/>
      <c r="P109" s="781" t="s">
        <v>71</v>
      </c>
      <c r="Q109" s="782"/>
      <c r="R109" s="782"/>
      <c r="S109" s="782"/>
      <c r="T109" s="782"/>
      <c r="U109" s="782"/>
      <c r="V109" s="783"/>
      <c r="W109" s="37" t="s">
        <v>72</v>
      </c>
      <c r="X109" s="779">
        <f>IFERROR(X106/H106,"0")+IFERROR(X107/H107,"0")+IFERROR(X108/H108,"0")</f>
        <v>0</v>
      </c>
      <c r="Y109" s="779">
        <f>IFERROR(Y106/H106,"0")+IFERROR(Y107/H107,"0")+IFERROR(Y108/H108,"0")</f>
        <v>0</v>
      </c>
      <c r="Z109" s="779">
        <f>IFERROR(IF(Z106="",0,Z106),"0")+IFERROR(IF(Z107="",0,Z107),"0")+IFERROR(IF(Z108="",0,Z108),"0")</f>
        <v>0</v>
      </c>
      <c r="AA109" s="780"/>
      <c r="AB109" s="780"/>
      <c r="AC109" s="780"/>
    </row>
    <row r="110" spans="1:68" hidden="1" x14ac:dyDescent="0.2">
      <c r="A110" s="792"/>
      <c r="B110" s="792"/>
      <c r="C110" s="792"/>
      <c r="D110" s="792"/>
      <c r="E110" s="792"/>
      <c r="F110" s="792"/>
      <c r="G110" s="792"/>
      <c r="H110" s="792"/>
      <c r="I110" s="792"/>
      <c r="J110" s="792"/>
      <c r="K110" s="792"/>
      <c r="L110" s="792"/>
      <c r="M110" s="792"/>
      <c r="N110" s="792"/>
      <c r="O110" s="794"/>
      <c r="P110" s="781" t="s">
        <v>71</v>
      </c>
      <c r="Q110" s="782"/>
      <c r="R110" s="782"/>
      <c r="S110" s="782"/>
      <c r="T110" s="782"/>
      <c r="U110" s="782"/>
      <c r="V110" s="783"/>
      <c r="W110" s="37" t="s">
        <v>69</v>
      </c>
      <c r="X110" s="779">
        <f>IFERROR(SUM(X106:X108),"0")</f>
        <v>0</v>
      </c>
      <c r="Y110" s="779">
        <f>IFERROR(SUM(Y106:Y108),"0")</f>
        <v>0</v>
      </c>
      <c r="Z110" s="37"/>
      <c r="AA110" s="780"/>
      <c r="AB110" s="780"/>
      <c r="AC110" s="780"/>
    </row>
    <row r="111" spans="1:68" ht="14.25" hidden="1" customHeight="1" x14ac:dyDescent="0.25">
      <c r="A111" s="791" t="s">
        <v>73</v>
      </c>
      <c r="B111" s="792"/>
      <c r="C111" s="792"/>
      <c r="D111" s="792"/>
      <c r="E111" s="792"/>
      <c r="F111" s="792"/>
      <c r="G111" s="792"/>
      <c r="H111" s="792"/>
      <c r="I111" s="792"/>
      <c r="J111" s="792"/>
      <c r="K111" s="792"/>
      <c r="L111" s="792"/>
      <c r="M111" s="792"/>
      <c r="N111" s="792"/>
      <c r="O111" s="792"/>
      <c r="P111" s="792"/>
      <c r="Q111" s="792"/>
      <c r="R111" s="792"/>
      <c r="S111" s="792"/>
      <c r="T111" s="792"/>
      <c r="U111" s="792"/>
      <c r="V111" s="792"/>
      <c r="W111" s="792"/>
      <c r="X111" s="792"/>
      <c r="Y111" s="792"/>
      <c r="Z111" s="792"/>
      <c r="AA111" s="773"/>
      <c r="AB111" s="773"/>
      <c r="AC111" s="773"/>
    </row>
    <row r="112" spans="1:68" ht="27" customHeight="1" x14ac:dyDescent="0.25">
      <c r="A112" s="54" t="s">
        <v>227</v>
      </c>
      <c r="B112" s="54" t="s">
        <v>228</v>
      </c>
      <c r="C112" s="31">
        <v>4301051546</v>
      </c>
      <c r="D112" s="789">
        <v>4607091386967</v>
      </c>
      <c r="E112" s="790"/>
      <c r="F112" s="776">
        <v>1.4</v>
      </c>
      <c r="G112" s="32">
        <v>6</v>
      </c>
      <c r="H112" s="776">
        <v>8.4</v>
      </c>
      <c r="I112" s="776">
        <v>8.9640000000000004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2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87"/>
      <c r="R112" s="787"/>
      <c r="S112" s="787"/>
      <c r="T112" s="788"/>
      <c r="U112" s="34"/>
      <c r="V112" s="34"/>
      <c r="W112" s="35" t="s">
        <v>69</v>
      </c>
      <c r="X112" s="777">
        <v>50</v>
      </c>
      <c r="Y112" s="778">
        <f t="shared" ref="Y112:Y117" si="26">IFERROR(IF(X112="",0,CEILING((X112/$H112),1)*$H112),"")</f>
        <v>50.400000000000006</v>
      </c>
      <c r="Z112" s="36">
        <f>IFERROR(IF(Y112=0,"",ROUNDUP(Y112/H112,0)*0.02175),"")</f>
        <v>0.1305</v>
      </c>
      <c r="AA112" s="56"/>
      <c r="AB112" s="57"/>
      <c r="AC112" s="169" t="s">
        <v>229</v>
      </c>
      <c r="AG112" s="64"/>
      <c r="AJ112" s="68"/>
      <c r="AK112" s="68">
        <v>0</v>
      </c>
      <c r="BB112" s="170" t="s">
        <v>1</v>
      </c>
      <c r="BM112" s="64">
        <f t="shared" ref="BM112:BM117" si="27">IFERROR(X112*I112/H112,"0")</f>
        <v>53.357142857142861</v>
      </c>
      <c r="BN112" s="64">
        <f t="shared" ref="BN112:BN117" si="28">IFERROR(Y112*I112/H112,"0")</f>
        <v>53.784000000000006</v>
      </c>
      <c r="BO112" s="64">
        <f t="shared" ref="BO112:BO117" si="29">IFERROR(1/J112*(X112/H112),"0")</f>
        <v>0.10629251700680271</v>
      </c>
      <c r="BP112" s="64">
        <f t="shared" ref="BP112:BP117" si="30">IFERROR(1/J112*(Y112/H112),"0")</f>
        <v>0.10714285714285714</v>
      </c>
    </row>
    <row r="113" spans="1:68" ht="27" hidden="1" customHeight="1" x14ac:dyDescent="0.25">
      <c r="A113" s="54" t="s">
        <v>227</v>
      </c>
      <c r="B113" s="54" t="s">
        <v>230</v>
      </c>
      <c r="C113" s="31">
        <v>4301051437</v>
      </c>
      <c r="D113" s="789">
        <v>4607091386967</v>
      </c>
      <c r="E113" s="790"/>
      <c r="F113" s="776">
        <v>1.35</v>
      </c>
      <c r="G113" s="32">
        <v>6</v>
      </c>
      <c r="H113" s="776">
        <v>8.1</v>
      </c>
      <c r="I113" s="776">
        <v>8.6639999999999997</v>
      </c>
      <c r="J113" s="32">
        <v>56</v>
      </c>
      <c r="K113" s="32" t="s">
        <v>116</v>
      </c>
      <c r="L113" s="32"/>
      <c r="M113" s="33" t="s">
        <v>77</v>
      </c>
      <c r="N113" s="33"/>
      <c r="O113" s="32">
        <v>45</v>
      </c>
      <c r="P113" s="90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7"/>
      <c r="R113" s="787"/>
      <c r="S113" s="787"/>
      <c r="T113" s="788"/>
      <c r="U113" s="34"/>
      <c r="V113" s="34"/>
      <c r="W113" s="35" t="s">
        <v>69</v>
      </c>
      <c r="X113" s="777">
        <v>0</v>
      </c>
      <c r="Y113" s="778">
        <f t="shared" si="26"/>
        <v>0</v>
      </c>
      <c r="Z113" s="36" t="str">
        <f>IFERROR(IF(Y113=0,"",ROUNDUP(Y113/H113,0)*0.02175),"")</f>
        <v/>
      </c>
      <c r="AA113" s="56"/>
      <c r="AB113" s="57"/>
      <c r="AC113" s="171" t="s">
        <v>229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hidden="1" customHeight="1" x14ac:dyDescent="0.25">
      <c r="A114" s="54" t="s">
        <v>231</v>
      </c>
      <c r="B114" s="54" t="s">
        <v>232</v>
      </c>
      <c r="C114" s="31">
        <v>4301051436</v>
      </c>
      <c r="D114" s="789">
        <v>4607091385731</v>
      </c>
      <c r="E114" s="790"/>
      <c r="F114" s="776">
        <v>0.45</v>
      </c>
      <c r="G114" s="32">
        <v>6</v>
      </c>
      <c r="H114" s="776">
        <v>2.7</v>
      </c>
      <c r="I114" s="776">
        <v>2.952</v>
      </c>
      <c r="J114" s="32">
        <v>182</v>
      </c>
      <c r="K114" s="32" t="s">
        <v>76</v>
      </c>
      <c r="L114" s="32" t="s">
        <v>145</v>
      </c>
      <c r="M114" s="33" t="s">
        <v>77</v>
      </c>
      <c r="N114" s="33"/>
      <c r="O114" s="32">
        <v>45</v>
      </c>
      <c r="P114" s="111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787"/>
      <c r="R114" s="787"/>
      <c r="S114" s="787"/>
      <c r="T114" s="788"/>
      <c r="U114" s="34"/>
      <c r="V114" s="34"/>
      <c r="W114" s="35" t="s">
        <v>69</v>
      </c>
      <c r="X114" s="777">
        <v>0</v>
      </c>
      <c r="Y114" s="77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229</v>
      </c>
      <c r="AG114" s="64"/>
      <c r="AJ114" s="68" t="s">
        <v>147</v>
      </c>
      <c r="AK114" s="68">
        <v>491.4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16.5" hidden="1" customHeight="1" x14ac:dyDescent="0.25">
      <c r="A115" s="54" t="s">
        <v>233</v>
      </c>
      <c r="B115" s="54" t="s">
        <v>234</v>
      </c>
      <c r="C115" s="31">
        <v>4301051438</v>
      </c>
      <c r="D115" s="789">
        <v>4680115880894</v>
      </c>
      <c r="E115" s="790"/>
      <c r="F115" s="776">
        <v>0.33</v>
      </c>
      <c r="G115" s="32">
        <v>6</v>
      </c>
      <c r="H115" s="776">
        <v>1.98</v>
      </c>
      <c r="I115" s="776">
        <v>2.238</v>
      </c>
      <c r="J115" s="32">
        <v>182</v>
      </c>
      <c r="K115" s="32" t="s">
        <v>76</v>
      </c>
      <c r="L115" s="32"/>
      <c r="M115" s="33" t="s">
        <v>77</v>
      </c>
      <c r="N115" s="33"/>
      <c r="O115" s="32">
        <v>45</v>
      </c>
      <c r="P115" s="101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87"/>
      <c r="R115" s="787"/>
      <c r="S115" s="787"/>
      <c r="T115" s="788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236</v>
      </c>
      <c r="B116" s="54" t="s">
        <v>237</v>
      </c>
      <c r="C116" s="31">
        <v>4301051439</v>
      </c>
      <c r="D116" s="789">
        <v>4680115880214</v>
      </c>
      <c r="E116" s="790"/>
      <c r="F116" s="776">
        <v>0.45</v>
      </c>
      <c r="G116" s="32">
        <v>6</v>
      </c>
      <c r="H116" s="776">
        <v>2.7</v>
      </c>
      <c r="I116" s="776">
        <v>2.988</v>
      </c>
      <c r="J116" s="32">
        <v>132</v>
      </c>
      <c r="K116" s="32" t="s">
        <v>126</v>
      </c>
      <c r="L116" s="32"/>
      <c r="M116" s="33" t="s">
        <v>77</v>
      </c>
      <c r="N116" s="33"/>
      <c r="O116" s="32">
        <v>45</v>
      </c>
      <c r="P116" s="79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87"/>
      <c r="R116" s="787"/>
      <c r="S116" s="787"/>
      <c r="T116" s="788"/>
      <c r="U116" s="34"/>
      <c r="V116" s="34"/>
      <c r="W116" s="35" t="s">
        <v>69</v>
      </c>
      <c r="X116" s="777">
        <v>50</v>
      </c>
      <c r="Y116" s="778">
        <f t="shared" si="26"/>
        <v>51.300000000000004</v>
      </c>
      <c r="Z116" s="36">
        <f>IFERROR(IF(Y116=0,"",ROUNDUP(Y116/H116,0)*0.00902),"")</f>
        <v>0.17138</v>
      </c>
      <c r="AA116" s="56"/>
      <c r="AB116" s="57"/>
      <c r="AC116" s="177" t="s">
        <v>235</v>
      </c>
      <c r="AG116" s="64"/>
      <c r="AJ116" s="68"/>
      <c r="AK116" s="68">
        <v>0</v>
      </c>
      <c r="BB116" s="178" t="s">
        <v>1</v>
      </c>
      <c r="BM116" s="64">
        <f t="shared" si="27"/>
        <v>55.333333333333329</v>
      </c>
      <c r="BN116" s="64">
        <f t="shared" si="28"/>
        <v>56.771999999999998</v>
      </c>
      <c r="BO116" s="64">
        <f t="shared" si="29"/>
        <v>0.14029180695847362</v>
      </c>
      <c r="BP116" s="64">
        <f t="shared" si="30"/>
        <v>0.14393939393939395</v>
      </c>
    </row>
    <row r="117" spans="1:68" ht="27" hidden="1" customHeight="1" x14ac:dyDescent="0.25">
      <c r="A117" s="54" t="s">
        <v>236</v>
      </c>
      <c r="B117" s="54" t="s">
        <v>238</v>
      </c>
      <c r="C117" s="31">
        <v>4301051687</v>
      </c>
      <c r="D117" s="789">
        <v>4680115880214</v>
      </c>
      <c r="E117" s="790"/>
      <c r="F117" s="776">
        <v>0.45</v>
      </c>
      <c r="G117" s="32">
        <v>4</v>
      </c>
      <c r="H117" s="776">
        <v>1.8</v>
      </c>
      <c r="I117" s="776">
        <v>2.032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918" t="s">
        <v>239</v>
      </c>
      <c r="Q117" s="787"/>
      <c r="R117" s="787"/>
      <c r="S117" s="787"/>
      <c r="T117" s="788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235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x14ac:dyDescent="0.2">
      <c r="A118" s="793"/>
      <c r="B118" s="792"/>
      <c r="C118" s="792"/>
      <c r="D118" s="792"/>
      <c r="E118" s="792"/>
      <c r="F118" s="792"/>
      <c r="G118" s="792"/>
      <c r="H118" s="792"/>
      <c r="I118" s="792"/>
      <c r="J118" s="792"/>
      <c r="K118" s="792"/>
      <c r="L118" s="792"/>
      <c r="M118" s="792"/>
      <c r="N118" s="792"/>
      <c r="O118" s="794"/>
      <c r="P118" s="781" t="s">
        <v>71</v>
      </c>
      <c r="Q118" s="782"/>
      <c r="R118" s="782"/>
      <c r="S118" s="782"/>
      <c r="T118" s="782"/>
      <c r="U118" s="782"/>
      <c r="V118" s="783"/>
      <c r="W118" s="37" t="s">
        <v>72</v>
      </c>
      <c r="X118" s="779">
        <f>IFERROR(X112/H112,"0")+IFERROR(X113/H113,"0")+IFERROR(X114/H114,"0")+IFERROR(X115/H115,"0")+IFERROR(X116/H116,"0")+IFERROR(X117/H117,"0")</f>
        <v>24.470899470899472</v>
      </c>
      <c r="Y118" s="779">
        <f>IFERROR(Y112/H112,"0")+IFERROR(Y113/H113,"0")+IFERROR(Y114/H114,"0")+IFERROR(Y115/H115,"0")+IFERROR(Y116/H116,"0")+IFERROR(Y117/H117,"0")</f>
        <v>25</v>
      </c>
      <c r="Z118" s="779">
        <f>IFERROR(IF(Z112="",0,Z112),"0")+IFERROR(IF(Z113="",0,Z113),"0")+IFERROR(IF(Z114="",0,Z114),"0")+IFERROR(IF(Z115="",0,Z115),"0")+IFERROR(IF(Z116="",0,Z116),"0")+IFERROR(IF(Z117="",0,Z117),"0")</f>
        <v>0.30188000000000004</v>
      </c>
      <c r="AA118" s="780"/>
      <c r="AB118" s="780"/>
      <c r="AC118" s="780"/>
    </row>
    <row r="119" spans="1:68" x14ac:dyDescent="0.2">
      <c r="A119" s="792"/>
      <c r="B119" s="792"/>
      <c r="C119" s="792"/>
      <c r="D119" s="792"/>
      <c r="E119" s="792"/>
      <c r="F119" s="792"/>
      <c r="G119" s="792"/>
      <c r="H119" s="792"/>
      <c r="I119" s="792"/>
      <c r="J119" s="792"/>
      <c r="K119" s="792"/>
      <c r="L119" s="792"/>
      <c r="M119" s="792"/>
      <c r="N119" s="792"/>
      <c r="O119" s="794"/>
      <c r="P119" s="781" t="s">
        <v>71</v>
      </c>
      <c r="Q119" s="782"/>
      <c r="R119" s="782"/>
      <c r="S119" s="782"/>
      <c r="T119" s="782"/>
      <c r="U119" s="782"/>
      <c r="V119" s="783"/>
      <c r="W119" s="37" t="s">
        <v>69</v>
      </c>
      <c r="X119" s="779">
        <f>IFERROR(SUM(X112:X117),"0")</f>
        <v>100</v>
      </c>
      <c r="Y119" s="779">
        <f>IFERROR(SUM(Y112:Y117),"0")</f>
        <v>101.70000000000002</v>
      </c>
      <c r="Z119" s="37"/>
      <c r="AA119" s="780"/>
      <c r="AB119" s="780"/>
      <c r="AC119" s="780"/>
    </row>
    <row r="120" spans="1:68" ht="16.5" hidden="1" customHeight="1" x14ac:dyDescent="0.25">
      <c r="A120" s="824" t="s">
        <v>240</v>
      </c>
      <c r="B120" s="792"/>
      <c r="C120" s="792"/>
      <c r="D120" s="792"/>
      <c r="E120" s="792"/>
      <c r="F120" s="792"/>
      <c r="G120" s="792"/>
      <c r="H120" s="792"/>
      <c r="I120" s="792"/>
      <c r="J120" s="792"/>
      <c r="K120" s="792"/>
      <c r="L120" s="792"/>
      <c r="M120" s="792"/>
      <c r="N120" s="792"/>
      <c r="O120" s="792"/>
      <c r="P120" s="792"/>
      <c r="Q120" s="792"/>
      <c r="R120" s="792"/>
      <c r="S120" s="792"/>
      <c r="T120" s="792"/>
      <c r="U120" s="792"/>
      <c r="V120" s="792"/>
      <c r="W120" s="792"/>
      <c r="X120" s="792"/>
      <c r="Y120" s="792"/>
      <c r="Z120" s="792"/>
      <c r="AA120" s="772"/>
      <c r="AB120" s="772"/>
      <c r="AC120" s="772"/>
    </row>
    <row r="121" spans="1:68" ht="14.25" hidden="1" customHeight="1" x14ac:dyDescent="0.25">
      <c r="A121" s="791" t="s">
        <v>113</v>
      </c>
      <c r="B121" s="792"/>
      <c r="C121" s="792"/>
      <c r="D121" s="792"/>
      <c r="E121" s="792"/>
      <c r="F121" s="792"/>
      <c r="G121" s="792"/>
      <c r="H121" s="792"/>
      <c r="I121" s="792"/>
      <c r="J121" s="792"/>
      <c r="K121" s="792"/>
      <c r="L121" s="792"/>
      <c r="M121" s="792"/>
      <c r="N121" s="792"/>
      <c r="O121" s="792"/>
      <c r="P121" s="792"/>
      <c r="Q121" s="792"/>
      <c r="R121" s="792"/>
      <c r="S121" s="792"/>
      <c r="T121" s="792"/>
      <c r="U121" s="792"/>
      <c r="V121" s="792"/>
      <c r="W121" s="792"/>
      <c r="X121" s="792"/>
      <c r="Y121" s="792"/>
      <c r="Z121" s="792"/>
      <c r="AA121" s="773"/>
      <c r="AB121" s="773"/>
      <c r="AC121" s="773"/>
    </row>
    <row r="122" spans="1:68" ht="16.5" hidden="1" customHeight="1" x14ac:dyDescent="0.25">
      <c r="A122" s="54" t="s">
        <v>241</v>
      </c>
      <c r="B122" s="54" t="s">
        <v>242</v>
      </c>
      <c r="C122" s="31">
        <v>4301011703</v>
      </c>
      <c r="D122" s="789">
        <v>4680115882133</v>
      </c>
      <c r="E122" s="790"/>
      <c r="F122" s="776">
        <v>1.4</v>
      </c>
      <c r="G122" s="32">
        <v>8</v>
      </c>
      <c r="H122" s="776">
        <v>11.2</v>
      </c>
      <c r="I122" s="776">
        <v>11.68</v>
      </c>
      <c r="J122" s="32">
        <v>56</v>
      </c>
      <c r="K122" s="32" t="s">
        <v>116</v>
      </c>
      <c r="L122" s="32"/>
      <c r="M122" s="33" t="s">
        <v>117</v>
      </c>
      <c r="N122" s="33"/>
      <c r="O122" s="32">
        <v>50</v>
      </c>
      <c r="P122" s="1094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87"/>
      <c r="R122" s="787"/>
      <c r="S122" s="787"/>
      <c r="T122" s="788"/>
      <c r="U122" s="34"/>
      <c r="V122" s="34"/>
      <c r="W122" s="35" t="s">
        <v>69</v>
      </c>
      <c r="X122" s="777">
        <v>0</v>
      </c>
      <c r="Y122" s="77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243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241</v>
      </c>
      <c r="B123" s="54" t="s">
        <v>244</v>
      </c>
      <c r="C123" s="31">
        <v>4301011514</v>
      </c>
      <c r="D123" s="789">
        <v>4680115882133</v>
      </c>
      <c r="E123" s="790"/>
      <c r="F123" s="776">
        <v>1.35</v>
      </c>
      <c r="G123" s="32">
        <v>8</v>
      </c>
      <c r="H123" s="776">
        <v>10.8</v>
      </c>
      <c r="I123" s="776">
        <v>11.28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22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7"/>
      <c r="R123" s="787"/>
      <c r="S123" s="787"/>
      <c r="T123" s="788"/>
      <c r="U123" s="34"/>
      <c r="V123" s="34"/>
      <c r="W123" s="35" t="s">
        <v>69</v>
      </c>
      <c r="X123" s="777">
        <v>0</v>
      </c>
      <c r="Y123" s="7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243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245</v>
      </c>
      <c r="B124" s="54" t="s">
        <v>246</v>
      </c>
      <c r="C124" s="31">
        <v>4301011417</v>
      </c>
      <c r="D124" s="789">
        <v>4680115880269</v>
      </c>
      <c r="E124" s="790"/>
      <c r="F124" s="776">
        <v>0.375</v>
      </c>
      <c r="G124" s="32">
        <v>10</v>
      </c>
      <c r="H124" s="776">
        <v>3.75</v>
      </c>
      <c r="I124" s="776">
        <v>3.96</v>
      </c>
      <c r="J124" s="32">
        <v>132</v>
      </c>
      <c r="K124" s="32" t="s">
        <v>126</v>
      </c>
      <c r="L124" s="32" t="s">
        <v>127</v>
      </c>
      <c r="M124" s="33" t="s">
        <v>77</v>
      </c>
      <c r="N124" s="33"/>
      <c r="O124" s="32">
        <v>50</v>
      </c>
      <c r="P124" s="116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87"/>
      <c r="R124" s="787"/>
      <c r="S124" s="787"/>
      <c r="T124" s="788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247</v>
      </c>
      <c r="AG124" s="64"/>
      <c r="AJ124" s="68" t="s">
        <v>128</v>
      </c>
      <c r="AK124" s="68">
        <v>45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248</v>
      </c>
      <c r="B125" s="54" t="s">
        <v>249</v>
      </c>
      <c r="C125" s="31">
        <v>4301011415</v>
      </c>
      <c r="D125" s="789">
        <v>4680115880429</v>
      </c>
      <c r="E125" s="790"/>
      <c r="F125" s="776">
        <v>0.45</v>
      </c>
      <c r="G125" s="32">
        <v>10</v>
      </c>
      <c r="H125" s="776">
        <v>4.5</v>
      </c>
      <c r="I125" s="776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2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87"/>
      <c r="R125" s="787"/>
      <c r="S125" s="787"/>
      <c r="T125" s="788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247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250</v>
      </c>
      <c r="B126" s="54" t="s">
        <v>251</v>
      </c>
      <c r="C126" s="31">
        <v>4301011462</v>
      </c>
      <c r="D126" s="789">
        <v>4680115881457</v>
      </c>
      <c r="E126" s="790"/>
      <c r="F126" s="776">
        <v>0.75</v>
      </c>
      <c r="G126" s="32">
        <v>6</v>
      </c>
      <c r="H126" s="776">
        <v>4.5</v>
      </c>
      <c r="I126" s="776">
        <v>4.71</v>
      </c>
      <c r="J126" s="32">
        <v>132</v>
      </c>
      <c r="K126" s="32" t="s">
        <v>126</v>
      </c>
      <c r="L126" s="32"/>
      <c r="M126" s="33" t="s">
        <v>77</v>
      </c>
      <c r="N126" s="33"/>
      <c r="O126" s="32">
        <v>50</v>
      </c>
      <c r="P126" s="121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87"/>
      <c r="R126" s="787"/>
      <c r="S126" s="787"/>
      <c r="T126" s="788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243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793"/>
      <c r="B127" s="792"/>
      <c r="C127" s="792"/>
      <c r="D127" s="792"/>
      <c r="E127" s="792"/>
      <c r="F127" s="792"/>
      <c r="G127" s="792"/>
      <c r="H127" s="792"/>
      <c r="I127" s="792"/>
      <c r="J127" s="792"/>
      <c r="K127" s="792"/>
      <c r="L127" s="792"/>
      <c r="M127" s="792"/>
      <c r="N127" s="792"/>
      <c r="O127" s="794"/>
      <c r="P127" s="781" t="s">
        <v>71</v>
      </c>
      <c r="Q127" s="782"/>
      <c r="R127" s="782"/>
      <c r="S127" s="782"/>
      <c r="T127" s="782"/>
      <c r="U127" s="782"/>
      <c r="V127" s="783"/>
      <c r="W127" s="37" t="s">
        <v>72</v>
      </c>
      <c r="X127" s="779">
        <f>IFERROR(X122/H122,"0")+IFERROR(X123/H123,"0")+IFERROR(X124/H124,"0")+IFERROR(X125/H125,"0")+IFERROR(X126/H126,"0")</f>
        <v>0</v>
      </c>
      <c r="Y127" s="779">
        <f>IFERROR(Y122/H122,"0")+IFERROR(Y123/H123,"0")+IFERROR(Y124/H124,"0")+IFERROR(Y125/H125,"0")+IFERROR(Y126/H126,"0")</f>
        <v>0</v>
      </c>
      <c r="Z127" s="779">
        <f>IFERROR(IF(Z122="",0,Z122),"0")+IFERROR(IF(Z123="",0,Z123),"0")+IFERROR(IF(Z124="",0,Z124),"0")+IFERROR(IF(Z125="",0,Z125),"0")+IFERROR(IF(Z126="",0,Z126),"0")</f>
        <v>0</v>
      </c>
      <c r="AA127" s="780"/>
      <c r="AB127" s="780"/>
      <c r="AC127" s="780"/>
    </row>
    <row r="128" spans="1:68" hidden="1" x14ac:dyDescent="0.2">
      <c r="A128" s="792"/>
      <c r="B128" s="792"/>
      <c r="C128" s="792"/>
      <c r="D128" s="792"/>
      <c r="E128" s="792"/>
      <c r="F128" s="792"/>
      <c r="G128" s="792"/>
      <c r="H128" s="792"/>
      <c r="I128" s="792"/>
      <c r="J128" s="792"/>
      <c r="K128" s="792"/>
      <c r="L128" s="792"/>
      <c r="M128" s="792"/>
      <c r="N128" s="792"/>
      <c r="O128" s="794"/>
      <c r="P128" s="781" t="s">
        <v>71</v>
      </c>
      <c r="Q128" s="782"/>
      <c r="R128" s="782"/>
      <c r="S128" s="782"/>
      <c r="T128" s="782"/>
      <c r="U128" s="782"/>
      <c r="V128" s="783"/>
      <c r="W128" s="37" t="s">
        <v>69</v>
      </c>
      <c r="X128" s="779">
        <f>IFERROR(SUM(X122:X126),"0")</f>
        <v>0</v>
      </c>
      <c r="Y128" s="779">
        <f>IFERROR(SUM(Y122:Y126),"0")</f>
        <v>0</v>
      </c>
      <c r="Z128" s="37"/>
      <c r="AA128" s="780"/>
      <c r="AB128" s="780"/>
      <c r="AC128" s="780"/>
    </row>
    <row r="129" spans="1:68" ht="14.25" hidden="1" customHeight="1" x14ac:dyDescent="0.25">
      <c r="A129" s="791" t="s">
        <v>168</v>
      </c>
      <c r="B129" s="792"/>
      <c r="C129" s="792"/>
      <c r="D129" s="792"/>
      <c r="E129" s="792"/>
      <c r="F129" s="792"/>
      <c r="G129" s="792"/>
      <c r="H129" s="792"/>
      <c r="I129" s="792"/>
      <c r="J129" s="792"/>
      <c r="K129" s="792"/>
      <c r="L129" s="792"/>
      <c r="M129" s="792"/>
      <c r="N129" s="792"/>
      <c r="O129" s="792"/>
      <c r="P129" s="792"/>
      <c r="Q129" s="792"/>
      <c r="R129" s="792"/>
      <c r="S129" s="792"/>
      <c r="T129" s="792"/>
      <c r="U129" s="792"/>
      <c r="V129" s="792"/>
      <c r="W129" s="792"/>
      <c r="X129" s="792"/>
      <c r="Y129" s="792"/>
      <c r="Z129" s="792"/>
      <c r="AA129" s="773"/>
      <c r="AB129" s="773"/>
      <c r="AC129" s="773"/>
    </row>
    <row r="130" spans="1:68" ht="16.5" hidden="1" customHeight="1" x14ac:dyDescent="0.25">
      <c r="A130" s="54" t="s">
        <v>252</v>
      </c>
      <c r="B130" s="54" t="s">
        <v>253</v>
      </c>
      <c r="C130" s="31">
        <v>4301020345</v>
      </c>
      <c r="D130" s="789">
        <v>4680115881488</v>
      </c>
      <c r="E130" s="790"/>
      <c r="F130" s="776">
        <v>1.35</v>
      </c>
      <c r="G130" s="32">
        <v>8</v>
      </c>
      <c r="H130" s="776">
        <v>10.8</v>
      </c>
      <c r="I130" s="776">
        <v>11.28</v>
      </c>
      <c r="J130" s="32">
        <v>56</v>
      </c>
      <c r="K130" s="32" t="s">
        <v>116</v>
      </c>
      <c r="L130" s="32"/>
      <c r="M130" s="33" t="s">
        <v>117</v>
      </c>
      <c r="N130" s="33"/>
      <c r="O130" s="32">
        <v>55</v>
      </c>
      <c r="P130" s="109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787"/>
      <c r="R130" s="787"/>
      <c r="S130" s="787"/>
      <c r="T130" s="788"/>
      <c r="U130" s="34"/>
      <c r="V130" s="34"/>
      <c r="W130" s="35" t="s">
        <v>69</v>
      </c>
      <c r="X130" s="777">
        <v>0</v>
      </c>
      <c r="Y130" s="77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255</v>
      </c>
      <c r="B131" s="54" t="s">
        <v>256</v>
      </c>
      <c r="C131" s="31">
        <v>4301020258</v>
      </c>
      <c r="D131" s="789">
        <v>4680115882775</v>
      </c>
      <c r="E131" s="790"/>
      <c r="F131" s="776">
        <v>0.3</v>
      </c>
      <c r="G131" s="32">
        <v>8</v>
      </c>
      <c r="H131" s="776">
        <v>2.4</v>
      </c>
      <c r="I131" s="776">
        <v>2.5</v>
      </c>
      <c r="J131" s="32">
        <v>234</v>
      </c>
      <c r="K131" s="32" t="s">
        <v>67</v>
      </c>
      <c r="L131" s="32"/>
      <c r="M131" s="33" t="s">
        <v>77</v>
      </c>
      <c r="N131" s="33"/>
      <c r="O131" s="32">
        <v>50</v>
      </c>
      <c r="P131" s="888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87"/>
      <c r="R131" s="787"/>
      <c r="S131" s="787"/>
      <c r="T131" s="788"/>
      <c r="U131" s="34"/>
      <c r="V131" s="34"/>
      <c r="W131" s="35" t="s">
        <v>69</v>
      </c>
      <c r="X131" s="777">
        <v>0</v>
      </c>
      <c r="Y131" s="77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255</v>
      </c>
      <c r="B132" s="54" t="s">
        <v>258</v>
      </c>
      <c r="C132" s="31">
        <v>4301020346</v>
      </c>
      <c r="D132" s="789">
        <v>4680115882775</v>
      </c>
      <c r="E132" s="790"/>
      <c r="F132" s="776">
        <v>0.3</v>
      </c>
      <c r="G132" s="32">
        <v>8</v>
      </c>
      <c r="H132" s="776">
        <v>2.4</v>
      </c>
      <c r="I132" s="776">
        <v>2.5</v>
      </c>
      <c r="J132" s="32">
        <v>234</v>
      </c>
      <c r="K132" s="32" t="s">
        <v>67</v>
      </c>
      <c r="L132" s="32"/>
      <c r="M132" s="33" t="s">
        <v>117</v>
      </c>
      <c r="N132" s="33"/>
      <c r="O132" s="32">
        <v>55</v>
      </c>
      <c r="P132" s="95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787"/>
      <c r="R132" s="787"/>
      <c r="S132" s="787"/>
      <c r="T132" s="788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254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259</v>
      </c>
      <c r="B133" s="54" t="s">
        <v>260</v>
      </c>
      <c r="C133" s="31">
        <v>4301020344</v>
      </c>
      <c r="D133" s="789">
        <v>4680115880658</v>
      </c>
      <c r="E133" s="790"/>
      <c r="F133" s="776">
        <v>0.4</v>
      </c>
      <c r="G133" s="32">
        <v>6</v>
      </c>
      <c r="H133" s="776">
        <v>2.4</v>
      </c>
      <c r="I133" s="776">
        <v>2.58</v>
      </c>
      <c r="J133" s="32">
        <v>182</v>
      </c>
      <c r="K133" s="32" t="s">
        <v>76</v>
      </c>
      <c r="L133" s="32"/>
      <c r="M133" s="33" t="s">
        <v>117</v>
      </c>
      <c r="N133" s="33"/>
      <c r="O133" s="32">
        <v>55</v>
      </c>
      <c r="P133" s="114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787"/>
      <c r="R133" s="787"/>
      <c r="S133" s="787"/>
      <c r="T133" s="788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793"/>
      <c r="B134" s="792"/>
      <c r="C134" s="792"/>
      <c r="D134" s="792"/>
      <c r="E134" s="792"/>
      <c r="F134" s="792"/>
      <c r="G134" s="792"/>
      <c r="H134" s="792"/>
      <c r="I134" s="792"/>
      <c r="J134" s="792"/>
      <c r="K134" s="792"/>
      <c r="L134" s="792"/>
      <c r="M134" s="792"/>
      <c r="N134" s="792"/>
      <c r="O134" s="794"/>
      <c r="P134" s="781" t="s">
        <v>71</v>
      </c>
      <c r="Q134" s="782"/>
      <c r="R134" s="782"/>
      <c r="S134" s="782"/>
      <c r="T134" s="782"/>
      <c r="U134" s="782"/>
      <c r="V134" s="783"/>
      <c r="W134" s="37" t="s">
        <v>72</v>
      </c>
      <c r="X134" s="779">
        <f>IFERROR(X130/H130,"0")+IFERROR(X131/H131,"0")+IFERROR(X132/H132,"0")+IFERROR(X133/H133,"0")</f>
        <v>0</v>
      </c>
      <c r="Y134" s="779">
        <f>IFERROR(Y130/H130,"0")+IFERROR(Y131/H131,"0")+IFERROR(Y132/H132,"0")+IFERROR(Y133/H133,"0")</f>
        <v>0</v>
      </c>
      <c r="Z134" s="779">
        <f>IFERROR(IF(Z130="",0,Z130),"0")+IFERROR(IF(Z131="",0,Z131),"0")+IFERROR(IF(Z132="",0,Z132),"0")+IFERROR(IF(Z133="",0,Z133),"0")</f>
        <v>0</v>
      </c>
      <c r="AA134" s="780"/>
      <c r="AB134" s="780"/>
      <c r="AC134" s="780"/>
    </row>
    <row r="135" spans="1:68" hidden="1" x14ac:dyDescent="0.2">
      <c r="A135" s="792"/>
      <c r="B135" s="792"/>
      <c r="C135" s="792"/>
      <c r="D135" s="792"/>
      <c r="E135" s="792"/>
      <c r="F135" s="792"/>
      <c r="G135" s="792"/>
      <c r="H135" s="792"/>
      <c r="I135" s="792"/>
      <c r="J135" s="792"/>
      <c r="K135" s="792"/>
      <c r="L135" s="792"/>
      <c r="M135" s="792"/>
      <c r="N135" s="792"/>
      <c r="O135" s="794"/>
      <c r="P135" s="781" t="s">
        <v>71</v>
      </c>
      <c r="Q135" s="782"/>
      <c r="R135" s="782"/>
      <c r="S135" s="782"/>
      <c r="T135" s="782"/>
      <c r="U135" s="782"/>
      <c r="V135" s="783"/>
      <c r="W135" s="37" t="s">
        <v>69</v>
      </c>
      <c r="X135" s="779">
        <f>IFERROR(SUM(X130:X133),"0")</f>
        <v>0</v>
      </c>
      <c r="Y135" s="779">
        <f>IFERROR(SUM(Y130:Y133),"0")</f>
        <v>0</v>
      </c>
      <c r="Z135" s="37"/>
      <c r="AA135" s="780"/>
      <c r="AB135" s="780"/>
      <c r="AC135" s="780"/>
    </row>
    <row r="136" spans="1:68" ht="14.25" hidden="1" customHeight="1" x14ac:dyDescent="0.25">
      <c r="A136" s="791" t="s">
        <v>73</v>
      </c>
      <c r="B136" s="792"/>
      <c r="C136" s="792"/>
      <c r="D136" s="792"/>
      <c r="E136" s="792"/>
      <c r="F136" s="792"/>
      <c r="G136" s="792"/>
      <c r="H136" s="792"/>
      <c r="I136" s="792"/>
      <c r="J136" s="792"/>
      <c r="K136" s="792"/>
      <c r="L136" s="792"/>
      <c r="M136" s="792"/>
      <c r="N136" s="792"/>
      <c r="O136" s="792"/>
      <c r="P136" s="792"/>
      <c r="Q136" s="792"/>
      <c r="R136" s="792"/>
      <c r="S136" s="792"/>
      <c r="T136" s="792"/>
      <c r="U136" s="792"/>
      <c r="V136" s="792"/>
      <c r="W136" s="792"/>
      <c r="X136" s="792"/>
      <c r="Y136" s="792"/>
      <c r="Z136" s="792"/>
      <c r="AA136" s="773"/>
      <c r="AB136" s="773"/>
      <c r="AC136" s="773"/>
    </row>
    <row r="137" spans="1:68" ht="37.5" hidden="1" customHeight="1" x14ac:dyDescent="0.25">
      <c r="A137" s="54" t="s">
        <v>261</v>
      </c>
      <c r="B137" s="54" t="s">
        <v>262</v>
      </c>
      <c r="C137" s="31">
        <v>4301051360</v>
      </c>
      <c r="D137" s="789">
        <v>4607091385168</v>
      </c>
      <c r="E137" s="790"/>
      <c r="F137" s="776">
        <v>1.35</v>
      </c>
      <c r="G137" s="32">
        <v>6</v>
      </c>
      <c r="H137" s="776">
        <v>8.1</v>
      </c>
      <c r="I137" s="776">
        <v>8.6579999999999995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113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87"/>
      <c r="R137" s="787"/>
      <c r="S137" s="787"/>
      <c r="T137" s="788"/>
      <c r="U137" s="34"/>
      <c r="V137" s="34"/>
      <c r="W137" s="35" t="s">
        <v>69</v>
      </c>
      <c r="X137" s="777">
        <v>0</v>
      </c>
      <c r="Y137" s="778">
        <f t="shared" ref="Y137:Y143" si="31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263</v>
      </c>
      <c r="AG137" s="64"/>
      <c r="AJ137" s="68"/>
      <c r="AK137" s="68">
        <v>0</v>
      </c>
      <c r="BB137" s="200" t="s">
        <v>1</v>
      </c>
      <c r="BM137" s="64">
        <f t="shared" ref="BM137:BM143" si="32">IFERROR(X137*I137/H137,"0")</f>
        <v>0</v>
      </c>
      <c r="BN137" s="64">
        <f t="shared" ref="BN137:BN143" si="33">IFERROR(Y137*I137/H137,"0")</f>
        <v>0</v>
      </c>
      <c r="BO137" s="64">
        <f t="shared" ref="BO137:BO143" si="34">IFERROR(1/J137*(X137/H137),"0")</f>
        <v>0</v>
      </c>
      <c r="BP137" s="64">
        <f t="shared" ref="BP137:BP143" si="35">IFERROR(1/J137*(Y137/H137),"0")</f>
        <v>0</v>
      </c>
    </row>
    <row r="138" spans="1:68" ht="27" customHeight="1" x14ac:dyDescent="0.25">
      <c r="A138" s="54" t="s">
        <v>261</v>
      </c>
      <c r="B138" s="54" t="s">
        <v>264</v>
      </c>
      <c r="C138" s="31">
        <v>4301051625</v>
      </c>
      <c r="D138" s="789">
        <v>4607091385168</v>
      </c>
      <c r="E138" s="790"/>
      <c r="F138" s="776">
        <v>1.4</v>
      </c>
      <c r="G138" s="32">
        <v>6</v>
      </c>
      <c r="H138" s="776">
        <v>8.4</v>
      </c>
      <c r="I138" s="776">
        <v>8.9580000000000002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97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87"/>
      <c r="R138" s="787"/>
      <c r="S138" s="787"/>
      <c r="T138" s="788"/>
      <c r="U138" s="34"/>
      <c r="V138" s="34"/>
      <c r="W138" s="35" t="s">
        <v>69</v>
      </c>
      <c r="X138" s="777">
        <v>80</v>
      </c>
      <c r="Y138" s="778">
        <f t="shared" si="31"/>
        <v>84</v>
      </c>
      <c r="Z138" s="36">
        <f>IFERROR(IF(Y138=0,"",ROUNDUP(Y138/H138,0)*0.02175),"")</f>
        <v>0.21749999999999997</v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85.314285714285703</v>
      </c>
      <c r="BN138" s="64">
        <f t="shared" si="33"/>
        <v>89.58</v>
      </c>
      <c r="BO138" s="64">
        <f t="shared" si="34"/>
        <v>0.17006802721088435</v>
      </c>
      <c r="BP138" s="64">
        <f t="shared" si="35"/>
        <v>0.17857142857142855</v>
      </c>
    </row>
    <row r="139" spans="1:68" ht="27" hidden="1" customHeight="1" x14ac:dyDescent="0.25">
      <c r="A139" s="54" t="s">
        <v>266</v>
      </c>
      <c r="B139" s="54" t="s">
        <v>267</v>
      </c>
      <c r="C139" s="31">
        <v>4301051742</v>
      </c>
      <c r="D139" s="789">
        <v>4680115884540</v>
      </c>
      <c r="E139" s="790"/>
      <c r="F139" s="776">
        <v>1.4</v>
      </c>
      <c r="G139" s="32">
        <v>6</v>
      </c>
      <c r="H139" s="776">
        <v>8.4</v>
      </c>
      <c r="I139" s="776">
        <v>8.8800000000000008</v>
      </c>
      <c r="J139" s="32">
        <v>56</v>
      </c>
      <c r="K139" s="32" t="s">
        <v>116</v>
      </c>
      <c r="L139" s="32"/>
      <c r="M139" s="33" t="s">
        <v>77</v>
      </c>
      <c r="N139" s="33"/>
      <c r="O139" s="32">
        <v>45</v>
      </c>
      <c r="P139" s="1107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787"/>
      <c r="R139" s="787"/>
      <c r="S139" s="787"/>
      <c r="T139" s="788"/>
      <c r="U139" s="34"/>
      <c r="V139" s="34"/>
      <c r="W139" s="35" t="s">
        <v>69</v>
      </c>
      <c r="X139" s="777">
        <v>0</v>
      </c>
      <c r="Y139" s="77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268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269</v>
      </c>
      <c r="B140" s="54" t="s">
        <v>270</v>
      </c>
      <c r="C140" s="31">
        <v>4301051362</v>
      </c>
      <c r="D140" s="789">
        <v>4607091383256</v>
      </c>
      <c r="E140" s="790"/>
      <c r="F140" s="776">
        <v>0.33</v>
      </c>
      <c r="G140" s="32">
        <v>6</v>
      </c>
      <c r="H140" s="776">
        <v>1.98</v>
      </c>
      <c r="I140" s="776">
        <v>2.226</v>
      </c>
      <c r="J140" s="32">
        <v>182</v>
      </c>
      <c r="K140" s="32" t="s">
        <v>76</v>
      </c>
      <c r="L140" s="32"/>
      <c r="M140" s="33" t="s">
        <v>77</v>
      </c>
      <c r="N140" s="33"/>
      <c r="O140" s="32">
        <v>45</v>
      </c>
      <c r="P140" s="99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787"/>
      <c r="R140" s="787"/>
      <c r="S140" s="787"/>
      <c r="T140" s="788"/>
      <c r="U140" s="34"/>
      <c r="V140" s="34"/>
      <c r="W140" s="35" t="s">
        <v>69</v>
      </c>
      <c r="X140" s="777">
        <v>0</v>
      </c>
      <c r="Y140" s="77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customHeight="1" x14ac:dyDescent="0.25">
      <c r="A141" s="54" t="s">
        <v>271</v>
      </c>
      <c r="B141" s="54" t="s">
        <v>272</v>
      </c>
      <c r="C141" s="31">
        <v>4301051358</v>
      </c>
      <c r="D141" s="789">
        <v>4607091385748</v>
      </c>
      <c r="E141" s="790"/>
      <c r="F141" s="776">
        <v>0.45</v>
      </c>
      <c r="G141" s="32">
        <v>6</v>
      </c>
      <c r="H141" s="776">
        <v>2.7</v>
      </c>
      <c r="I141" s="776">
        <v>2.952</v>
      </c>
      <c r="J141" s="32">
        <v>182</v>
      </c>
      <c r="K141" s="32" t="s">
        <v>76</v>
      </c>
      <c r="L141" s="32" t="s">
        <v>145</v>
      </c>
      <c r="M141" s="33" t="s">
        <v>77</v>
      </c>
      <c r="N141" s="33"/>
      <c r="O141" s="32">
        <v>45</v>
      </c>
      <c r="P141" s="1021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87"/>
      <c r="R141" s="787"/>
      <c r="S141" s="787"/>
      <c r="T141" s="788"/>
      <c r="U141" s="34"/>
      <c r="V141" s="34"/>
      <c r="W141" s="35" t="s">
        <v>69</v>
      </c>
      <c r="X141" s="777">
        <v>63</v>
      </c>
      <c r="Y141" s="778">
        <f t="shared" si="31"/>
        <v>64.800000000000011</v>
      </c>
      <c r="Z141" s="36">
        <f>IFERROR(IF(Y141=0,"",ROUNDUP(Y141/H141,0)*0.00651),"")</f>
        <v>0.15623999999999999</v>
      </c>
      <c r="AA141" s="56"/>
      <c r="AB141" s="57"/>
      <c r="AC141" s="207" t="s">
        <v>263</v>
      </c>
      <c r="AG141" s="64"/>
      <c r="AJ141" s="68" t="s">
        <v>147</v>
      </c>
      <c r="AK141" s="68">
        <v>491.4</v>
      </c>
      <c r="BB141" s="208" t="s">
        <v>1</v>
      </c>
      <c r="BM141" s="64">
        <f t="shared" si="32"/>
        <v>68.88</v>
      </c>
      <c r="BN141" s="64">
        <f t="shared" si="33"/>
        <v>70.848000000000013</v>
      </c>
      <c r="BO141" s="64">
        <f t="shared" si="34"/>
        <v>0.12820512820512822</v>
      </c>
      <c r="BP141" s="64">
        <f t="shared" si="35"/>
        <v>0.1318681318681319</v>
      </c>
    </row>
    <row r="142" spans="1:68" ht="27" hidden="1" customHeight="1" x14ac:dyDescent="0.25">
      <c r="A142" s="54" t="s">
        <v>273</v>
      </c>
      <c r="B142" s="54" t="s">
        <v>274</v>
      </c>
      <c r="C142" s="31">
        <v>4301051740</v>
      </c>
      <c r="D142" s="789">
        <v>4680115884533</v>
      </c>
      <c r="E142" s="790"/>
      <c r="F142" s="776">
        <v>0.3</v>
      </c>
      <c r="G142" s="32">
        <v>6</v>
      </c>
      <c r="H142" s="776">
        <v>1.8</v>
      </c>
      <c r="I142" s="776">
        <v>1.98</v>
      </c>
      <c r="J142" s="32">
        <v>182</v>
      </c>
      <c r="K142" s="32" t="s">
        <v>76</v>
      </c>
      <c r="L142" s="32"/>
      <c r="M142" s="33" t="s">
        <v>77</v>
      </c>
      <c r="N142" s="33"/>
      <c r="O142" s="32">
        <v>45</v>
      </c>
      <c r="P142" s="91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787"/>
      <c r="R142" s="787"/>
      <c r="S142" s="787"/>
      <c r="T142" s="788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268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hidden="1" customHeight="1" x14ac:dyDescent="0.25">
      <c r="A143" s="54" t="s">
        <v>275</v>
      </c>
      <c r="B143" s="54" t="s">
        <v>276</v>
      </c>
      <c r="C143" s="31">
        <v>4301051480</v>
      </c>
      <c r="D143" s="789">
        <v>4680115882645</v>
      </c>
      <c r="E143" s="790"/>
      <c r="F143" s="776">
        <v>0.3</v>
      </c>
      <c r="G143" s="32">
        <v>6</v>
      </c>
      <c r="H143" s="776">
        <v>1.8</v>
      </c>
      <c r="I143" s="776">
        <v>2.64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2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787"/>
      <c r="R143" s="787"/>
      <c r="S143" s="787"/>
      <c r="T143" s="788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277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x14ac:dyDescent="0.2">
      <c r="A144" s="793"/>
      <c r="B144" s="792"/>
      <c r="C144" s="792"/>
      <c r="D144" s="792"/>
      <c r="E144" s="792"/>
      <c r="F144" s="792"/>
      <c r="G144" s="792"/>
      <c r="H144" s="792"/>
      <c r="I144" s="792"/>
      <c r="J144" s="792"/>
      <c r="K144" s="792"/>
      <c r="L144" s="792"/>
      <c r="M144" s="792"/>
      <c r="N144" s="792"/>
      <c r="O144" s="794"/>
      <c r="P144" s="781" t="s">
        <v>71</v>
      </c>
      <c r="Q144" s="782"/>
      <c r="R144" s="782"/>
      <c r="S144" s="782"/>
      <c r="T144" s="782"/>
      <c r="U144" s="782"/>
      <c r="V144" s="783"/>
      <c r="W144" s="37" t="s">
        <v>72</v>
      </c>
      <c r="X144" s="779">
        <f>IFERROR(X137/H137,"0")+IFERROR(X138/H138,"0")+IFERROR(X139/H139,"0")+IFERROR(X140/H140,"0")+IFERROR(X141/H141,"0")+IFERROR(X142/H142,"0")+IFERROR(X143/H143,"0")</f>
        <v>32.857142857142854</v>
      </c>
      <c r="Y144" s="779">
        <f>IFERROR(Y137/H137,"0")+IFERROR(Y138/H138,"0")+IFERROR(Y139/H139,"0")+IFERROR(Y140/H140,"0")+IFERROR(Y141/H141,"0")+IFERROR(Y142/H142,"0")+IFERROR(Y143/H143,"0")</f>
        <v>34</v>
      </c>
      <c r="Z144" s="779">
        <f>IFERROR(IF(Z137="",0,Z137),"0")+IFERROR(IF(Z138="",0,Z138),"0")+IFERROR(IF(Z139="",0,Z139),"0")+IFERROR(IF(Z140="",0,Z140),"0")+IFERROR(IF(Z141="",0,Z141),"0")+IFERROR(IF(Z142="",0,Z142),"0")+IFERROR(IF(Z143="",0,Z143),"0")</f>
        <v>0.37373999999999996</v>
      </c>
      <c r="AA144" s="780"/>
      <c r="AB144" s="780"/>
      <c r="AC144" s="780"/>
    </row>
    <row r="145" spans="1:68" x14ac:dyDescent="0.2">
      <c r="A145" s="792"/>
      <c r="B145" s="792"/>
      <c r="C145" s="792"/>
      <c r="D145" s="792"/>
      <c r="E145" s="792"/>
      <c r="F145" s="792"/>
      <c r="G145" s="792"/>
      <c r="H145" s="792"/>
      <c r="I145" s="792"/>
      <c r="J145" s="792"/>
      <c r="K145" s="792"/>
      <c r="L145" s="792"/>
      <c r="M145" s="792"/>
      <c r="N145" s="792"/>
      <c r="O145" s="794"/>
      <c r="P145" s="781" t="s">
        <v>71</v>
      </c>
      <c r="Q145" s="782"/>
      <c r="R145" s="782"/>
      <c r="S145" s="782"/>
      <c r="T145" s="782"/>
      <c r="U145" s="782"/>
      <c r="V145" s="783"/>
      <c r="W145" s="37" t="s">
        <v>69</v>
      </c>
      <c r="X145" s="779">
        <f>IFERROR(SUM(X137:X143),"0")</f>
        <v>143</v>
      </c>
      <c r="Y145" s="779">
        <f>IFERROR(SUM(Y137:Y143),"0")</f>
        <v>148.80000000000001</v>
      </c>
      <c r="Z145" s="37"/>
      <c r="AA145" s="780"/>
      <c r="AB145" s="780"/>
      <c r="AC145" s="780"/>
    </row>
    <row r="146" spans="1:68" ht="14.25" hidden="1" customHeight="1" x14ac:dyDescent="0.25">
      <c r="A146" s="791" t="s">
        <v>210</v>
      </c>
      <c r="B146" s="792"/>
      <c r="C146" s="792"/>
      <c r="D146" s="792"/>
      <c r="E146" s="792"/>
      <c r="F146" s="792"/>
      <c r="G146" s="792"/>
      <c r="H146" s="792"/>
      <c r="I146" s="792"/>
      <c r="J146" s="792"/>
      <c r="K146" s="792"/>
      <c r="L146" s="792"/>
      <c r="M146" s="792"/>
      <c r="N146" s="792"/>
      <c r="O146" s="792"/>
      <c r="P146" s="792"/>
      <c r="Q146" s="792"/>
      <c r="R146" s="792"/>
      <c r="S146" s="792"/>
      <c r="T146" s="792"/>
      <c r="U146" s="792"/>
      <c r="V146" s="792"/>
      <c r="W146" s="792"/>
      <c r="X146" s="792"/>
      <c r="Y146" s="792"/>
      <c r="Z146" s="792"/>
      <c r="AA146" s="773"/>
      <c r="AB146" s="773"/>
      <c r="AC146" s="773"/>
    </row>
    <row r="147" spans="1:68" ht="37.5" hidden="1" customHeight="1" x14ac:dyDescent="0.25">
      <c r="A147" s="54" t="s">
        <v>278</v>
      </c>
      <c r="B147" s="54" t="s">
        <v>279</v>
      </c>
      <c r="C147" s="31">
        <v>4301060356</v>
      </c>
      <c r="D147" s="789">
        <v>4680115882652</v>
      </c>
      <c r="E147" s="790"/>
      <c r="F147" s="776">
        <v>0.33</v>
      </c>
      <c r="G147" s="32">
        <v>6</v>
      </c>
      <c r="H147" s="776">
        <v>1.98</v>
      </c>
      <c r="I147" s="776">
        <v>2.82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4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87"/>
      <c r="R147" s="787"/>
      <c r="S147" s="787"/>
      <c r="T147" s="788"/>
      <c r="U147" s="34"/>
      <c r="V147" s="34"/>
      <c r="W147" s="35" t="s">
        <v>69</v>
      </c>
      <c r="X147" s="777">
        <v>0</v>
      </c>
      <c r="Y147" s="77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281</v>
      </c>
      <c r="B148" s="54" t="s">
        <v>282</v>
      </c>
      <c r="C148" s="31">
        <v>4301060309</v>
      </c>
      <c r="D148" s="789">
        <v>4680115880238</v>
      </c>
      <c r="E148" s="790"/>
      <c r="F148" s="776">
        <v>0.33</v>
      </c>
      <c r="G148" s="32">
        <v>6</v>
      </c>
      <c r="H148" s="776">
        <v>1.98</v>
      </c>
      <c r="I148" s="776">
        <v>2.238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5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787"/>
      <c r="R148" s="787"/>
      <c r="S148" s="787"/>
      <c r="T148" s="788"/>
      <c r="U148" s="34"/>
      <c r="V148" s="34"/>
      <c r="W148" s="35" t="s">
        <v>69</v>
      </c>
      <c r="X148" s="777">
        <v>0</v>
      </c>
      <c r="Y148" s="77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283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793"/>
      <c r="B149" s="792"/>
      <c r="C149" s="792"/>
      <c r="D149" s="792"/>
      <c r="E149" s="792"/>
      <c r="F149" s="792"/>
      <c r="G149" s="792"/>
      <c r="H149" s="792"/>
      <c r="I149" s="792"/>
      <c r="J149" s="792"/>
      <c r="K149" s="792"/>
      <c r="L149" s="792"/>
      <c r="M149" s="792"/>
      <c r="N149" s="792"/>
      <c r="O149" s="794"/>
      <c r="P149" s="781" t="s">
        <v>71</v>
      </c>
      <c r="Q149" s="782"/>
      <c r="R149" s="782"/>
      <c r="S149" s="782"/>
      <c r="T149" s="782"/>
      <c r="U149" s="782"/>
      <c r="V149" s="783"/>
      <c r="W149" s="37" t="s">
        <v>72</v>
      </c>
      <c r="X149" s="779">
        <f>IFERROR(X147/H147,"0")+IFERROR(X148/H148,"0")</f>
        <v>0</v>
      </c>
      <c r="Y149" s="779">
        <f>IFERROR(Y147/H147,"0")+IFERROR(Y148/H148,"0")</f>
        <v>0</v>
      </c>
      <c r="Z149" s="779">
        <f>IFERROR(IF(Z147="",0,Z147),"0")+IFERROR(IF(Z148="",0,Z148),"0")</f>
        <v>0</v>
      </c>
      <c r="AA149" s="780"/>
      <c r="AB149" s="780"/>
      <c r="AC149" s="780"/>
    </row>
    <row r="150" spans="1:68" hidden="1" x14ac:dyDescent="0.2">
      <c r="A150" s="792"/>
      <c r="B150" s="792"/>
      <c r="C150" s="792"/>
      <c r="D150" s="792"/>
      <c r="E150" s="792"/>
      <c r="F150" s="792"/>
      <c r="G150" s="792"/>
      <c r="H150" s="792"/>
      <c r="I150" s="792"/>
      <c r="J150" s="792"/>
      <c r="K150" s="792"/>
      <c r="L150" s="792"/>
      <c r="M150" s="792"/>
      <c r="N150" s="792"/>
      <c r="O150" s="794"/>
      <c r="P150" s="781" t="s">
        <v>71</v>
      </c>
      <c r="Q150" s="782"/>
      <c r="R150" s="782"/>
      <c r="S150" s="782"/>
      <c r="T150" s="782"/>
      <c r="U150" s="782"/>
      <c r="V150" s="783"/>
      <c r="W150" s="37" t="s">
        <v>69</v>
      </c>
      <c r="X150" s="779">
        <f>IFERROR(SUM(X147:X148),"0")</f>
        <v>0</v>
      </c>
      <c r="Y150" s="779">
        <f>IFERROR(SUM(Y147:Y148),"0")</f>
        <v>0</v>
      </c>
      <c r="Z150" s="37"/>
      <c r="AA150" s="780"/>
      <c r="AB150" s="780"/>
      <c r="AC150" s="780"/>
    </row>
    <row r="151" spans="1:68" ht="16.5" hidden="1" customHeight="1" x14ac:dyDescent="0.25">
      <c r="A151" s="824" t="s">
        <v>284</v>
      </c>
      <c r="B151" s="792"/>
      <c r="C151" s="792"/>
      <c r="D151" s="792"/>
      <c r="E151" s="792"/>
      <c r="F151" s="792"/>
      <c r="G151" s="792"/>
      <c r="H151" s="792"/>
      <c r="I151" s="792"/>
      <c r="J151" s="792"/>
      <c r="K151" s="792"/>
      <c r="L151" s="792"/>
      <c r="M151" s="792"/>
      <c r="N151" s="792"/>
      <c r="O151" s="792"/>
      <c r="P151" s="792"/>
      <c r="Q151" s="792"/>
      <c r="R151" s="792"/>
      <c r="S151" s="792"/>
      <c r="T151" s="792"/>
      <c r="U151" s="792"/>
      <c r="V151" s="792"/>
      <c r="W151" s="792"/>
      <c r="X151" s="792"/>
      <c r="Y151" s="792"/>
      <c r="Z151" s="792"/>
      <c r="AA151" s="772"/>
      <c r="AB151" s="772"/>
      <c r="AC151" s="772"/>
    </row>
    <row r="152" spans="1:68" ht="14.25" hidden="1" customHeight="1" x14ac:dyDescent="0.25">
      <c r="A152" s="791" t="s">
        <v>113</v>
      </c>
      <c r="B152" s="792"/>
      <c r="C152" s="792"/>
      <c r="D152" s="792"/>
      <c r="E152" s="792"/>
      <c r="F152" s="792"/>
      <c r="G152" s="792"/>
      <c r="H152" s="792"/>
      <c r="I152" s="792"/>
      <c r="J152" s="792"/>
      <c r="K152" s="792"/>
      <c r="L152" s="792"/>
      <c r="M152" s="792"/>
      <c r="N152" s="792"/>
      <c r="O152" s="792"/>
      <c r="P152" s="792"/>
      <c r="Q152" s="792"/>
      <c r="R152" s="792"/>
      <c r="S152" s="792"/>
      <c r="T152" s="792"/>
      <c r="U152" s="792"/>
      <c r="V152" s="792"/>
      <c r="W152" s="792"/>
      <c r="X152" s="792"/>
      <c r="Y152" s="792"/>
      <c r="Z152" s="792"/>
      <c r="AA152" s="773"/>
      <c r="AB152" s="773"/>
      <c r="AC152" s="773"/>
    </row>
    <row r="153" spans="1:68" ht="16.5" hidden="1" customHeight="1" x14ac:dyDescent="0.25">
      <c r="A153" s="54" t="s">
        <v>285</v>
      </c>
      <c r="B153" s="54" t="s">
        <v>286</v>
      </c>
      <c r="C153" s="31">
        <v>4301011988</v>
      </c>
      <c r="D153" s="789">
        <v>4680115885561</v>
      </c>
      <c r="E153" s="790"/>
      <c r="F153" s="776">
        <v>1.35</v>
      </c>
      <c r="G153" s="32">
        <v>4</v>
      </c>
      <c r="H153" s="776">
        <v>5.4</v>
      </c>
      <c r="I153" s="776">
        <v>7.24</v>
      </c>
      <c r="J153" s="32">
        <v>104</v>
      </c>
      <c r="K153" s="32" t="s">
        <v>116</v>
      </c>
      <c r="L153" s="32"/>
      <c r="M153" s="33" t="s">
        <v>287</v>
      </c>
      <c r="N153" s="33"/>
      <c r="O153" s="32">
        <v>90</v>
      </c>
      <c r="P153" s="979" t="s">
        <v>288</v>
      </c>
      <c r="Q153" s="787"/>
      <c r="R153" s="787"/>
      <c r="S153" s="787"/>
      <c r="T153" s="788"/>
      <c r="U153" s="34"/>
      <c r="V153" s="34"/>
      <c r="W153" s="35" t="s">
        <v>69</v>
      </c>
      <c r="X153" s="777">
        <v>0</v>
      </c>
      <c r="Y153" s="778">
        <f>IFERROR(IF(X153="",0,CEILING((X153/$H153),1)*$H153),"")</f>
        <v>0</v>
      </c>
      <c r="Z153" s="36" t="str">
        <f>IFERROR(IF(Y153=0,"",ROUNDUP(Y153/H153,0)*0.01196),"")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290</v>
      </c>
      <c r="B154" s="54" t="s">
        <v>291</v>
      </c>
      <c r="C154" s="31">
        <v>4301011564</v>
      </c>
      <c r="D154" s="789">
        <v>4680115882577</v>
      </c>
      <c r="E154" s="790"/>
      <c r="F154" s="776">
        <v>0.4</v>
      </c>
      <c r="G154" s="32">
        <v>8</v>
      </c>
      <c r="H154" s="776">
        <v>3.2</v>
      </c>
      <c r="I154" s="77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1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7"/>
      <c r="R154" s="787"/>
      <c r="S154" s="787"/>
      <c r="T154" s="788"/>
      <c r="U154" s="34"/>
      <c r="V154" s="34"/>
      <c r="W154" s="35" t="s">
        <v>69</v>
      </c>
      <c r="X154" s="777">
        <v>0</v>
      </c>
      <c r="Y154" s="77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292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290</v>
      </c>
      <c r="B155" s="54" t="s">
        <v>293</v>
      </c>
      <c r="C155" s="31">
        <v>4301011562</v>
      </c>
      <c r="D155" s="789">
        <v>4680115882577</v>
      </c>
      <c r="E155" s="790"/>
      <c r="F155" s="776">
        <v>0.4</v>
      </c>
      <c r="G155" s="32">
        <v>8</v>
      </c>
      <c r="H155" s="776">
        <v>3.2</v>
      </c>
      <c r="I155" s="776">
        <v>3.38</v>
      </c>
      <c r="J155" s="32">
        <v>182</v>
      </c>
      <c r="K155" s="32" t="s">
        <v>76</v>
      </c>
      <c r="L155" s="32"/>
      <c r="M155" s="33" t="s">
        <v>105</v>
      </c>
      <c r="N155" s="33"/>
      <c r="O155" s="32">
        <v>90</v>
      </c>
      <c r="P155" s="79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7"/>
      <c r="R155" s="787"/>
      <c r="S155" s="787"/>
      <c r="T155" s="788"/>
      <c r="U155" s="34"/>
      <c r="V155" s="34"/>
      <c r="W155" s="35" t="s">
        <v>69</v>
      </c>
      <c r="X155" s="777">
        <v>0</v>
      </c>
      <c r="Y155" s="77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292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793"/>
      <c r="B156" s="792"/>
      <c r="C156" s="792"/>
      <c r="D156" s="792"/>
      <c r="E156" s="792"/>
      <c r="F156" s="792"/>
      <c r="G156" s="792"/>
      <c r="H156" s="792"/>
      <c r="I156" s="792"/>
      <c r="J156" s="792"/>
      <c r="K156" s="792"/>
      <c r="L156" s="792"/>
      <c r="M156" s="792"/>
      <c r="N156" s="792"/>
      <c r="O156" s="794"/>
      <c r="P156" s="781" t="s">
        <v>71</v>
      </c>
      <c r="Q156" s="782"/>
      <c r="R156" s="782"/>
      <c r="S156" s="782"/>
      <c r="T156" s="782"/>
      <c r="U156" s="782"/>
      <c r="V156" s="783"/>
      <c r="W156" s="37" t="s">
        <v>72</v>
      </c>
      <c r="X156" s="779">
        <f>IFERROR(X153/H153,"0")+IFERROR(X154/H154,"0")+IFERROR(X155/H155,"0")</f>
        <v>0</v>
      </c>
      <c r="Y156" s="779">
        <f>IFERROR(Y153/H153,"0")+IFERROR(Y154/H154,"0")+IFERROR(Y155/H155,"0")</f>
        <v>0</v>
      </c>
      <c r="Z156" s="779">
        <f>IFERROR(IF(Z153="",0,Z153),"0")+IFERROR(IF(Z154="",0,Z154),"0")+IFERROR(IF(Z155="",0,Z155),"0")</f>
        <v>0</v>
      </c>
      <c r="AA156" s="780"/>
      <c r="AB156" s="780"/>
      <c r="AC156" s="780"/>
    </row>
    <row r="157" spans="1:68" hidden="1" x14ac:dyDescent="0.2">
      <c r="A157" s="792"/>
      <c r="B157" s="792"/>
      <c r="C157" s="792"/>
      <c r="D157" s="792"/>
      <c r="E157" s="792"/>
      <c r="F157" s="792"/>
      <c r="G157" s="792"/>
      <c r="H157" s="792"/>
      <c r="I157" s="792"/>
      <c r="J157" s="792"/>
      <c r="K157" s="792"/>
      <c r="L157" s="792"/>
      <c r="M157" s="792"/>
      <c r="N157" s="792"/>
      <c r="O157" s="794"/>
      <c r="P157" s="781" t="s">
        <v>71</v>
      </c>
      <c r="Q157" s="782"/>
      <c r="R157" s="782"/>
      <c r="S157" s="782"/>
      <c r="T157" s="782"/>
      <c r="U157" s="782"/>
      <c r="V157" s="783"/>
      <c r="W157" s="37" t="s">
        <v>69</v>
      </c>
      <c r="X157" s="779">
        <f>IFERROR(SUM(X153:X155),"0")</f>
        <v>0</v>
      </c>
      <c r="Y157" s="779">
        <f>IFERROR(SUM(Y153:Y155),"0")</f>
        <v>0</v>
      </c>
      <c r="Z157" s="37"/>
      <c r="AA157" s="780"/>
      <c r="AB157" s="780"/>
      <c r="AC157" s="780"/>
    </row>
    <row r="158" spans="1:68" ht="14.25" hidden="1" customHeight="1" x14ac:dyDescent="0.25">
      <c r="A158" s="791" t="s">
        <v>64</v>
      </c>
      <c r="B158" s="792"/>
      <c r="C158" s="792"/>
      <c r="D158" s="792"/>
      <c r="E158" s="792"/>
      <c r="F158" s="792"/>
      <c r="G158" s="792"/>
      <c r="H158" s="792"/>
      <c r="I158" s="792"/>
      <c r="J158" s="792"/>
      <c r="K158" s="792"/>
      <c r="L158" s="792"/>
      <c r="M158" s="792"/>
      <c r="N158" s="792"/>
      <c r="O158" s="792"/>
      <c r="P158" s="792"/>
      <c r="Q158" s="792"/>
      <c r="R158" s="792"/>
      <c r="S158" s="792"/>
      <c r="T158" s="792"/>
      <c r="U158" s="792"/>
      <c r="V158" s="792"/>
      <c r="W158" s="792"/>
      <c r="X158" s="792"/>
      <c r="Y158" s="792"/>
      <c r="Z158" s="792"/>
      <c r="AA158" s="773"/>
      <c r="AB158" s="773"/>
      <c r="AC158" s="773"/>
    </row>
    <row r="159" spans="1:68" ht="27" hidden="1" customHeight="1" x14ac:dyDescent="0.25">
      <c r="A159" s="54" t="s">
        <v>294</v>
      </c>
      <c r="B159" s="54" t="s">
        <v>295</v>
      </c>
      <c r="C159" s="31">
        <v>4301031235</v>
      </c>
      <c r="D159" s="789">
        <v>4680115883444</v>
      </c>
      <c r="E159" s="790"/>
      <c r="F159" s="776">
        <v>0.35</v>
      </c>
      <c r="G159" s="32">
        <v>8</v>
      </c>
      <c r="H159" s="776">
        <v>2.8</v>
      </c>
      <c r="I159" s="77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3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87"/>
      <c r="R159" s="787"/>
      <c r="S159" s="787"/>
      <c r="T159" s="788"/>
      <c r="U159" s="34"/>
      <c r="V159" s="34"/>
      <c r="W159" s="35" t="s">
        <v>69</v>
      </c>
      <c r="X159" s="777">
        <v>0</v>
      </c>
      <c r="Y159" s="77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296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294</v>
      </c>
      <c r="B160" s="54" t="s">
        <v>297</v>
      </c>
      <c r="C160" s="31">
        <v>4301031234</v>
      </c>
      <c r="D160" s="789">
        <v>4680115883444</v>
      </c>
      <c r="E160" s="790"/>
      <c r="F160" s="776">
        <v>0.35</v>
      </c>
      <c r="G160" s="32">
        <v>8</v>
      </c>
      <c r="H160" s="776">
        <v>2.8</v>
      </c>
      <c r="I160" s="776">
        <v>3.0680000000000001</v>
      </c>
      <c r="J160" s="32">
        <v>182</v>
      </c>
      <c r="K160" s="32" t="s">
        <v>76</v>
      </c>
      <c r="L160" s="32"/>
      <c r="M160" s="33" t="s">
        <v>105</v>
      </c>
      <c r="N160" s="33"/>
      <c r="O160" s="32">
        <v>90</v>
      </c>
      <c r="P160" s="84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87"/>
      <c r="R160" s="787"/>
      <c r="S160" s="787"/>
      <c r="T160" s="788"/>
      <c r="U160" s="34"/>
      <c r="V160" s="34"/>
      <c r="W160" s="35" t="s">
        <v>69</v>
      </c>
      <c r="X160" s="777">
        <v>0</v>
      </c>
      <c r="Y160" s="77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296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793"/>
      <c r="B161" s="792"/>
      <c r="C161" s="792"/>
      <c r="D161" s="792"/>
      <c r="E161" s="792"/>
      <c r="F161" s="792"/>
      <c r="G161" s="792"/>
      <c r="H161" s="792"/>
      <c r="I161" s="792"/>
      <c r="J161" s="792"/>
      <c r="K161" s="792"/>
      <c r="L161" s="792"/>
      <c r="M161" s="792"/>
      <c r="N161" s="792"/>
      <c r="O161" s="794"/>
      <c r="P161" s="781" t="s">
        <v>71</v>
      </c>
      <c r="Q161" s="782"/>
      <c r="R161" s="782"/>
      <c r="S161" s="782"/>
      <c r="T161" s="782"/>
      <c r="U161" s="782"/>
      <c r="V161" s="783"/>
      <c r="W161" s="37" t="s">
        <v>72</v>
      </c>
      <c r="X161" s="779">
        <f>IFERROR(X159/H159,"0")+IFERROR(X160/H160,"0")</f>
        <v>0</v>
      </c>
      <c r="Y161" s="779">
        <f>IFERROR(Y159/H159,"0")+IFERROR(Y160/H160,"0")</f>
        <v>0</v>
      </c>
      <c r="Z161" s="779">
        <f>IFERROR(IF(Z159="",0,Z159),"0")+IFERROR(IF(Z160="",0,Z160),"0")</f>
        <v>0</v>
      </c>
      <c r="AA161" s="780"/>
      <c r="AB161" s="780"/>
      <c r="AC161" s="780"/>
    </row>
    <row r="162" spans="1:68" hidden="1" x14ac:dyDescent="0.2">
      <c r="A162" s="792"/>
      <c r="B162" s="792"/>
      <c r="C162" s="792"/>
      <c r="D162" s="792"/>
      <c r="E162" s="792"/>
      <c r="F162" s="792"/>
      <c r="G162" s="792"/>
      <c r="H162" s="792"/>
      <c r="I162" s="792"/>
      <c r="J162" s="792"/>
      <c r="K162" s="792"/>
      <c r="L162" s="792"/>
      <c r="M162" s="792"/>
      <c r="N162" s="792"/>
      <c r="O162" s="794"/>
      <c r="P162" s="781" t="s">
        <v>71</v>
      </c>
      <c r="Q162" s="782"/>
      <c r="R162" s="782"/>
      <c r="S162" s="782"/>
      <c r="T162" s="782"/>
      <c r="U162" s="782"/>
      <c r="V162" s="783"/>
      <c r="W162" s="37" t="s">
        <v>69</v>
      </c>
      <c r="X162" s="779">
        <f>IFERROR(SUM(X159:X160),"0")</f>
        <v>0</v>
      </c>
      <c r="Y162" s="779">
        <f>IFERROR(SUM(Y159:Y160),"0")</f>
        <v>0</v>
      </c>
      <c r="Z162" s="37"/>
      <c r="AA162" s="780"/>
      <c r="AB162" s="780"/>
      <c r="AC162" s="780"/>
    </row>
    <row r="163" spans="1:68" ht="14.25" hidden="1" customHeight="1" x14ac:dyDescent="0.25">
      <c r="A163" s="791" t="s">
        <v>73</v>
      </c>
      <c r="B163" s="792"/>
      <c r="C163" s="792"/>
      <c r="D163" s="792"/>
      <c r="E163" s="792"/>
      <c r="F163" s="792"/>
      <c r="G163" s="792"/>
      <c r="H163" s="792"/>
      <c r="I163" s="792"/>
      <c r="J163" s="792"/>
      <c r="K163" s="792"/>
      <c r="L163" s="792"/>
      <c r="M163" s="792"/>
      <c r="N163" s="792"/>
      <c r="O163" s="792"/>
      <c r="P163" s="792"/>
      <c r="Q163" s="792"/>
      <c r="R163" s="792"/>
      <c r="S163" s="792"/>
      <c r="T163" s="792"/>
      <c r="U163" s="792"/>
      <c r="V163" s="792"/>
      <c r="W163" s="792"/>
      <c r="X163" s="792"/>
      <c r="Y163" s="792"/>
      <c r="Z163" s="792"/>
      <c r="AA163" s="773"/>
      <c r="AB163" s="773"/>
      <c r="AC163" s="773"/>
    </row>
    <row r="164" spans="1:68" ht="16.5" hidden="1" customHeight="1" x14ac:dyDescent="0.25">
      <c r="A164" s="54" t="s">
        <v>298</v>
      </c>
      <c r="B164" s="54" t="s">
        <v>299</v>
      </c>
      <c r="C164" s="31">
        <v>4301051477</v>
      </c>
      <c r="D164" s="789">
        <v>4680115882584</v>
      </c>
      <c r="E164" s="790"/>
      <c r="F164" s="776">
        <v>0.33</v>
      </c>
      <c r="G164" s="32">
        <v>8</v>
      </c>
      <c r="H164" s="776">
        <v>2.64</v>
      </c>
      <c r="I164" s="77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08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7"/>
      <c r="R164" s="787"/>
      <c r="S164" s="787"/>
      <c r="T164" s="788"/>
      <c r="U164" s="34"/>
      <c r="V164" s="34"/>
      <c r="W164" s="35" t="s">
        <v>69</v>
      </c>
      <c r="X164" s="777">
        <v>0</v>
      </c>
      <c r="Y164" s="77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292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298</v>
      </c>
      <c r="B165" s="54" t="s">
        <v>300</v>
      </c>
      <c r="C165" s="31">
        <v>4301051476</v>
      </c>
      <c r="D165" s="789">
        <v>4680115882584</v>
      </c>
      <c r="E165" s="790"/>
      <c r="F165" s="776">
        <v>0.33</v>
      </c>
      <c r="G165" s="32">
        <v>8</v>
      </c>
      <c r="H165" s="776">
        <v>2.64</v>
      </c>
      <c r="I165" s="77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1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7"/>
      <c r="R165" s="787"/>
      <c r="S165" s="787"/>
      <c r="T165" s="788"/>
      <c r="U165" s="34"/>
      <c r="V165" s="34"/>
      <c r="W165" s="35" t="s">
        <v>69</v>
      </c>
      <c r="X165" s="777">
        <v>0</v>
      </c>
      <c r="Y165" s="77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292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93"/>
      <c r="B166" s="792"/>
      <c r="C166" s="792"/>
      <c r="D166" s="792"/>
      <c r="E166" s="792"/>
      <c r="F166" s="792"/>
      <c r="G166" s="792"/>
      <c r="H166" s="792"/>
      <c r="I166" s="792"/>
      <c r="J166" s="792"/>
      <c r="K166" s="792"/>
      <c r="L166" s="792"/>
      <c r="M166" s="792"/>
      <c r="N166" s="792"/>
      <c r="O166" s="794"/>
      <c r="P166" s="781" t="s">
        <v>71</v>
      </c>
      <c r="Q166" s="782"/>
      <c r="R166" s="782"/>
      <c r="S166" s="782"/>
      <c r="T166" s="782"/>
      <c r="U166" s="782"/>
      <c r="V166" s="783"/>
      <c r="W166" s="37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hidden="1" x14ac:dyDescent="0.2">
      <c r="A167" s="792"/>
      <c r="B167" s="792"/>
      <c r="C167" s="792"/>
      <c r="D167" s="792"/>
      <c r="E167" s="792"/>
      <c r="F167" s="792"/>
      <c r="G167" s="792"/>
      <c r="H167" s="792"/>
      <c r="I167" s="792"/>
      <c r="J167" s="792"/>
      <c r="K167" s="792"/>
      <c r="L167" s="792"/>
      <c r="M167" s="792"/>
      <c r="N167" s="792"/>
      <c r="O167" s="794"/>
      <c r="P167" s="781" t="s">
        <v>71</v>
      </c>
      <c r="Q167" s="782"/>
      <c r="R167" s="782"/>
      <c r="S167" s="782"/>
      <c r="T167" s="782"/>
      <c r="U167" s="782"/>
      <c r="V167" s="783"/>
      <c r="W167" s="37" t="s">
        <v>69</v>
      </c>
      <c r="X167" s="779">
        <f>IFERROR(SUM(X164:X165),"0")</f>
        <v>0</v>
      </c>
      <c r="Y167" s="779">
        <f>IFERROR(SUM(Y164:Y165),"0")</f>
        <v>0</v>
      </c>
      <c r="Z167" s="37"/>
      <c r="AA167" s="780"/>
      <c r="AB167" s="780"/>
      <c r="AC167" s="780"/>
    </row>
    <row r="168" spans="1:68" ht="16.5" hidden="1" customHeight="1" x14ac:dyDescent="0.25">
      <c r="A168" s="824" t="s">
        <v>111</v>
      </c>
      <c r="B168" s="792"/>
      <c r="C168" s="792"/>
      <c r="D168" s="792"/>
      <c r="E168" s="792"/>
      <c r="F168" s="792"/>
      <c r="G168" s="792"/>
      <c r="H168" s="792"/>
      <c r="I168" s="792"/>
      <c r="J168" s="792"/>
      <c r="K168" s="792"/>
      <c r="L168" s="792"/>
      <c r="M168" s="792"/>
      <c r="N168" s="792"/>
      <c r="O168" s="792"/>
      <c r="P168" s="792"/>
      <c r="Q168" s="792"/>
      <c r="R168" s="792"/>
      <c r="S168" s="792"/>
      <c r="T168" s="792"/>
      <c r="U168" s="792"/>
      <c r="V168" s="792"/>
      <c r="W168" s="792"/>
      <c r="X168" s="792"/>
      <c r="Y168" s="792"/>
      <c r="Z168" s="792"/>
      <c r="AA168" s="772"/>
      <c r="AB168" s="772"/>
      <c r="AC168" s="772"/>
    </row>
    <row r="169" spans="1:68" ht="14.25" hidden="1" customHeight="1" x14ac:dyDescent="0.25">
      <c r="A169" s="791" t="s">
        <v>113</v>
      </c>
      <c r="B169" s="792"/>
      <c r="C169" s="792"/>
      <c r="D169" s="792"/>
      <c r="E169" s="792"/>
      <c r="F169" s="792"/>
      <c r="G169" s="792"/>
      <c r="H169" s="792"/>
      <c r="I169" s="792"/>
      <c r="J169" s="792"/>
      <c r="K169" s="792"/>
      <c r="L169" s="792"/>
      <c r="M169" s="792"/>
      <c r="N169" s="792"/>
      <c r="O169" s="792"/>
      <c r="P169" s="792"/>
      <c r="Q169" s="792"/>
      <c r="R169" s="792"/>
      <c r="S169" s="792"/>
      <c r="T169" s="792"/>
      <c r="U169" s="792"/>
      <c r="V169" s="792"/>
      <c r="W169" s="792"/>
      <c r="X169" s="792"/>
      <c r="Y169" s="792"/>
      <c r="Z169" s="792"/>
      <c r="AA169" s="773"/>
      <c r="AB169" s="773"/>
      <c r="AC169" s="773"/>
    </row>
    <row r="170" spans="1:68" ht="27" hidden="1" customHeight="1" x14ac:dyDescent="0.25">
      <c r="A170" s="54" t="s">
        <v>301</v>
      </c>
      <c r="B170" s="54" t="s">
        <v>302</v>
      </c>
      <c r="C170" s="31">
        <v>4301011705</v>
      </c>
      <c r="D170" s="789">
        <v>4607091384604</v>
      </c>
      <c r="E170" s="790"/>
      <c r="F170" s="776">
        <v>0.4</v>
      </c>
      <c r="G170" s="32">
        <v>10</v>
      </c>
      <c r="H170" s="776">
        <v>4</v>
      </c>
      <c r="I170" s="776">
        <v>4.21</v>
      </c>
      <c r="J170" s="32">
        <v>132</v>
      </c>
      <c r="K170" s="32" t="s">
        <v>126</v>
      </c>
      <c r="L170" s="32"/>
      <c r="M170" s="33" t="s">
        <v>117</v>
      </c>
      <c r="N170" s="33"/>
      <c r="O170" s="32">
        <v>50</v>
      </c>
      <c r="P170" s="81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7"/>
      <c r="R170" s="787"/>
      <c r="S170" s="787"/>
      <c r="T170" s="788"/>
      <c r="U170" s="34"/>
      <c r="V170" s="34"/>
      <c r="W170" s="35" t="s">
        <v>69</v>
      </c>
      <c r="X170" s="777">
        <v>0</v>
      </c>
      <c r="Y170" s="77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93"/>
      <c r="B171" s="792"/>
      <c r="C171" s="792"/>
      <c r="D171" s="792"/>
      <c r="E171" s="792"/>
      <c r="F171" s="792"/>
      <c r="G171" s="792"/>
      <c r="H171" s="792"/>
      <c r="I171" s="792"/>
      <c r="J171" s="792"/>
      <c r="K171" s="792"/>
      <c r="L171" s="792"/>
      <c r="M171" s="792"/>
      <c r="N171" s="792"/>
      <c r="O171" s="794"/>
      <c r="P171" s="781" t="s">
        <v>71</v>
      </c>
      <c r="Q171" s="782"/>
      <c r="R171" s="782"/>
      <c r="S171" s="782"/>
      <c r="T171" s="782"/>
      <c r="U171" s="782"/>
      <c r="V171" s="783"/>
      <c r="W171" s="37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hidden="1" x14ac:dyDescent="0.2">
      <c r="A172" s="792"/>
      <c r="B172" s="792"/>
      <c r="C172" s="792"/>
      <c r="D172" s="792"/>
      <c r="E172" s="792"/>
      <c r="F172" s="792"/>
      <c r="G172" s="792"/>
      <c r="H172" s="792"/>
      <c r="I172" s="792"/>
      <c r="J172" s="792"/>
      <c r="K172" s="792"/>
      <c r="L172" s="792"/>
      <c r="M172" s="792"/>
      <c r="N172" s="792"/>
      <c r="O172" s="794"/>
      <c r="P172" s="781" t="s">
        <v>71</v>
      </c>
      <c r="Q172" s="782"/>
      <c r="R172" s="782"/>
      <c r="S172" s="782"/>
      <c r="T172" s="782"/>
      <c r="U172" s="782"/>
      <c r="V172" s="783"/>
      <c r="W172" s="37" t="s">
        <v>69</v>
      </c>
      <c r="X172" s="779">
        <f>IFERROR(SUM(X170:X170),"0")</f>
        <v>0</v>
      </c>
      <c r="Y172" s="779">
        <f>IFERROR(SUM(Y170:Y170),"0")</f>
        <v>0</v>
      </c>
      <c r="Z172" s="37"/>
      <c r="AA172" s="780"/>
      <c r="AB172" s="780"/>
      <c r="AC172" s="780"/>
    </row>
    <row r="173" spans="1:68" ht="14.25" hidden="1" customHeight="1" x14ac:dyDescent="0.25">
      <c r="A173" s="791" t="s">
        <v>64</v>
      </c>
      <c r="B173" s="792"/>
      <c r="C173" s="792"/>
      <c r="D173" s="792"/>
      <c r="E173" s="792"/>
      <c r="F173" s="792"/>
      <c r="G173" s="792"/>
      <c r="H173" s="792"/>
      <c r="I173" s="792"/>
      <c r="J173" s="792"/>
      <c r="K173" s="792"/>
      <c r="L173" s="792"/>
      <c r="M173" s="792"/>
      <c r="N173" s="792"/>
      <c r="O173" s="792"/>
      <c r="P173" s="792"/>
      <c r="Q173" s="792"/>
      <c r="R173" s="792"/>
      <c r="S173" s="792"/>
      <c r="T173" s="792"/>
      <c r="U173" s="792"/>
      <c r="V173" s="792"/>
      <c r="W173" s="792"/>
      <c r="X173" s="792"/>
      <c r="Y173" s="792"/>
      <c r="Z173" s="792"/>
      <c r="AA173" s="773"/>
      <c r="AB173" s="773"/>
      <c r="AC173" s="773"/>
    </row>
    <row r="174" spans="1:68" ht="16.5" hidden="1" customHeight="1" x14ac:dyDescent="0.25">
      <c r="A174" s="54" t="s">
        <v>304</v>
      </c>
      <c r="B174" s="54" t="s">
        <v>305</v>
      </c>
      <c r="C174" s="31">
        <v>4301030895</v>
      </c>
      <c r="D174" s="789">
        <v>4607091387667</v>
      </c>
      <c r="E174" s="790"/>
      <c r="F174" s="776">
        <v>0.9</v>
      </c>
      <c r="G174" s="32">
        <v>10</v>
      </c>
      <c r="H174" s="776">
        <v>9</v>
      </c>
      <c r="I174" s="776">
        <v>9.6300000000000008</v>
      </c>
      <c r="J174" s="32">
        <v>56</v>
      </c>
      <c r="K174" s="32" t="s">
        <v>116</v>
      </c>
      <c r="L174" s="32"/>
      <c r="M174" s="33" t="s">
        <v>117</v>
      </c>
      <c r="N174" s="33"/>
      <c r="O174" s="32">
        <v>40</v>
      </c>
      <c r="P174" s="11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7"/>
      <c r="R174" s="787"/>
      <c r="S174" s="787"/>
      <c r="T174" s="788"/>
      <c r="U174" s="34"/>
      <c r="V174" s="34"/>
      <c r="W174" s="35" t="s">
        <v>69</v>
      </c>
      <c r="X174" s="777">
        <v>0</v>
      </c>
      <c r="Y174" s="7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306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307</v>
      </c>
      <c r="B175" s="54" t="s">
        <v>308</v>
      </c>
      <c r="C175" s="31">
        <v>4301030961</v>
      </c>
      <c r="D175" s="789">
        <v>4607091387636</v>
      </c>
      <c r="E175" s="790"/>
      <c r="F175" s="776">
        <v>0.7</v>
      </c>
      <c r="G175" s="32">
        <v>6</v>
      </c>
      <c r="H175" s="776">
        <v>4.2</v>
      </c>
      <c r="I175" s="77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7"/>
      <c r="R175" s="787"/>
      <c r="S175" s="787"/>
      <c r="T175" s="788"/>
      <c r="U175" s="34"/>
      <c r="V175" s="34"/>
      <c r="W175" s="35" t="s">
        <v>69</v>
      </c>
      <c r="X175" s="777">
        <v>0</v>
      </c>
      <c r="Y175" s="77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309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310</v>
      </c>
      <c r="B176" s="54" t="s">
        <v>311</v>
      </c>
      <c r="C176" s="31">
        <v>4301030963</v>
      </c>
      <c r="D176" s="789">
        <v>4607091382426</v>
      </c>
      <c r="E176" s="790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7"/>
      <c r="R176" s="787"/>
      <c r="S176" s="787"/>
      <c r="T176" s="788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312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313</v>
      </c>
      <c r="B177" s="54" t="s">
        <v>314</v>
      </c>
      <c r="C177" s="31">
        <v>4301030962</v>
      </c>
      <c r="D177" s="789">
        <v>4607091386547</v>
      </c>
      <c r="E177" s="790"/>
      <c r="F177" s="776">
        <v>0.35</v>
      </c>
      <c r="G177" s="32">
        <v>8</v>
      </c>
      <c r="H177" s="776">
        <v>2.8</v>
      </c>
      <c r="I177" s="77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8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7"/>
      <c r="R177" s="787"/>
      <c r="S177" s="787"/>
      <c r="T177" s="788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309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315</v>
      </c>
      <c r="B178" s="54" t="s">
        <v>316</v>
      </c>
      <c r="C178" s="31">
        <v>4301030964</v>
      </c>
      <c r="D178" s="789">
        <v>4607091382464</v>
      </c>
      <c r="E178" s="790"/>
      <c r="F178" s="776">
        <v>0.35</v>
      </c>
      <c r="G178" s="32">
        <v>8</v>
      </c>
      <c r="H178" s="776">
        <v>2.8</v>
      </c>
      <c r="I178" s="77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0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7"/>
      <c r="R178" s="787"/>
      <c r="S178" s="787"/>
      <c r="T178" s="788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93"/>
      <c r="B179" s="792"/>
      <c r="C179" s="792"/>
      <c r="D179" s="792"/>
      <c r="E179" s="792"/>
      <c r="F179" s="792"/>
      <c r="G179" s="792"/>
      <c r="H179" s="792"/>
      <c r="I179" s="792"/>
      <c r="J179" s="792"/>
      <c r="K179" s="792"/>
      <c r="L179" s="792"/>
      <c r="M179" s="792"/>
      <c r="N179" s="792"/>
      <c r="O179" s="794"/>
      <c r="P179" s="781" t="s">
        <v>71</v>
      </c>
      <c r="Q179" s="782"/>
      <c r="R179" s="782"/>
      <c r="S179" s="782"/>
      <c r="T179" s="782"/>
      <c r="U179" s="782"/>
      <c r="V179" s="783"/>
      <c r="W179" s="37" t="s">
        <v>72</v>
      </c>
      <c r="X179" s="779">
        <f>IFERROR(X174/H174,"0")+IFERROR(X175/H175,"0")+IFERROR(X176/H176,"0")+IFERROR(X177/H177,"0")+IFERROR(X178/H178,"0")</f>
        <v>0</v>
      </c>
      <c r="Y179" s="779">
        <f>IFERROR(Y174/H174,"0")+IFERROR(Y175/H175,"0")+IFERROR(Y176/H176,"0")+IFERROR(Y177/H177,"0")+IFERROR(Y178/H178,"0")</f>
        <v>0</v>
      </c>
      <c r="Z179" s="779">
        <f>IFERROR(IF(Z174="",0,Z174),"0")+IFERROR(IF(Z175="",0,Z175),"0")+IFERROR(IF(Z176="",0,Z176),"0")+IFERROR(IF(Z177="",0,Z177),"0")+IFERROR(IF(Z178="",0,Z178),"0")</f>
        <v>0</v>
      </c>
      <c r="AA179" s="780"/>
      <c r="AB179" s="780"/>
      <c r="AC179" s="780"/>
    </row>
    <row r="180" spans="1:68" hidden="1" x14ac:dyDescent="0.2">
      <c r="A180" s="792"/>
      <c r="B180" s="792"/>
      <c r="C180" s="792"/>
      <c r="D180" s="792"/>
      <c r="E180" s="792"/>
      <c r="F180" s="792"/>
      <c r="G180" s="792"/>
      <c r="H180" s="792"/>
      <c r="I180" s="792"/>
      <c r="J180" s="792"/>
      <c r="K180" s="792"/>
      <c r="L180" s="792"/>
      <c r="M180" s="792"/>
      <c r="N180" s="792"/>
      <c r="O180" s="794"/>
      <c r="P180" s="781" t="s">
        <v>71</v>
      </c>
      <c r="Q180" s="782"/>
      <c r="R180" s="782"/>
      <c r="S180" s="782"/>
      <c r="T180" s="782"/>
      <c r="U180" s="782"/>
      <c r="V180" s="783"/>
      <c r="W180" s="37" t="s">
        <v>69</v>
      </c>
      <c r="X180" s="779">
        <f>IFERROR(SUM(X174:X178),"0")</f>
        <v>0</v>
      </c>
      <c r="Y180" s="779">
        <f>IFERROR(SUM(Y174:Y178),"0")</f>
        <v>0</v>
      </c>
      <c r="Z180" s="37"/>
      <c r="AA180" s="780"/>
      <c r="AB180" s="780"/>
      <c r="AC180" s="780"/>
    </row>
    <row r="181" spans="1:68" ht="14.25" hidden="1" customHeight="1" x14ac:dyDescent="0.25">
      <c r="A181" s="791" t="s">
        <v>73</v>
      </c>
      <c r="B181" s="792"/>
      <c r="C181" s="792"/>
      <c r="D181" s="792"/>
      <c r="E181" s="792"/>
      <c r="F181" s="792"/>
      <c r="G181" s="792"/>
      <c r="H181" s="792"/>
      <c r="I181" s="792"/>
      <c r="J181" s="792"/>
      <c r="K181" s="792"/>
      <c r="L181" s="792"/>
      <c r="M181" s="792"/>
      <c r="N181" s="792"/>
      <c r="O181" s="792"/>
      <c r="P181" s="792"/>
      <c r="Q181" s="792"/>
      <c r="R181" s="792"/>
      <c r="S181" s="792"/>
      <c r="T181" s="792"/>
      <c r="U181" s="792"/>
      <c r="V181" s="792"/>
      <c r="W181" s="792"/>
      <c r="X181" s="792"/>
      <c r="Y181" s="792"/>
      <c r="Z181" s="792"/>
      <c r="AA181" s="773"/>
      <c r="AB181" s="773"/>
      <c r="AC181" s="773"/>
    </row>
    <row r="182" spans="1:68" ht="16.5" hidden="1" customHeight="1" x14ac:dyDescent="0.25">
      <c r="A182" s="54" t="s">
        <v>317</v>
      </c>
      <c r="B182" s="54" t="s">
        <v>318</v>
      </c>
      <c r="C182" s="31">
        <v>4301051653</v>
      </c>
      <c r="D182" s="789">
        <v>4607091386264</v>
      </c>
      <c r="E182" s="790"/>
      <c r="F182" s="776">
        <v>0.5</v>
      </c>
      <c r="G182" s="32">
        <v>6</v>
      </c>
      <c r="H182" s="776">
        <v>3</v>
      </c>
      <c r="I182" s="77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1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7"/>
      <c r="R182" s="787"/>
      <c r="S182" s="787"/>
      <c r="T182" s="788"/>
      <c r="U182" s="34"/>
      <c r="V182" s="34"/>
      <c r="W182" s="35" t="s">
        <v>69</v>
      </c>
      <c r="X182" s="777">
        <v>0</v>
      </c>
      <c r="Y182" s="77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319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320</v>
      </c>
      <c r="B183" s="54" t="s">
        <v>321</v>
      </c>
      <c r="C183" s="31">
        <v>4301051313</v>
      </c>
      <c r="D183" s="789">
        <v>4607091385427</v>
      </c>
      <c r="E183" s="790"/>
      <c r="F183" s="776">
        <v>0.5</v>
      </c>
      <c r="G183" s="32">
        <v>6</v>
      </c>
      <c r="H183" s="776">
        <v>3</v>
      </c>
      <c r="I183" s="77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22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7"/>
      <c r="R183" s="787"/>
      <c r="S183" s="787"/>
      <c r="T183" s="788"/>
      <c r="U183" s="34"/>
      <c r="V183" s="34"/>
      <c r="W183" s="35" t="s">
        <v>69</v>
      </c>
      <c r="X183" s="777">
        <v>0</v>
      </c>
      <c r="Y183" s="77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322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793"/>
      <c r="B184" s="792"/>
      <c r="C184" s="792"/>
      <c r="D184" s="792"/>
      <c r="E184" s="792"/>
      <c r="F184" s="792"/>
      <c r="G184" s="792"/>
      <c r="H184" s="792"/>
      <c r="I184" s="792"/>
      <c r="J184" s="792"/>
      <c r="K184" s="792"/>
      <c r="L184" s="792"/>
      <c r="M184" s="792"/>
      <c r="N184" s="792"/>
      <c r="O184" s="794"/>
      <c r="P184" s="781" t="s">
        <v>71</v>
      </c>
      <c r="Q184" s="782"/>
      <c r="R184" s="782"/>
      <c r="S184" s="782"/>
      <c r="T184" s="782"/>
      <c r="U184" s="782"/>
      <c r="V184" s="783"/>
      <c r="W184" s="37" t="s">
        <v>72</v>
      </c>
      <c r="X184" s="779">
        <f>IFERROR(X182/H182,"0")+IFERROR(X183/H183,"0")</f>
        <v>0</v>
      </c>
      <c r="Y184" s="779">
        <f>IFERROR(Y182/H182,"0")+IFERROR(Y183/H183,"0")</f>
        <v>0</v>
      </c>
      <c r="Z184" s="779">
        <f>IFERROR(IF(Z182="",0,Z182),"0")+IFERROR(IF(Z183="",0,Z183),"0")</f>
        <v>0</v>
      </c>
      <c r="AA184" s="780"/>
      <c r="AB184" s="780"/>
      <c r="AC184" s="780"/>
    </row>
    <row r="185" spans="1:68" hidden="1" x14ac:dyDescent="0.2">
      <c r="A185" s="792"/>
      <c r="B185" s="792"/>
      <c r="C185" s="792"/>
      <c r="D185" s="792"/>
      <c r="E185" s="792"/>
      <c r="F185" s="792"/>
      <c r="G185" s="792"/>
      <c r="H185" s="792"/>
      <c r="I185" s="792"/>
      <c r="J185" s="792"/>
      <c r="K185" s="792"/>
      <c r="L185" s="792"/>
      <c r="M185" s="792"/>
      <c r="N185" s="792"/>
      <c r="O185" s="794"/>
      <c r="P185" s="781" t="s">
        <v>71</v>
      </c>
      <c r="Q185" s="782"/>
      <c r="R185" s="782"/>
      <c r="S185" s="782"/>
      <c r="T185" s="782"/>
      <c r="U185" s="782"/>
      <c r="V185" s="783"/>
      <c r="W185" s="37" t="s">
        <v>69</v>
      </c>
      <c r="X185" s="779">
        <f>IFERROR(SUM(X182:X183),"0")</f>
        <v>0</v>
      </c>
      <c r="Y185" s="779">
        <f>IFERROR(SUM(Y182:Y183),"0")</f>
        <v>0</v>
      </c>
      <c r="Z185" s="37"/>
      <c r="AA185" s="780"/>
      <c r="AB185" s="780"/>
      <c r="AC185" s="780"/>
    </row>
    <row r="186" spans="1:68" ht="27.75" hidden="1" customHeight="1" x14ac:dyDescent="0.2">
      <c r="A186" s="870" t="s">
        <v>323</v>
      </c>
      <c r="B186" s="871"/>
      <c r="C186" s="871"/>
      <c r="D186" s="871"/>
      <c r="E186" s="871"/>
      <c r="F186" s="871"/>
      <c r="G186" s="871"/>
      <c r="H186" s="871"/>
      <c r="I186" s="871"/>
      <c r="J186" s="871"/>
      <c r="K186" s="871"/>
      <c r="L186" s="871"/>
      <c r="M186" s="871"/>
      <c r="N186" s="871"/>
      <c r="O186" s="871"/>
      <c r="P186" s="871"/>
      <c r="Q186" s="871"/>
      <c r="R186" s="871"/>
      <c r="S186" s="871"/>
      <c r="T186" s="871"/>
      <c r="U186" s="871"/>
      <c r="V186" s="871"/>
      <c r="W186" s="871"/>
      <c r="X186" s="871"/>
      <c r="Y186" s="871"/>
      <c r="Z186" s="871"/>
      <c r="AA186" s="48"/>
      <c r="AB186" s="48"/>
      <c r="AC186" s="48"/>
    </row>
    <row r="187" spans="1:68" ht="16.5" hidden="1" customHeight="1" x14ac:dyDescent="0.25">
      <c r="A187" s="824" t="s">
        <v>324</v>
      </c>
      <c r="B187" s="792"/>
      <c r="C187" s="792"/>
      <c r="D187" s="792"/>
      <c r="E187" s="792"/>
      <c r="F187" s="792"/>
      <c r="G187" s="792"/>
      <c r="H187" s="792"/>
      <c r="I187" s="792"/>
      <c r="J187" s="792"/>
      <c r="K187" s="792"/>
      <c r="L187" s="792"/>
      <c r="M187" s="792"/>
      <c r="N187" s="792"/>
      <c r="O187" s="792"/>
      <c r="P187" s="792"/>
      <c r="Q187" s="792"/>
      <c r="R187" s="792"/>
      <c r="S187" s="792"/>
      <c r="T187" s="792"/>
      <c r="U187" s="792"/>
      <c r="V187" s="792"/>
      <c r="W187" s="792"/>
      <c r="X187" s="792"/>
      <c r="Y187" s="792"/>
      <c r="Z187" s="792"/>
      <c r="AA187" s="772"/>
      <c r="AB187" s="772"/>
      <c r="AC187" s="772"/>
    </row>
    <row r="188" spans="1:68" ht="14.25" hidden="1" customHeight="1" x14ac:dyDescent="0.25">
      <c r="A188" s="791" t="s">
        <v>168</v>
      </c>
      <c r="B188" s="792"/>
      <c r="C188" s="792"/>
      <c r="D188" s="792"/>
      <c r="E188" s="792"/>
      <c r="F188" s="792"/>
      <c r="G188" s="792"/>
      <c r="H188" s="792"/>
      <c r="I188" s="792"/>
      <c r="J188" s="792"/>
      <c r="K188" s="792"/>
      <c r="L188" s="792"/>
      <c r="M188" s="792"/>
      <c r="N188" s="792"/>
      <c r="O188" s="792"/>
      <c r="P188" s="792"/>
      <c r="Q188" s="792"/>
      <c r="R188" s="792"/>
      <c r="S188" s="792"/>
      <c r="T188" s="792"/>
      <c r="U188" s="792"/>
      <c r="V188" s="792"/>
      <c r="W188" s="792"/>
      <c r="X188" s="792"/>
      <c r="Y188" s="792"/>
      <c r="Z188" s="792"/>
      <c r="AA188" s="773"/>
      <c r="AB188" s="773"/>
      <c r="AC188" s="773"/>
    </row>
    <row r="189" spans="1:68" ht="27" hidden="1" customHeight="1" x14ac:dyDescent="0.25">
      <c r="A189" s="54" t="s">
        <v>325</v>
      </c>
      <c r="B189" s="54" t="s">
        <v>326</v>
      </c>
      <c r="C189" s="31">
        <v>4301020323</v>
      </c>
      <c r="D189" s="789">
        <v>4680115886223</v>
      </c>
      <c r="E189" s="790"/>
      <c r="F189" s="776">
        <v>0.33</v>
      </c>
      <c r="G189" s="32">
        <v>6</v>
      </c>
      <c r="H189" s="776">
        <v>1.98</v>
      </c>
      <c r="I189" s="77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2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7"/>
      <c r="R189" s="787"/>
      <c r="S189" s="787"/>
      <c r="T189" s="788"/>
      <c r="U189" s="34"/>
      <c r="V189" s="34"/>
      <c r="W189" s="35" t="s">
        <v>69</v>
      </c>
      <c r="X189" s="777">
        <v>0</v>
      </c>
      <c r="Y189" s="77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327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793"/>
      <c r="B190" s="792"/>
      <c r="C190" s="792"/>
      <c r="D190" s="792"/>
      <c r="E190" s="792"/>
      <c r="F190" s="792"/>
      <c r="G190" s="792"/>
      <c r="H190" s="792"/>
      <c r="I190" s="792"/>
      <c r="J190" s="792"/>
      <c r="K190" s="792"/>
      <c r="L190" s="792"/>
      <c r="M190" s="792"/>
      <c r="N190" s="792"/>
      <c r="O190" s="794"/>
      <c r="P190" s="781" t="s">
        <v>71</v>
      </c>
      <c r="Q190" s="782"/>
      <c r="R190" s="782"/>
      <c r="S190" s="782"/>
      <c r="T190" s="782"/>
      <c r="U190" s="782"/>
      <c r="V190" s="783"/>
      <c r="W190" s="37" t="s">
        <v>72</v>
      </c>
      <c r="X190" s="779">
        <f>IFERROR(X189/H189,"0")</f>
        <v>0</v>
      </c>
      <c r="Y190" s="779">
        <f>IFERROR(Y189/H189,"0")</f>
        <v>0</v>
      </c>
      <c r="Z190" s="779">
        <f>IFERROR(IF(Z189="",0,Z189),"0")</f>
        <v>0</v>
      </c>
      <c r="AA190" s="780"/>
      <c r="AB190" s="780"/>
      <c r="AC190" s="780"/>
    </row>
    <row r="191" spans="1:68" hidden="1" x14ac:dyDescent="0.2">
      <c r="A191" s="792"/>
      <c r="B191" s="792"/>
      <c r="C191" s="792"/>
      <c r="D191" s="792"/>
      <c r="E191" s="792"/>
      <c r="F191" s="792"/>
      <c r="G191" s="792"/>
      <c r="H191" s="792"/>
      <c r="I191" s="792"/>
      <c r="J191" s="792"/>
      <c r="K191" s="792"/>
      <c r="L191" s="792"/>
      <c r="M191" s="792"/>
      <c r="N191" s="792"/>
      <c r="O191" s="794"/>
      <c r="P191" s="781" t="s">
        <v>71</v>
      </c>
      <c r="Q191" s="782"/>
      <c r="R191" s="782"/>
      <c r="S191" s="782"/>
      <c r="T191" s="782"/>
      <c r="U191" s="782"/>
      <c r="V191" s="783"/>
      <c r="W191" s="37" t="s">
        <v>69</v>
      </c>
      <c r="X191" s="779">
        <f>IFERROR(SUM(X189:X189),"0")</f>
        <v>0</v>
      </c>
      <c r="Y191" s="779">
        <f>IFERROR(SUM(Y189:Y189),"0")</f>
        <v>0</v>
      </c>
      <c r="Z191" s="37"/>
      <c r="AA191" s="780"/>
      <c r="AB191" s="780"/>
      <c r="AC191" s="780"/>
    </row>
    <row r="192" spans="1:68" ht="14.25" hidden="1" customHeight="1" x14ac:dyDescent="0.25">
      <c r="A192" s="791" t="s">
        <v>64</v>
      </c>
      <c r="B192" s="792"/>
      <c r="C192" s="792"/>
      <c r="D192" s="792"/>
      <c r="E192" s="792"/>
      <c r="F192" s="792"/>
      <c r="G192" s="792"/>
      <c r="H192" s="792"/>
      <c r="I192" s="792"/>
      <c r="J192" s="792"/>
      <c r="K192" s="792"/>
      <c r="L192" s="792"/>
      <c r="M192" s="792"/>
      <c r="N192" s="792"/>
      <c r="O192" s="792"/>
      <c r="P192" s="792"/>
      <c r="Q192" s="792"/>
      <c r="R192" s="792"/>
      <c r="S192" s="792"/>
      <c r="T192" s="792"/>
      <c r="U192" s="792"/>
      <c r="V192" s="792"/>
      <c r="W192" s="792"/>
      <c r="X192" s="792"/>
      <c r="Y192" s="792"/>
      <c r="Z192" s="792"/>
      <c r="AA192" s="773"/>
      <c r="AB192" s="773"/>
      <c r="AC192" s="773"/>
    </row>
    <row r="193" spans="1:68" ht="27" hidden="1" customHeight="1" x14ac:dyDescent="0.25">
      <c r="A193" s="54" t="s">
        <v>328</v>
      </c>
      <c r="B193" s="54" t="s">
        <v>329</v>
      </c>
      <c r="C193" s="31">
        <v>4301031191</v>
      </c>
      <c r="D193" s="789">
        <v>4680115880993</v>
      </c>
      <c r="E193" s="790"/>
      <c r="F193" s="776">
        <v>0.7</v>
      </c>
      <c r="G193" s="32">
        <v>6</v>
      </c>
      <c r="H193" s="776">
        <v>4.2</v>
      </c>
      <c r="I193" s="77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6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7"/>
      <c r="R193" s="787"/>
      <c r="S193" s="787"/>
      <c r="T193" s="788"/>
      <c r="U193" s="34"/>
      <c r="V193" s="34"/>
      <c r="W193" s="35" t="s">
        <v>69</v>
      </c>
      <c r="X193" s="777">
        <v>0</v>
      </c>
      <c r="Y193" s="77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330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331</v>
      </c>
      <c r="B194" s="54" t="s">
        <v>332</v>
      </c>
      <c r="C194" s="31">
        <v>4301031204</v>
      </c>
      <c r="D194" s="789">
        <v>4680115881761</v>
      </c>
      <c r="E194" s="790"/>
      <c r="F194" s="776">
        <v>0.7</v>
      </c>
      <c r="G194" s="32">
        <v>6</v>
      </c>
      <c r="H194" s="776">
        <v>4.2</v>
      </c>
      <c r="I194" s="77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7"/>
      <c r="R194" s="787"/>
      <c r="S194" s="787"/>
      <c r="T194" s="788"/>
      <c r="U194" s="34"/>
      <c r="V194" s="34"/>
      <c r="W194" s="35" t="s">
        <v>69</v>
      </c>
      <c r="X194" s="777">
        <v>0</v>
      </c>
      <c r="Y194" s="77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334</v>
      </c>
      <c r="B195" s="54" t="s">
        <v>335</v>
      </c>
      <c r="C195" s="31">
        <v>4301031201</v>
      </c>
      <c r="D195" s="789">
        <v>4680115881563</v>
      </c>
      <c r="E195" s="790"/>
      <c r="F195" s="776">
        <v>0.7</v>
      </c>
      <c r="G195" s="32">
        <v>6</v>
      </c>
      <c r="H195" s="776">
        <v>4.2</v>
      </c>
      <c r="I195" s="77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2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7"/>
      <c r="R195" s="787"/>
      <c r="S195" s="787"/>
      <c r="T195" s="788"/>
      <c r="U195" s="34"/>
      <c r="V195" s="34"/>
      <c r="W195" s="35" t="s">
        <v>69</v>
      </c>
      <c r="X195" s="777">
        <v>0</v>
      </c>
      <c r="Y195" s="77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336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337</v>
      </c>
      <c r="B196" s="54" t="s">
        <v>338</v>
      </c>
      <c r="C196" s="31">
        <v>4301031199</v>
      </c>
      <c r="D196" s="789">
        <v>4680115880986</v>
      </c>
      <c r="E196" s="790"/>
      <c r="F196" s="776">
        <v>0.35</v>
      </c>
      <c r="G196" s="32">
        <v>6</v>
      </c>
      <c r="H196" s="776">
        <v>2.1</v>
      </c>
      <c r="I196" s="77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7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7"/>
      <c r="R196" s="787"/>
      <c r="S196" s="787"/>
      <c r="T196" s="788"/>
      <c r="U196" s="34"/>
      <c r="V196" s="34"/>
      <c r="W196" s="35" t="s">
        <v>69</v>
      </c>
      <c r="X196" s="777">
        <v>42</v>
      </c>
      <c r="Y196" s="778">
        <f t="shared" si="36"/>
        <v>42</v>
      </c>
      <c r="Z196" s="36">
        <f>IFERROR(IF(Y196=0,"",ROUNDUP(Y196/H196,0)*0.00502),"")</f>
        <v>0.1004</v>
      </c>
      <c r="AA196" s="56"/>
      <c r="AB196" s="57"/>
      <c r="AC196" s="255" t="s">
        <v>330</v>
      </c>
      <c r="AG196" s="64"/>
      <c r="AJ196" s="68"/>
      <c r="AK196" s="68">
        <v>0</v>
      </c>
      <c r="BB196" s="256" t="s">
        <v>1</v>
      </c>
      <c r="BM196" s="64">
        <f t="shared" si="37"/>
        <v>44.599999999999994</v>
      </c>
      <c r="BN196" s="64">
        <f t="shared" si="38"/>
        <v>44.599999999999994</v>
      </c>
      <c r="BO196" s="64">
        <f t="shared" si="39"/>
        <v>8.5470085470085472E-2</v>
      </c>
      <c r="BP196" s="64">
        <f t="shared" si="40"/>
        <v>8.5470085470085472E-2</v>
      </c>
    </row>
    <row r="197" spans="1:68" ht="27" hidden="1" customHeight="1" x14ac:dyDescent="0.25">
      <c r="A197" s="54" t="s">
        <v>339</v>
      </c>
      <c r="B197" s="54" t="s">
        <v>340</v>
      </c>
      <c r="C197" s="31">
        <v>4301031205</v>
      </c>
      <c r="D197" s="789">
        <v>4680115881785</v>
      </c>
      <c r="E197" s="790"/>
      <c r="F197" s="776">
        <v>0.35</v>
      </c>
      <c r="G197" s="32">
        <v>6</v>
      </c>
      <c r="H197" s="776">
        <v>2.1</v>
      </c>
      <c r="I197" s="77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3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7"/>
      <c r="R197" s="787"/>
      <c r="S197" s="787"/>
      <c r="T197" s="788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341</v>
      </c>
      <c r="B198" s="54" t="s">
        <v>342</v>
      </c>
      <c r="C198" s="31">
        <v>4301031202</v>
      </c>
      <c r="D198" s="789">
        <v>4680115881679</v>
      </c>
      <c r="E198" s="790"/>
      <c r="F198" s="776">
        <v>0.35</v>
      </c>
      <c r="G198" s="32">
        <v>6</v>
      </c>
      <c r="H198" s="776">
        <v>2.1</v>
      </c>
      <c r="I198" s="77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7"/>
      <c r="R198" s="787"/>
      <c r="S198" s="787"/>
      <c r="T198" s="788"/>
      <c r="U198" s="34"/>
      <c r="V198" s="34"/>
      <c r="W198" s="35" t="s">
        <v>69</v>
      </c>
      <c r="X198" s="777">
        <v>105</v>
      </c>
      <c r="Y198" s="778">
        <f t="shared" si="36"/>
        <v>105</v>
      </c>
      <c r="Z198" s="36">
        <f>IFERROR(IF(Y198=0,"",ROUNDUP(Y198/H198,0)*0.00502),"")</f>
        <v>0.251</v>
      </c>
      <c r="AA198" s="56"/>
      <c r="AB198" s="57"/>
      <c r="AC198" s="259" t="s">
        <v>336</v>
      </c>
      <c r="AG198" s="64"/>
      <c r="AJ198" s="68"/>
      <c r="AK198" s="68">
        <v>0</v>
      </c>
      <c r="BB198" s="260" t="s">
        <v>1</v>
      </c>
      <c r="BM198" s="64">
        <f t="shared" si="37"/>
        <v>110.00000000000001</v>
      </c>
      <c r="BN198" s="64">
        <f t="shared" si="38"/>
        <v>110.00000000000001</v>
      </c>
      <c r="BO198" s="64">
        <f t="shared" si="39"/>
        <v>0.21367521367521369</v>
      </c>
      <c r="BP198" s="64">
        <f t="shared" si="40"/>
        <v>0.21367521367521369</v>
      </c>
    </row>
    <row r="199" spans="1:68" ht="27" hidden="1" customHeight="1" x14ac:dyDescent="0.25">
      <c r="A199" s="54" t="s">
        <v>343</v>
      </c>
      <c r="B199" s="54" t="s">
        <v>344</v>
      </c>
      <c r="C199" s="31">
        <v>4301031158</v>
      </c>
      <c r="D199" s="789">
        <v>4680115880191</v>
      </c>
      <c r="E199" s="790"/>
      <c r="F199" s="776">
        <v>0.4</v>
      </c>
      <c r="G199" s="32">
        <v>6</v>
      </c>
      <c r="H199" s="776">
        <v>2.4</v>
      </c>
      <c r="I199" s="77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7"/>
      <c r="R199" s="787"/>
      <c r="S199" s="787"/>
      <c r="T199" s="788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336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345</v>
      </c>
      <c r="B200" s="54" t="s">
        <v>346</v>
      </c>
      <c r="C200" s="31">
        <v>4301031245</v>
      </c>
      <c r="D200" s="789">
        <v>4680115883963</v>
      </c>
      <c r="E200" s="790"/>
      <c r="F200" s="776">
        <v>0.28000000000000003</v>
      </c>
      <c r="G200" s="32">
        <v>6</v>
      </c>
      <c r="H200" s="776">
        <v>1.68</v>
      </c>
      <c r="I200" s="77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7"/>
      <c r="R200" s="787"/>
      <c r="S200" s="787"/>
      <c r="T200" s="788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93"/>
      <c r="B201" s="792"/>
      <c r="C201" s="792"/>
      <c r="D201" s="792"/>
      <c r="E201" s="792"/>
      <c r="F201" s="792"/>
      <c r="G201" s="792"/>
      <c r="H201" s="792"/>
      <c r="I201" s="792"/>
      <c r="J201" s="792"/>
      <c r="K201" s="792"/>
      <c r="L201" s="792"/>
      <c r="M201" s="792"/>
      <c r="N201" s="792"/>
      <c r="O201" s="794"/>
      <c r="P201" s="781" t="s">
        <v>71</v>
      </c>
      <c r="Q201" s="782"/>
      <c r="R201" s="782"/>
      <c r="S201" s="782"/>
      <c r="T201" s="782"/>
      <c r="U201" s="782"/>
      <c r="V201" s="783"/>
      <c r="W201" s="37" t="s">
        <v>72</v>
      </c>
      <c r="X201" s="779">
        <f>IFERROR(X193/H193,"0")+IFERROR(X194/H194,"0")+IFERROR(X195/H195,"0")+IFERROR(X196/H196,"0")+IFERROR(X197/H197,"0")+IFERROR(X198/H198,"0")+IFERROR(X199/H199,"0")+IFERROR(X200/H200,"0")</f>
        <v>70</v>
      </c>
      <c r="Y201" s="779">
        <f>IFERROR(Y193/H193,"0")+IFERROR(Y194/H194,"0")+IFERROR(Y195/H195,"0")+IFERROR(Y196/H196,"0")+IFERROR(Y197/H197,"0")+IFERROR(Y198/H198,"0")+IFERROR(Y199/H199,"0")+IFERROR(Y200/H200,"0")</f>
        <v>70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0.35139999999999999</v>
      </c>
      <c r="AA201" s="780"/>
      <c r="AB201" s="780"/>
      <c r="AC201" s="780"/>
    </row>
    <row r="202" spans="1:68" x14ac:dyDescent="0.2">
      <c r="A202" s="792"/>
      <c r="B202" s="792"/>
      <c r="C202" s="792"/>
      <c r="D202" s="792"/>
      <c r="E202" s="792"/>
      <c r="F202" s="792"/>
      <c r="G202" s="792"/>
      <c r="H202" s="792"/>
      <c r="I202" s="792"/>
      <c r="J202" s="792"/>
      <c r="K202" s="792"/>
      <c r="L202" s="792"/>
      <c r="M202" s="792"/>
      <c r="N202" s="792"/>
      <c r="O202" s="794"/>
      <c r="P202" s="781" t="s">
        <v>71</v>
      </c>
      <c r="Q202" s="782"/>
      <c r="R202" s="782"/>
      <c r="S202" s="782"/>
      <c r="T202" s="782"/>
      <c r="U202" s="782"/>
      <c r="V202" s="783"/>
      <c r="W202" s="37" t="s">
        <v>69</v>
      </c>
      <c r="X202" s="779">
        <f>IFERROR(SUM(X193:X200),"0")</f>
        <v>147</v>
      </c>
      <c r="Y202" s="779">
        <f>IFERROR(SUM(Y193:Y200),"0")</f>
        <v>147</v>
      </c>
      <c r="Z202" s="37"/>
      <c r="AA202" s="780"/>
      <c r="AB202" s="780"/>
      <c r="AC202" s="780"/>
    </row>
    <row r="203" spans="1:68" ht="16.5" hidden="1" customHeight="1" x14ac:dyDescent="0.25">
      <c r="A203" s="824" t="s">
        <v>348</v>
      </c>
      <c r="B203" s="792"/>
      <c r="C203" s="792"/>
      <c r="D203" s="792"/>
      <c r="E203" s="792"/>
      <c r="F203" s="792"/>
      <c r="G203" s="792"/>
      <c r="H203" s="792"/>
      <c r="I203" s="792"/>
      <c r="J203" s="792"/>
      <c r="K203" s="792"/>
      <c r="L203" s="792"/>
      <c r="M203" s="792"/>
      <c r="N203" s="792"/>
      <c r="O203" s="792"/>
      <c r="P203" s="792"/>
      <c r="Q203" s="792"/>
      <c r="R203" s="792"/>
      <c r="S203" s="792"/>
      <c r="T203" s="792"/>
      <c r="U203" s="792"/>
      <c r="V203" s="792"/>
      <c r="W203" s="792"/>
      <c r="X203" s="792"/>
      <c r="Y203" s="792"/>
      <c r="Z203" s="792"/>
      <c r="AA203" s="772"/>
      <c r="AB203" s="772"/>
      <c r="AC203" s="772"/>
    </row>
    <row r="204" spans="1:68" ht="14.25" hidden="1" customHeight="1" x14ac:dyDescent="0.25">
      <c r="A204" s="791" t="s">
        <v>113</v>
      </c>
      <c r="B204" s="792"/>
      <c r="C204" s="792"/>
      <c r="D204" s="792"/>
      <c r="E204" s="792"/>
      <c r="F204" s="792"/>
      <c r="G204" s="792"/>
      <c r="H204" s="792"/>
      <c r="I204" s="792"/>
      <c r="J204" s="792"/>
      <c r="K204" s="792"/>
      <c r="L204" s="792"/>
      <c r="M204" s="792"/>
      <c r="N204" s="792"/>
      <c r="O204" s="792"/>
      <c r="P204" s="792"/>
      <c r="Q204" s="792"/>
      <c r="R204" s="792"/>
      <c r="S204" s="792"/>
      <c r="T204" s="792"/>
      <c r="U204" s="792"/>
      <c r="V204" s="792"/>
      <c r="W204" s="792"/>
      <c r="X204" s="792"/>
      <c r="Y204" s="792"/>
      <c r="Z204" s="792"/>
      <c r="AA204" s="773"/>
      <c r="AB204" s="773"/>
      <c r="AC204" s="773"/>
    </row>
    <row r="205" spans="1:68" ht="16.5" hidden="1" customHeight="1" x14ac:dyDescent="0.25">
      <c r="A205" s="54" t="s">
        <v>349</v>
      </c>
      <c r="B205" s="54" t="s">
        <v>350</v>
      </c>
      <c r="C205" s="31">
        <v>4301011450</v>
      </c>
      <c r="D205" s="789">
        <v>4680115881402</v>
      </c>
      <c r="E205" s="790"/>
      <c r="F205" s="776">
        <v>1.35</v>
      </c>
      <c r="G205" s="32">
        <v>8</v>
      </c>
      <c r="H205" s="776">
        <v>10.8</v>
      </c>
      <c r="I205" s="776">
        <v>11.28</v>
      </c>
      <c r="J205" s="32">
        <v>56</v>
      </c>
      <c r="K205" s="32" t="s">
        <v>116</v>
      </c>
      <c r="L205" s="32"/>
      <c r="M205" s="33" t="s">
        <v>117</v>
      </c>
      <c r="N205" s="33"/>
      <c r="O205" s="32">
        <v>55</v>
      </c>
      <c r="P205" s="9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7"/>
      <c r="R205" s="787"/>
      <c r="S205" s="787"/>
      <c r="T205" s="788"/>
      <c r="U205" s="34"/>
      <c r="V205" s="34"/>
      <c r="W205" s="35" t="s">
        <v>69</v>
      </c>
      <c r="X205" s="777">
        <v>0</v>
      </c>
      <c r="Y205" s="7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351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352</v>
      </c>
      <c r="B206" s="54" t="s">
        <v>353</v>
      </c>
      <c r="C206" s="31">
        <v>4301011767</v>
      </c>
      <c r="D206" s="789">
        <v>4680115881396</v>
      </c>
      <c r="E206" s="790"/>
      <c r="F206" s="776">
        <v>0.45</v>
      </c>
      <c r="G206" s="32">
        <v>6</v>
      </c>
      <c r="H206" s="776">
        <v>2.7</v>
      </c>
      <c r="I206" s="77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7"/>
      <c r="R206" s="787"/>
      <c r="S206" s="787"/>
      <c r="T206" s="788"/>
      <c r="U206" s="34"/>
      <c r="V206" s="34"/>
      <c r="W206" s="35" t="s">
        <v>69</v>
      </c>
      <c r="X206" s="777">
        <v>0</v>
      </c>
      <c r="Y206" s="77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354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793"/>
      <c r="B207" s="792"/>
      <c r="C207" s="792"/>
      <c r="D207" s="792"/>
      <c r="E207" s="792"/>
      <c r="F207" s="792"/>
      <c r="G207" s="792"/>
      <c r="H207" s="792"/>
      <c r="I207" s="792"/>
      <c r="J207" s="792"/>
      <c r="K207" s="792"/>
      <c r="L207" s="792"/>
      <c r="M207" s="792"/>
      <c r="N207" s="792"/>
      <c r="O207" s="794"/>
      <c r="P207" s="781" t="s">
        <v>71</v>
      </c>
      <c r="Q207" s="782"/>
      <c r="R207" s="782"/>
      <c r="S207" s="782"/>
      <c r="T207" s="782"/>
      <c r="U207" s="782"/>
      <c r="V207" s="783"/>
      <c r="W207" s="37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hidden="1" x14ac:dyDescent="0.2">
      <c r="A208" s="792"/>
      <c r="B208" s="792"/>
      <c r="C208" s="792"/>
      <c r="D208" s="792"/>
      <c r="E208" s="792"/>
      <c r="F208" s="792"/>
      <c r="G208" s="792"/>
      <c r="H208" s="792"/>
      <c r="I208" s="792"/>
      <c r="J208" s="792"/>
      <c r="K208" s="792"/>
      <c r="L208" s="792"/>
      <c r="M208" s="792"/>
      <c r="N208" s="792"/>
      <c r="O208" s="794"/>
      <c r="P208" s="781" t="s">
        <v>71</v>
      </c>
      <c r="Q208" s="782"/>
      <c r="R208" s="782"/>
      <c r="S208" s="782"/>
      <c r="T208" s="782"/>
      <c r="U208" s="782"/>
      <c r="V208" s="783"/>
      <c r="W208" s="37" t="s">
        <v>69</v>
      </c>
      <c r="X208" s="779">
        <f>IFERROR(SUM(X205:X206),"0")</f>
        <v>0</v>
      </c>
      <c r="Y208" s="779">
        <f>IFERROR(SUM(Y205:Y206),"0")</f>
        <v>0</v>
      </c>
      <c r="Z208" s="37"/>
      <c r="AA208" s="780"/>
      <c r="AB208" s="780"/>
      <c r="AC208" s="780"/>
    </row>
    <row r="209" spans="1:68" ht="14.25" hidden="1" customHeight="1" x14ac:dyDescent="0.25">
      <c r="A209" s="791" t="s">
        <v>168</v>
      </c>
      <c r="B209" s="792"/>
      <c r="C209" s="792"/>
      <c r="D209" s="792"/>
      <c r="E209" s="792"/>
      <c r="F209" s="792"/>
      <c r="G209" s="792"/>
      <c r="H209" s="792"/>
      <c r="I209" s="792"/>
      <c r="J209" s="792"/>
      <c r="K209" s="792"/>
      <c r="L209" s="792"/>
      <c r="M209" s="792"/>
      <c r="N209" s="792"/>
      <c r="O209" s="792"/>
      <c r="P209" s="792"/>
      <c r="Q209" s="792"/>
      <c r="R209" s="792"/>
      <c r="S209" s="792"/>
      <c r="T209" s="792"/>
      <c r="U209" s="792"/>
      <c r="V209" s="792"/>
      <c r="W209" s="792"/>
      <c r="X209" s="792"/>
      <c r="Y209" s="792"/>
      <c r="Z209" s="792"/>
      <c r="AA209" s="773"/>
      <c r="AB209" s="773"/>
      <c r="AC209" s="773"/>
    </row>
    <row r="210" spans="1:68" ht="16.5" hidden="1" customHeight="1" x14ac:dyDescent="0.25">
      <c r="A210" s="54" t="s">
        <v>355</v>
      </c>
      <c r="B210" s="54" t="s">
        <v>356</v>
      </c>
      <c r="C210" s="31">
        <v>4301020262</v>
      </c>
      <c r="D210" s="789">
        <v>4680115882935</v>
      </c>
      <c r="E210" s="790"/>
      <c r="F210" s="776">
        <v>1.35</v>
      </c>
      <c r="G210" s="32">
        <v>8</v>
      </c>
      <c r="H210" s="776">
        <v>10.8</v>
      </c>
      <c r="I210" s="776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94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7"/>
      <c r="R210" s="787"/>
      <c r="S210" s="787"/>
      <c r="T210" s="788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357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358</v>
      </c>
      <c r="B211" s="54" t="s">
        <v>359</v>
      </c>
      <c r="C211" s="31">
        <v>4301020220</v>
      </c>
      <c r="D211" s="789">
        <v>4680115880764</v>
      </c>
      <c r="E211" s="790"/>
      <c r="F211" s="776">
        <v>0.35</v>
      </c>
      <c r="G211" s="32">
        <v>6</v>
      </c>
      <c r="H211" s="776">
        <v>2.1</v>
      </c>
      <c r="I211" s="776">
        <v>2.2799999999999998</v>
      </c>
      <c r="J211" s="32">
        <v>182</v>
      </c>
      <c r="K211" s="32" t="s">
        <v>76</v>
      </c>
      <c r="L211" s="32"/>
      <c r="M211" s="33" t="s">
        <v>117</v>
      </c>
      <c r="N211" s="33"/>
      <c r="O211" s="32">
        <v>50</v>
      </c>
      <c r="P211" s="100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7"/>
      <c r="R211" s="787"/>
      <c r="S211" s="787"/>
      <c r="T211" s="788"/>
      <c r="U211" s="34"/>
      <c r="V211" s="34"/>
      <c r="W211" s="35" t="s">
        <v>69</v>
      </c>
      <c r="X211" s="777">
        <v>0</v>
      </c>
      <c r="Y211" s="77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793"/>
      <c r="B212" s="792"/>
      <c r="C212" s="792"/>
      <c r="D212" s="792"/>
      <c r="E212" s="792"/>
      <c r="F212" s="792"/>
      <c r="G212" s="792"/>
      <c r="H212" s="792"/>
      <c r="I212" s="792"/>
      <c r="J212" s="792"/>
      <c r="K212" s="792"/>
      <c r="L212" s="792"/>
      <c r="M212" s="792"/>
      <c r="N212" s="792"/>
      <c r="O212" s="794"/>
      <c r="P212" s="781" t="s">
        <v>71</v>
      </c>
      <c r="Q212" s="782"/>
      <c r="R212" s="782"/>
      <c r="S212" s="782"/>
      <c r="T212" s="782"/>
      <c r="U212" s="782"/>
      <c r="V212" s="783"/>
      <c r="W212" s="37" t="s">
        <v>72</v>
      </c>
      <c r="X212" s="779">
        <f>IFERROR(X210/H210,"0")+IFERROR(X211/H211,"0")</f>
        <v>0</v>
      </c>
      <c r="Y212" s="779">
        <f>IFERROR(Y210/H210,"0")+IFERROR(Y211/H211,"0")</f>
        <v>0</v>
      </c>
      <c r="Z212" s="779">
        <f>IFERROR(IF(Z210="",0,Z210),"0")+IFERROR(IF(Z211="",0,Z211),"0")</f>
        <v>0</v>
      </c>
      <c r="AA212" s="780"/>
      <c r="AB212" s="780"/>
      <c r="AC212" s="780"/>
    </row>
    <row r="213" spans="1:68" hidden="1" x14ac:dyDescent="0.2">
      <c r="A213" s="792"/>
      <c r="B213" s="792"/>
      <c r="C213" s="792"/>
      <c r="D213" s="792"/>
      <c r="E213" s="792"/>
      <c r="F213" s="792"/>
      <c r="G213" s="792"/>
      <c r="H213" s="792"/>
      <c r="I213" s="792"/>
      <c r="J213" s="792"/>
      <c r="K213" s="792"/>
      <c r="L213" s="792"/>
      <c r="M213" s="792"/>
      <c r="N213" s="792"/>
      <c r="O213" s="794"/>
      <c r="P213" s="781" t="s">
        <v>71</v>
      </c>
      <c r="Q213" s="782"/>
      <c r="R213" s="782"/>
      <c r="S213" s="782"/>
      <c r="T213" s="782"/>
      <c r="U213" s="782"/>
      <c r="V213" s="783"/>
      <c r="W213" s="37" t="s">
        <v>69</v>
      </c>
      <c r="X213" s="779">
        <f>IFERROR(SUM(X210:X211),"0")</f>
        <v>0</v>
      </c>
      <c r="Y213" s="779">
        <f>IFERROR(SUM(Y210:Y211),"0")</f>
        <v>0</v>
      </c>
      <c r="Z213" s="37"/>
      <c r="AA213" s="780"/>
      <c r="AB213" s="780"/>
      <c r="AC213" s="780"/>
    </row>
    <row r="214" spans="1:68" ht="14.25" hidden="1" customHeight="1" x14ac:dyDescent="0.25">
      <c r="A214" s="791" t="s">
        <v>64</v>
      </c>
      <c r="B214" s="792"/>
      <c r="C214" s="792"/>
      <c r="D214" s="792"/>
      <c r="E214" s="792"/>
      <c r="F214" s="792"/>
      <c r="G214" s="792"/>
      <c r="H214" s="792"/>
      <c r="I214" s="792"/>
      <c r="J214" s="792"/>
      <c r="K214" s="792"/>
      <c r="L214" s="792"/>
      <c r="M214" s="792"/>
      <c r="N214" s="792"/>
      <c r="O214" s="792"/>
      <c r="P214" s="792"/>
      <c r="Q214" s="792"/>
      <c r="R214" s="792"/>
      <c r="S214" s="792"/>
      <c r="T214" s="792"/>
      <c r="U214" s="792"/>
      <c r="V214" s="792"/>
      <c r="W214" s="792"/>
      <c r="X214" s="792"/>
      <c r="Y214" s="792"/>
      <c r="Z214" s="792"/>
      <c r="AA214" s="773"/>
      <c r="AB214" s="773"/>
      <c r="AC214" s="773"/>
    </row>
    <row r="215" spans="1:68" ht="27" customHeight="1" x14ac:dyDescent="0.25">
      <c r="A215" s="54" t="s">
        <v>360</v>
      </c>
      <c r="B215" s="54" t="s">
        <v>361</v>
      </c>
      <c r="C215" s="31">
        <v>4301031224</v>
      </c>
      <c r="D215" s="789">
        <v>4680115882683</v>
      </c>
      <c r="E215" s="790"/>
      <c r="F215" s="776">
        <v>0.9</v>
      </c>
      <c r="G215" s="32">
        <v>6</v>
      </c>
      <c r="H215" s="776">
        <v>5.4</v>
      </c>
      <c r="I215" s="77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7"/>
      <c r="R215" s="787"/>
      <c r="S215" s="787"/>
      <c r="T215" s="788"/>
      <c r="U215" s="34"/>
      <c r="V215" s="34"/>
      <c r="W215" s="35" t="s">
        <v>69</v>
      </c>
      <c r="X215" s="777">
        <v>180</v>
      </c>
      <c r="Y215" s="778">
        <f t="shared" ref="Y215:Y222" si="41">IFERROR(IF(X215="",0,CEILING((X215/$H215),1)*$H215),"")</f>
        <v>183.60000000000002</v>
      </c>
      <c r="Z215" s="36">
        <f>IFERROR(IF(Y215=0,"",ROUNDUP(Y215/H215,0)*0.00902),"")</f>
        <v>0.30668000000000001</v>
      </c>
      <c r="AA215" s="56"/>
      <c r="AB215" s="57"/>
      <c r="AC215" s="273" t="s">
        <v>362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187</v>
      </c>
      <c r="BN215" s="64">
        <f t="shared" ref="BN215:BN222" si="43">IFERROR(Y215*I215/H215,"0")</f>
        <v>190.74</v>
      </c>
      <c r="BO215" s="64">
        <f t="shared" ref="BO215:BO222" si="44">IFERROR(1/J215*(X215/H215),"0")</f>
        <v>0.25252525252525249</v>
      </c>
      <c r="BP215" s="64">
        <f t="shared" ref="BP215:BP222" si="45">IFERROR(1/J215*(Y215/H215),"0")</f>
        <v>0.25757575757575757</v>
      </c>
    </row>
    <row r="216" spans="1:68" ht="27" customHeight="1" x14ac:dyDescent="0.25">
      <c r="A216" s="54" t="s">
        <v>363</v>
      </c>
      <c r="B216" s="54" t="s">
        <v>364</v>
      </c>
      <c r="C216" s="31">
        <v>4301031230</v>
      </c>
      <c r="D216" s="789">
        <v>4680115882690</v>
      </c>
      <c r="E216" s="790"/>
      <c r="F216" s="776">
        <v>0.9</v>
      </c>
      <c r="G216" s="32">
        <v>6</v>
      </c>
      <c r="H216" s="776">
        <v>5.4</v>
      </c>
      <c r="I216" s="77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9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7"/>
      <c r="R216" s="787"/>
      <c r="S216" s="787"/>
      <c r="T216" s="788"/>
      <c r="U216" s="34"/>
      <c r="V216" s="34"/>
      <c r="W216" s="35" t="s">
        <v>69</v>
      </c>
      <c r="X216" s="777">
        <v>100</v>
      </c>
      <c r="Y216" s="778">
        <f t="shared" si="41"/>
        <v>102.60000000000001</v>
      </c>
      <c r="Z216" s="36">
        <f>IFERROR(IF(Y216=0,"",ROUNDUP(Y216/H216,0)*0.00902),"")</f>
        <v>0.17138</v>
      </c>
      <c r="AA216" s="56"/>
      <c r="AB216" s="57"/>
      <c r="AC216" s="275" t="s">
        <v>365</v>
      </c>
      <c r="AG216" s="64"/>
      <c r="AJ216" s="68"/>
      <c r="AK216" s="68">
        <v>0</v>
      </c>
      <c r="BB216" s="276" t="s">
        <v>1</v>
      </c>
      <c r="BM216" s="64">
        <f t="shared" si="42"/>
        <v>103.88888888888889</v>
      </c>
      <c r="BN216" s="64">
        <f t="shared" si="43"/>
        <v>106.59000000000002</v>
      </c>
      <c r="BO216" s="64">
        <f t="shared" si="44"/>
        <v>0.14029180695847362</v>
      </c>
      <c r="BP216" s="64">
        <f t="shared" si="45"/>
        <v>0.14393939393939395</v>
      </c>
    </row>
    <row r="217" spans="1:68" ht="27" hidden="1" customHeight="1" x14ac:dyDescent="0.25">
      <c r="A217" s="54" t="s">
        <v>366</v>
      </c>
      <c r="B217" s="54" t="s">
        <v>367</v>
      </c>
      <c r="C217" s="31">
        <v>4301031220</v>
      </c>
      <c r="D217" s="789">
        <v>4680115882669</v>
      </c>
      <c r="E217" s="790"/>
      <c r="F217" s="776">
        <v>0.9</v>
      </c>
      <c r="G217" s="32">
        <v>6</v>
      </c>
      <c r="H217" s="776">
        <v>5.4</v>
      </c>
      <c r="I217" s="77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4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7"/>
      <c r="R217" s="787"/>
      <c r="S217" s="787"/>
      <c r="T217" s="788"/>
      <c r="U217" s="34"/>
      <c r="V217" s="34"/>
      <c r="W217" s="35" t="s">
        <v>69</v>
      </c>
      <c r="X217" s="777">
        <v>0</v>
      </c>
      <c r="Y217" s="77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368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369</v>
      </c>
      <c r="B218" s="54" t="s">
        <v>370</v>
      </c>
      <c r="C218" s="31">
        <v>4301031221</v>
      </c>
      <c r="D218" s="789">
        <v>4680115882676</v>
      </c>
      <c r="E218" s="790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0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7"/>
      <c r="R218" s="787"/>
      <c r="S218" s="787"/>
      <c r="T218" s="788"/>
      <c r="U218" s="34"/>
      <c r="V218" s="34"/>
      <c r="W218" s="35" t="s">
        <v>69</v>
      </c>
      <c r="X218" s="777">
        <v>100</v>
      </c>
      <c r="Y218" s="778">
        <f t="shared" si="41"/>
        <v>102.60000000000001</v>
      </c>
      <c r="Z218" s="36">
        <f>IFERROR(IF(Y218=0,"",ROUNDUP(Y218/H218,0)*0.00902),"")</f>
        <v>0.17138</v>
      </c>
      <c r="AA218" s="56"/>
      <c r="AB218" s="57"/>
      <c r="AC218" s="279" t="s">
        <v>371</v>
      </c>
      <c r="AG218" s="64"/>
      <c r="AJ218" s="68"/>
      <c r="AK218" s="68">
        <v>0</v>
      </c>
      <c r="BB218" s="280" t="s">
        <v>1</v>
      </c>
      <c r="BM218" s="64">
        <f t="shared" si="42"/>
        <v>103.88888888888889</v>
      </c>
      <c r="BN218" s="64">
        <f t="shared" si="43"/>
        <v>106.59000000000002</v>
      </c>
      <c r="BO218" s="64">
        <f t="shared" si="44"/>
        <v>0.14029180695847362</v>
      </c>
      <c r="BP218" s="64">
        <f t="shared" si="45"/>
        <v>0.14393939393939395</v>
      </c>
    </row>
    <row r="219" spans="1:68" ht="27" hidden="1" customHeight="1" x14ac:dyDescent="0.25">
      <c r="A219" s="54" t="s">
        <v>372</v>
      </c>
      <c r="B219" s="54" t="s">
        <v>373</v>
      </c>
      <c r="C219" s="31">
        <v>4301031223</v>
      </c>
      <c r="D219" s="789">
        <v>4680115884014</v>
      </c>
      <c r="E219" s="790"/>
      <c r="F219" s="776">
        <v>0.3</v>
      </c>
      <c r="G219" s="32">
        <v>6</v>
      </c>
      <c r="H219" s="776">
        <v>1.8</v>
      </c>
      <c r="I219" s="77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4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7"/>
      <c r="R219" s="787"/>
      <c r="S219" s="787"/>
      <c r="T219" s="788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374</v>
      </c>
      <c r="B220" s="54" t="s">
        <v>375</v>
      </c>
      <c r="C220" s="31">
        <v>4301031222</v>
      </c>
      <c r="D220" s="789">
        <v>4680115884007</v>
      </c>
      <c r="E220" s="790"/>
      <c r="F220" s="776">
        <v>0.3</v>
      </c>
      <c r="G220" s="32">
        <v>6</v>
      </c>
      <c r="H220" s="776">
        <v>1.8</v>
      </c>
      <c r="I220" s="77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7"/>
      <c r="R220" s="787"/>
      <c r="S220" s="787"/>
      <c r="T220" s="788"/>
      <c r="U220" s="34"/>
      <c r="V220" s="34"/>
      <c r="W220" s="35" t="s">
        <v>69</v>
      </c>
      <c r="X220" s="777">
        <v>39</v>
      </c>
      <c r="Y220" s="778">
        <f t="shared" si="41"/>
        <v>39.6</v>
      </c>
      <c r="Z220" s="36">
        <f>IFERROR(IF(Y220=0,"",ROUNDUP(Y220/H220,0)*0.00502),"")</f>
        <v>0.11044000000000001</v>
      </c>
      <c r="AA220" s="56"/>
      <c r="AB220" s="57"/>
      <c r="AC220" s="283" t="s">
        <v>365</v>
      </c>
      <c r="AG220" s="64"/>
      <c r="AJ220" s="68"/>
      <c r="AK220" s="68">
        <v>0</v>
      </c>
      <c r="BB220" s="284" t="s">
        <v>1</v>
      </c>
      <c r="BM220" s="64">
        <f t="shared" si="42"/>
        <v>41.166666666666664</v>
      </c>
      <c r="BN220" s="64">
        <f t="shared" si="43"/>
        <v>41.8</v>
      </c>
      <c r="BO220" s="64">
        <f t="shared" si="44"/>
        <v>9.2592592592592601E-2</v>
      </c>
      <c r="BP220" s="64">
        <f t="shared" si="45"/>
        <v>9.401709401709403E-2</v>
      </c>
    </row>
    <row r="221" spans="1:68" ht="27" hidden="1" customHeight="1" x14ac:dyDescent="0.25">
      <c r="A221" s="54" t="s">
        <v>376</v>
      </c>
      <c r="B221" s="54" t="s">
        <v>377</v>
      </c>
      <c r="C221" s="31">
        <v>4301031229</v>
      </c>
      <c r="D221" s="789">
        <v>4680115884038</v>
      </c>
      <c r="E221" s="790"/>
      <c r="F221" s="776">
        <v>0.3</v>
      </c>
      <c r="G221" s="32">
        <v>6</v>
      </c>
      <c r="H221" s="776">
        <v>1.8</v>
      </c>
      <c r="I221" s="77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7"/>
      <c r="R221" s="787"/>
      <c r="S221" s="787"/>
      <c r="T221" s="788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378</v>
      </c>
      <c r="B222" s="54" t="s">
        <v>379</v>
      </c>
      <c r="C222" s="31">
        <v>4301031225</v>
      </c>
      <c r="D222" s="789">
        <v>4680115884021</v>
      </c>
      <c r="E222" s="790"/>
      <c r="F222" s="776">
        <v>0.3</v>
      </c>
      <c r="G222" s="32">
        <v>6</v>
      </c>
      <c r="H222" s="776">
        <v>1.8</v>
      </c>
      <c r="I222" s="77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6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7"/>
      <c r="R222" s="787"/>
      <c r="S222" s="787"/>
      <c r="T222" s="788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93"/>
      <c r="B223" s="792"/>
      <c r="C223" s="792"/>
      <c r="D223" s="792"/>
      <c r="E223" s="792"/>
      <c r="F223" s="792"/>
      <c r="G223" s="792"/>
      <c r="H223" s="792"/>
      <c r="I223" s="792"/>
      <c r="J223" s="792"/>
      <c r="K223" s="792"/>
      <c r="L223" s="792"/>
      <c r="M223" s="792"/>
      <c r="N223" s="792"/>
      <c r="O223" s="794"/>
      <c r="P223" s="781" t="s">
        <v>71</v>
      </c>
      <c r="Q223" s="782"/>
      <c r="R223" s="782"/>
      <c r="S223" s="782"/>
      <c r="T223" s="782"/>
      <c r="U223" s="782"/>
      <c r="V223" s="783"/>
      <c r="W223" s="37" t="s">
        <v>72</v>
      </c>
      <c r="X223" s="779">
        <f>IFERROR(X215/H215,"0")+IFERROR(X216/H216,"0")+IFERROR(X217/H217,"0")+IFERROR(X218/H218,"0")+IFERROR(X219/H219,"0")+IFERROR(X220/H220,"0")+IFERROR(X221/H221,"0")+IFERROR(X222/H222,"0")</f>
        <v>92.037037037037038</v>
      </c>
      <c r="Y223" s="779">
        <f>IFERROR(Y215/H215,"0")+IFERROR(Y216/H216,"0")+IFERROR(Y217/H217,"0")+IFERROR(Y218/H218,"0")+IFERROR(Y219/H219,"0")+IFERROR(Y220/H220,"0")+IFERROR(Y221/H221,"0")+IFERROR(Y222/H222,"0")</f>
        <v>94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0.75988</v>
      </c>
      <c r="AA223" s="780"/>
      <c r="AB223" s="780"/>
      <c r="AC223" s="780"/>
    </row>
    <row r="224" spans="1:68" x14ac:dyDescent="0.2">
      <c r="A224" s="792"/>
      <c r="B224" s="792"/>
      <c r="C224" s="792"/>
      <c r="D224" s="792"/>
      <c r="E224" s="792"/>
      <c r="F224" s="792"/>
      <c r="G224" s="792"/>
      <c r="H224" s="792"/>
      <c r="I224" s="792"/>
      <c r="J224" s="792"/>
      <c r="K224" s="792"/>
      <c r="L224" s="792"/>
      <c r="M224" s="792"/>
      <c r="N224" s="792"/>
      <c r="O224" s="794"/>
      <c r="P224" s="781" t="s">
        <v>71</v>
      </c>
      <c r="Q224" s="782"/>
      <c r="R224" s="782"/>
      <c r="S224" s="782"/>
      <c r="T224" s="782"/>
      <c r="U224" s="782"/>
      <c r="V224" s="783"/>
      <c r="W224" s="37" t="s">
        <v>69</v>
      </c>
      <c r="X224" s="779">
        <f>IFERROR(SUM(X215:X222),"0")</f>
        <v>419</v>
      </c>
      <c r="Y224" s="779">
        <f>IFERROR(SUM(Y215:Y222),"0")</f>
        <v>428.40000000000009</v>
      </c>
      <c r="Z224" s="37"/>
      <c r="AA224" s="780"/>
      <c r="AB224" s="780"/>
      <c r="AC224" s="780"/>
    </row>
    <row r="225" spans="1:68" ht="14.25" hidden="1" customHeight="1" x14ac:dyDescent="0.25">
      <c r="A225" s="791" t="s">
        <v>73</v>
      </c>
      <c r="B225" s="792"/>
      <c r="C225" s="792"/>
      <c r="D225" s="792"/>
      <c r="E225" s="792"/>
      <c r="F225" s="792"/>
      <c r="G225" s="792"/>
      <c r="H225" s="792"/>
      <c r="I225" s="792"/>
      <c r="J225" s="792"/>
      <c r="K225" s="792"/>
      <c r="L225" s="792"/>
      <c r="M225" s="792"/>
      <c r="N225" s="792"/>
      <c r="O225" s="792"/>
      <c r="P225" s="792"/>
      <c r="Q225" s="792"/>
      <c r="R225" s="792"/>
      <c r="S225" s="792"/>
      <c r="T225" s="792"/>
      <c r="U225" s="792"/>
      <c r="V225" s="792"/>
      <c r="W225" s="792"/>
      <c r="X225" s="792"/>
      <c r="Y225" s="792"/>
      <c r="Z225" s="792"/>
      <c r="AA225" s="773"/>
      <c r="AB225" s="773"/>
      <c r="AC225" s="773"/>
    </row>
    <row r="226" spans="1:68" ht="37.5" hidden="1" customHeight="1" x14ac:dyDescent="0.25">
      <c r="A226" s="54" t="s">
        <v>380</v>
      </c>
      <c r="B226" s="54" t="s">
        <v>381</v>
      </c>
      <c r="C226" s="31">
        <v>4301051408</v>
      </c>
      <c r="D226" s="789">
        <v>4680115881594</v>
      </c>
      <c r="E226" s="790"/>
      <c r="F226" s="776">
        <v>1.35</v>
      </c>
      <c r="G226" s="32">
        <v>6</v>
      </c>
      <c r="H226" s="776">
        <v>8.1</v>
      </c>
      <c r="I226" s="776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108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7"/>
      <c r="R226" s="787"/>
      <c r="S226" s="787"/>
      <c r="T226" s="788"/>
      <c r="U226" s="34"/>
      <c r="V226" s="34"/>
      <c r="W226" s="35" t="s">
        <v>69</v>
      </c>
      <c r="X226" s="777">
        <v>0</v>
      </c>
      <c r="Y226" s="77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383</v>
      </c>
      <c r="B227" s="54" t="s">
        <v>384</v>
      </c>
      <c r="C227" s="31">
        <v>4301051754</v>
      </c>
      <c r="D227" s="789">
        <v>4680115880962</v>
      </c>
      <c r="E227" s="790"/>
      <c r="F227" s="776">
        <v>1.3</v>
      </c>
      <c r="G227" s="32">
        <v>6</v>
      </c>
      <c r="H227" s="776">
        <v>7.8</v>
      </c>
      <c r="I227" s="77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08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7"/>
      <c r="R227" s="787"/>
      <c r="S227" s="787"/>
      <c r="T227" s="788"/>
      <c r="U227" s="34"/>
      <c r="V227" s="34"/>
      <c r="W227" s="35" t="s">
        <v>69</v>
      </c>
      <c r="X227" s="777">
        <v>0</v>
      </c>
      <c r="Y227" s="77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386</v>
      </c>
      <c r="B228" s="54" t="s">
        <v>387</v>
      </c>
      <c r="C228" s="31">
        <v>4301051411</v>
      </c>
      <c r="D228" s="789">
        <v>4680115881617</v>
      </c>
      <c r="E228" s="790"/>
      <c r="F228" s="776">
        <v>1.35</v>
      </c>
      <c r="G228" s="32">
        <v>6</v>
      </c>
      <c r="H228" s="776">
        <v>8.1</v>
      </c>
      <c r="I228" s="776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119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7"/>
      <c r="R228" s="787"/>
      <c r="S228" s="787"/>
      <c r="T228" s="788"/>
      <c r="U228" s="34"/>
      <c r="V228" s="34"/>
      <c r="W228" s="35" t="s">
        <v>69</v>
      </c>
      <c r="X228" s="777">
        <v>0</v>
      </c>
      <c r="Y228" s="77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389</v>
      </c>
      <c r="B229" s="54" t="s">
        <v>390</v>
      </c>
      <c r="C229" s="31">
        <v>4301051632</v>
      </c>
      <c r="D229" s="789">
        <v>4680115880573</v>
      </c>
      <c r="E229" s="790"/>
      <c r="F229" s="776">
        <v>1.45</v>
      </c>
      <c r="G229" s="32">
        <v>6</v>
      </c>
      <c r="H229" s="776">
        <v>8.6999999999999993</v>
      </c>
      <c r="I229" s="77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1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7"/>
      <c r="R229" s="787"/>
      <c r="S229" s="787"/>
      <c r="T229" s="788"/>
      <c r="U229" s="34"/>
      <c r="V229" s="34"/>
      <c r="W229" s="35" t="s">
        <v>69</v>
      </c>
      <c r="X229" s="777">
        <v>130</v>
      </c>
      <c r="Y229" s="778">
        <f t="shared" si="46"/>
        <v>130.5</v>
      </c>
      <c r="Z229" s="36">
        <f>IFERROR(IF(Y229=0,"",ROUNDUP(Y229/H229,0)*0.02175),"")</f>
        <v>0.32624999999999998</v>
      </c>
      <c r="AA229" s="56"/>
      <c r="AB229" s="57"/>
      <c r="AC229" s="295" t="s">
        <v>391</v>
      </c>
      <c r="AG229" s="64"/>
      <c r="AJ229" s="68"/>
      <c r="AK229" s="68">
        <v>0</v>
      </c>
      <c r="BB229" s="296" t="s">
        <v>1</v>
      </c>
      <c r="BM229" s="64">
        <f t="shared" si="47"/>
        <v>138.42758620689656</v>
      </c>
      <c r="BN229" s="64">
        <f t="shared" si="48"/>
        <v>138.96</v>
      </c>
      <c r="BO229" s="64">
        <f t="shared" si="49"/>
        <v>0.26683087027914615</v>
      </c>
      <c r="BP229" s="64">
        <f t="shared" si="50"/>
        <v>0.26785714285714285</v>
      </c>
    </row>
    <row r="230" spans="1:68" ht="37.5" customHeight="1" x14ac:dyDescent="0.25">
      <c r="A230" s="54" t="s">
        <v>392</v>
      </c>
      <c r="B230" s="54" t="s">
        <v>393</v>
      </c>
      <c r="C230" s="31">
        <v>4301051407</v>
      </c>
      <c r="D230" s="789">
        <v>4680115882195</v>
      </c>
      <c r="E230" s="790"/>
      <c r="F230" s="776">
        <v>0.4</v>
      </c>
      <c r="G230" s="32">
        <v>6</v>
      </c>
      <c r="H230" s="776">
        <v>2.4</v>
      </c>
      <c r="I230" s="77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9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7"/>
      <c r="R230" s="787"/>
      <c r="S230" s="787"/>
      <c r="T230" s="788"/>
      <c r="U230" s="34"/>
      <c r="V230" s="34"/>
      <c r="W230" s="35" t="s">
        <v>69</v>
      </c>
      <c r="X230" s="777">
        <v>68</v>
      </c>
      <c r="Y230" s="778">
        <f t="shared" si="46"/>
        <v>69.599999999999994</v>
      </c>
      <c r="Z230" s="36">
        <f t="shared" ref="Z230:Z236" si="51">IFERROR(IF(Y230=0,"",ROUNDUP(Y230/H230,0)*0.00651),"")</f>
        <v>0.18879000000000001</v>
      </c>
      <c r="AA230" s="56"/>
      <c r="AB230" s="57"/>
      <c r="AC230" s="297" t="s">
        <v>382</v>
      </c>
      <c r="AG230" s="64"/>
      <c r="AJ230" s="68"/>
      <c r="AK230" s="68">
        <v>0</v>
      </c>
      <c r="BB230" s="298" t="s">
        <v>1</v>
      </c>
      <c r="BM230" s="64">
        <f t="shared" si="47"/>
        <v>75.650000000000006</v>
      </c>
      <c r="BN230" s="64">
        <f t="shared" si="48"/>
        <v>77.430000000000007</v>
      </c>
      <c r="BO230" s="64">
        <f t="shared" si="49"/>
        <v>0.15567765567765571</v>
      </c>
      <c r="BP230" s="64">
        <f t="shared" si="50"/>
        <v>0.15934065934065936</v>
      </c>
    </row>
    <row r="231" spans="1:68" ht="37.5" hidden="1" customHeight="1" x14ac:dyDescent="0.25">
      <c r="A231" s="54" t="s">
        <v>394</v>
      </c>
      <c r="B231" s="54" t="s">
        <v>395</v>
      </c>
      <c r="C231" s="31">
        <v>4301051752</v>
      </c>
      <c r="D231" s="789">
        <v>4680115882607</v>
      </c>
      <c r="E231" s="790"/>
      <c r="F231" s="776">
        <v>0.3</v>
      </c>
      <c r="G231" s="32">
        <v>6</v>
      </c>
      <c r="H231" s="776">
        <v>1.8</v>
      </c>
      <c r="I231" s="77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83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7"/>
      <c r="R231" s="787"/>
      <c r="S231" s="787"/>
      <c r="T231" s="788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 t="shared" si="51"/>
        <v/>
      </c>
      <c r="AA231" s="56"/>
      <c r="AB231" s="57"/>
      <c r="AC231" s="299" t="s">
        <v>396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397</v>
      </c>
      <c r="B232" s="54" t="s">
        <v>398</v>
      </c>
      <c r="C232" s="31">
        <v>4301051630</v>
      </c>
      <c r="D232" s="789">
        <v>4680115880092</v>
      </c>
      <c r="E232" s="790"/>
      <c r="F232" s="776">
        <v>0.4</v>
      </c>
      <c r="G232" s="32">
        <v>6</v>
      </c>
      <c r="H232" s="776">
        <v>2.4</v>
      </c>
      <c r="I232" s="77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3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7"/>
      <c r="R232" s="787"/>
      <c r="S232" s="787"/>
      <c r="T232" s="788"/>
      <c r="U232" s="34"/>
      <c r="V232" s="34"/>
      <c r="W232" s="35" t="s">
        <v>69</v>
      </c>
      <c r="X232" s="777">
        <v>112</v>
      </c>
      <c r="Y232" s="778">
        <f t="shared" si="46"/>
        <v>112.8</v>
      </c>
      <c r="Z232" s="36">
        <f t="shared" si="51"/>
        <v>0.30597000000000002</v>
      </c>
      <c r="AA232" s="56"/>
      <c r="AB232" s="57"/>
      <c r="AC232" s="301" t="s">
        <v>399</v>
      </c>
      <c r="AG232" s="64"/>
      <c r="AJ232" s="68"/>
      <c r="AK232" s="68">
        <v>0</v>
      </c>
      <c r="BB232" s="302" t="s">
        <v>1</v>
      </c>
      <c r="BM232" s="64">
        <f t="shared" si="47"/>
        <v>123.76</v>
      </c>
      <c r="BN232" s="64">
        <f t="shared" si="48"/>
        <v>124.64400000000001</v>
      </c>
      <c r="BO232" s="64">
        <f t="shared" si="49"/>
        <v>0.25641025641025644</v>
      </c>
      <c r="BP232" s="64">
        <f t="shared" si="50"/>
        <v>0.25824175824175827</v>
      </c>
    </row>
    <row r="233" spans="1:68" ht="27" customHeight="1" x14ac:dyDescent="0.25">
      <c r="A233" s="54" t="s">
        <v>400</v>
      </c>
      <c r="B233" s="54" t="s">
        <v>401</v>
      </c>
      <c r="C233" s="31">
        <v>4301051631</v>
      </c>
      <c r="D233" s="789">
        <v>4680115880221</v>
      </c>
      <c r="E233" s="790"/>
      <c r="F233" s="776">
        <v>0.4</v>
      </c>
      <c r="G233" s="32">
        <v>6</v>
      </c>
      <c r="H233" s="776">
        <v>2.4</v>
      </c>
      <c r="I233" s="77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2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7"/>
      <c r="R233" s="787"/>
      <c r="S233" s="787"/>
      <c r="T233" s="788"/>
      <c r="U233" s="34"/>
      <c r="V233" s="34"/>
      <c r="W233" s="35" t="s">
        <v>69</v>
      </c>
      <c r="X233" s="777">
        <v>84</v>
      </c>
      <c r="Y233" s="778">
        <f t="shared" si="46"/>
        <v>84</v>
      </c>
      <c r="Z233" s="36">
        <f t="shared" si="51"/>
        <v>0.22785</v>
      </c>
      <c r="AA233" s="56"/>
      <c r="AB233" s="57"/>
      <c r="AC233" s="303" t="s">
        <v>391</v>
      </c>
      <c r="AG233" s="64"/>
      <c r="AJ233" s="68"/>
      <c r="AK233" s="68">
        <v>0</v>
      </c>
      <c r="BB233" s="304" t="s">
        <v>1</v>
      </c>
      <c r="BM233" s="64">
        <f t="shared" si="47"/>
        <v>92.820000000000007</v>
      </c>
      <c r="BN233" s="64">
        <f t="shared" si="48"/>
        <v>92.820000000000007</v>
      </c>
      <c r="BO233" s="64">
        <f t="shared" si="49"/>
        <v>0.19230769230769232</v>
      </c>
      <c r="BP233" s="64">
        <f t="shared" si="50"/>
        <v>0.19230769230769232</v>
      </c>
    </row>
    <row r="234" spans="1:68" ht="27" hidden="1" customHeight="1" x14ac:dyDescent="0.25">
      <c r="A234" s="54" t="s">
        <v>402</v>
      </c>
      <c r="B234" s="54" t="s">
        <v>403</v>
      </c>
      <c r="C234" s="31">
        <v>4301051749</v>
      </c>
      <c r="D234" s="789">
        <v>4680115882942</v>
      </c>
      <c r="E234" s="790"/>
      <c r="F234" s="776">
        <v>0.3</v>
      </c>
      <c r="G234" s="32">
        <v>6</v>
      </c>
      <c r="H234" s="776">
        <v>1.8</v>
      </c>
      <c r="I234" s="77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7"/>
      <c r="R234" s="787"/>
      <c r="S234" s="787"/>
      <c r="T234" s="788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385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404</v>
      </c>
      <c r="B235" s="54" t="s">
        <v>405</v>
      </c>
      <c r="C235" s="31">
        <v>4301051753</v>
      </c>
      <c r="D235" s="789">
        <v>4680115880504</v>
      </c>
      <c r="E235" s="790"/>
      <c r="F235" s="776">
        <v>0.4</v>
      </c>
      <c r="G235" s="32">
        <v>6</v>
      </c>
      <c r="H235" s="776">
        <v>2.4</v>
      </c>
      <c r="I235" s="77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7"/>
      <c r="R235" s="787"/>
      <c r="S235" s="787"/>
      <c r="T235" s="788"/>
      <c r="U235" s="34"/>
      <c r="V235" s="34"/>
      <c r="W235" s="35" t="s">
        <v>69</v>
      </c>
      <c r="X235" s="777">
        <v>40</v>
      </c>
      <c r="Y235" s="778">
        <f t="shared" si="46"/>
        <v>40.799999999999997</v>
      </c>
      <c r="Z235" s="36">
        <f t="shared" si="51"/>
        <v>0.11067</v>
      </c>
      <c r="AA235" s="56"/>
      <c r="AB235" s="57"/>
      <c r="AC235" s="307" t="s">
        <v>385</v>
      </c>
      <c r="AG235" s="64"/>
      <c r="AJ235" s="68"/>
      <c r="AK235" s="68">
        <v>0</v>
      </c>
      <c r="BB235" s="308" t="s">
        <v>1</v>
      </c>
      <c r="BM235" s="64">
        <f t="shared" si="47"/>
        <v>44.20000000000001</v>
      </c>
      <c r="BN235" s="64">
        <f t="shared" si="48"/>
        <v>45.084000000000003</v>
      </c>
      <c r="BO235" s="64">
        <f t="shared" si="49"/>
        <v>9.1575091575091583E-2</v>
      </c>
      <c r="BP235" s="64">
        <f t="shared" si="50"/>
        <v>9.3406593406593408E-2</v>
      </c>
    </row>
    <row r="236" spans="1:68" ht="27" customHeight="1" x14ac:dyDescent="0.25">
      <c r="A236" s="54" t="s">
        <v>406</v>
      </c>
      <c r="B236" s="54" t="s">
        <v>407</v>
      </c>
      <c r="C236" s="31">
        <v>4301051410</v>
      </c>
      <c r="D236" s="789">
        <v>4680115882164</v>
      </c>
      <c r="E236" s="790"/>
      <c r="F236" s="776">
        <v>0.4</v>
      </c>
      <c r="G236" s="32">
        <v>6</v>
      </c>
      <c r="H236" s="776">
        <v>2.4</v>
      </c>
      <c r="I236" s="77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3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7"/>
      <c r="R236" s="787"/>
      <c r="S236" s="787"/>
      <c r="T236" s="788"/>
      <c r="U236" s="34"/>
      <c r="V236" s="34"/>
      <c r="W236" s="35" t="s">
        <v>69</v>
      </c>
      <c r="X236" s="777">
        <v>52</v>
      </c>
      <c r="Y236" s="778">
        <f t="shared" si="46"/>
        <v>52.8</v>
      </c>
      <c r="Z236" s="36">
        <f t="shared" si="51"/>
        <v>0.14322000000000001</v>
      </c>
      <c r="AA236" s="56"/>
      <c r="AB236" s="57"/>
      <c r="AC236" s="309" t="s">
        <v>408</v>
      </c>
      <c r="AG236" s="64"/>
      <c r="AJ236" s="68"/>
      <c r="AK236" s="68">
        <v>0</v>
      </c>
      <c r="BB236" s="310" t="s">
        <v>1</v>
      </c>
      <c r="BM236" s="64">
        <f t="shared" si="47"/>
        <v>57.59</v>
      </c>
      <c r="BN236" s="64">
        <f t="shared" si="48"/>
        <v>58.475999999999999</v>
      </c>
      <c r="BO236" s="64">
        <f t="shared" si="49"/>
        <v>0.11904761904761907</v>
      </c>
      <c r="BP236" s="64">
        <f t="shared" si="50"/>
        <v>0.12087912087912089</v>
      </c>
    </row>
    <row r="237" spans="1:68" x14ac:dyDescent="0.2">
      <c r="A237" s="793"/>
      <c r="B237" s="792"/>
      <c r="C237" s="792"/>
      <c r="D237" s="792"/>
      <c r="E237" s="792"/>
      <c r="F237" s="792"/>
      <c r="G237" s="792"/>
      <c r="H237" s="792"/>
      <c r="I237" s="792"/>
      <c r="J237" s="792"/>
      <c r="K237" s="792"/>
      <c r="L237" s="792"/>
      <c r="M237" s="792"/>
      <c r="N237" s="792"/>
      <c r="O237" s="794"/>
      <c r="P237" s="781" t="s">
        <v>71</v>
      </c>
      <c r="Q237" s="782"/>
      <c r="R237" s="782"/>
      <c r="S237" s="782"/>
      <c r="T237" s="782"/>
      <c r="U237" s="782"/>
      <c r="V237" s="783"/>
      <c r="W237" s="37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163.27586206896552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165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1.3027500000000001</v>
      </c>
      <c r="AA237" s="780"/>
      <c r="AB237" s="780"/>
      <c r="AC237" s="780"/>
    </row>
    <row r="238" spans="1:68" x14ac:dyDescent="0.2">
      <c r="A238" s="792"/>
      <c r="B238" s="792"/>
      <c r="C238" s="792"/>
      <c r="D238" s="792"/>
      <c r="E238" s="792"/>
      <c r="F238" s="792"/>
      <c r="G238" s="792"/>
      <c r="H238" s="792"/>
      <c r="I238" s="792"/>
      <c r="J238" s="792"/>
      <c r="K238" s="792"/>
      <c r="L238" s="792"/>
      <c r="M238" s="792"/>
      <c r="N238" s="792"/>
      <c r="O238" s="794"/>
      <c r="P238" s="781" t="s">
        <v>71</v>
      </c>
      <c r="Q238" s="782"/>
      <c r="R238" s="782"/>
      <c r="S238" s="782"/>
      <c r="T238" s="782"/>
      <c r="U238" s="782"/>
      <c r="V238" s="783"/>
      <c r="W238" s="37" t="s">
        <v>69</v>
      </c>
      <c r="X238" s="779">
        <f>IFERROR(SUM(X226:X236),"0")</f>
        <v>486</v>
      </c>
      <c r="Y238" s="779">
        <f>IFERROR(SUM(Y226:Y236),"0")</f>
        <v>490.5</v>
      </c>
      <c r="Z238" s="37"/>
      <c r="AA238" s="780"/>
      <c r="AB238" s="780"/>
      <c r="AC238" s="780"/>
    </row>
    <row r="239" spans="1:68" ht="14.25" hidden="1" customHeight="1" x14ac:dyDescent="0.25">
      <c r="A239" s="791" t="s">
        <v>210</v>
      </c>
      <c r="B239" s="792"/>
      <c r="C239" s="792"/>
      <c r="D239" s="792"/>
      <c r="E239" s="792"/>
      <c r="F239" s="792"/>
      <c r="G239" s="792"/>
      <c r="H239" s="792"/>
      <c r="I239" s="792"/>
      <c r="J239" s="792"/>
      <c r="K239" s="792"/>
      <c r="L239" s="792"/>
      <c r="M239" s="792"/>
      <c r="N239" s="792"/>
      <c r="O239" s="792"/>
      <c r="P239" s="792"/>
      <c r="Q239" s="792"/>
      <c r="R239" s="792"/>
      <c r="S239" s="792"/>
      <c r="T239" s="792"/>
      <c r="U239" s="792"/>
      <c r="V239" s="792"/>
      <c r="W239" s="792"/>
      <c r="X239" s="792"/>
      <c r="Y239" s="792"/>
      <c r="Z239" s="792"/>
      <c r="AA239" s="773"/>
      <c r="AB239" s="773"/>
      <c r="AC239" s="773"/>
    </row>
    <row r="240" spans="1:68" ht="16.5" hidden="1" customHeight="1" x14ac:dyDescent="0.25">
      <c r="A240" s="54" t="s">
        <v>409</v>
      </c>
      <c r="B240" s="54" t="s">
        <v>410</v>
      </c>
      <c r="C240" s="31">
        <v>4301060360</v>
      </c>
      <c r="D240" s="789">
        <v>4680115882874</v>
      </c>
      <c r="E240" s="790"/>
      <c r="F240" s="776">
        <v>0.8</v>
      </c>
      <c r="G240" s="32">
        <v>4</v>
      </c>
      <c r="H240" s="776">
        <v>3.2</v>
      </c>
      <c r="I240" s="776">
        <v>3.4660000000000002</v>
      </c>
      <c r="J240" s="32">
        <v>120</v>
      </c>
      <c r="K240" s="32" t="s">
        <v>126</v>
      </c>
      <c r="L240" s="32"/>
      <c r="M240" s="33" t="s">
        <v>68</v>
      </c>
      <c r="N240" s="33"/>
      <c r="O240" s="32">
        <v>30</v>
      </c>
      <c r="P240" s="86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87"/>
      <c r="R240" s="787"/>
      <c r="S240" s="787"/>
      <c r="T240" s="788"/>
      <c r="U240" s="34"/>
      <c r="V240" s="34"/>
      <c r="W240" s="35" t="s">
        <v>69</v>
      </c>
      <c r="X240" s="777">
        <v>0</v>
      </c>
      <c r="Y240" s="778">
        <f t="shared" ref="Y240:Y245" si="52"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411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409</v>
      </c>
      <c r="B241" s="54" t="s">
        <v>412</v>
      </c>
      <c r="C241" s="31">
        <v>4301060404</v>
      </c>
      <c r="D241" s="789">
        <v>4680115882874</v>
      </c>
      <c r="E241" s="790"/>
      <c r="F241" s="776">
        <v>0.8</v>
      </c>
      <c r="G241" s="32">
        <v>4</v>
      </c>
      <c r="H241" s="776">
        <v>3.2</v>
      </c>
      <c r="I241" s="776">
        <v>3.4660000000000002</v>
      </c>
      <c r="J241" s="32">
        <v>132</v>
      </c>
      <c r="K241" s="32" t="s">
        <v>126</v>
      </c>
      <c r="L241" s="32"/>
      <c r="M241" s="33" t="s">
        <v>68</v>
      </c>
      <c r="N241" s="33"/>
      <c r="O241" s="32">
        <v>40</v>
      </c>
      <c r="P241" s="111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7"/>
      <c r="R241" s="787"/>
      <c r="S241" s="787"/>
      <c r="T241" s="788"/>
      <c r="U241" s="34"/>
      <c r="V241" s="34"/>
      <c r="W241" s="35" t="s">
        <v>69</v>
      </c>
      <c r="X241" s="777">
        <v>0</v>
      </c>
      <c r="Y241" s="77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413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409</v>
      </c>
      <c r="B242" s="54" t="s">
        <v>414</v>
      </c>
      <c r="C242" s="31">
        <v>4301060460</v>
      </c>
      <c r="D242" s="789">
        <v>4680115882874</v>
      </c>
      <c r="E242" s="790"/>
      <c r="F242" s="776">
        <v>0.8</v>
      </c>
      <c r="G242" s="32">
        <v>4</v>
      </c>
      <c r="H242" s="776">
        <v>3.2</v>
      </c>
      <c r="I242" s="776">
        <v>3.4660000000000002</v>
      </c>
      <c r="J242" s="32">
        <v>132</v>
      </c>
      <c r="K242" s="32" t="s">
        <v>126</v>
      </c>
      <c r="L242" s="32"/>
      <c r="M242" s="33" t="s">
        <v>164</v>
      </c>
      <c r="N242" s="33"/>
      <c r="O242" s="32">
        <v>30</v>
      </c>
      <c r="P242" s="854" t="s">
        <v>415</v>
      </c>
      <c r="Q242" s="787"/>
      <c r="R242" s="787"/>
      <c r="S242" s="787"/>
      <c r="T242" s="788"/>
      <c r="U242" s="34"/>
      <c r="V242" s="34"/>
      <c r="W242" s="35" t="s">
        <v>69</v>
      </c>
      <c r="X242" s="777">
        <v>0</v>
      </c>
      <c r="Y242" s="77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416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417</v>
      </c>
      <c r="B243" s="54" t="s">
        <v>418</v>
      </c>
      <c r="C243" s="31">
        <v>4301060359</v>
      </c>
      <c r="D243" s="789">
        <v>4680115884434</v>
      </c>
      <c r="E243" s="790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19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7"/>
      <c r="R243" s="787"/>
      <c r="S243" s="787"/>
      <c r="T243" s="788"/>
      <c r="U243" s="34"/>
      <c r="V243" s="34"/>
      <c r="W243" s="35" t="s">
        <v>69</v>
      </c>
      <c r="X243" s="777">
        <v>0</v>
      </c>
      <c r="Y243" s="77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419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420</v>
      </c>
      <c r="B244" s="54" t="s">
        <v>421</v>
      </c>
      <c r="C244" s="31">
        <v>4301060375</v>
      </c>
      <c r="D244" s="789">
        <v>4680115880818</v>
      </c>
      <c r="E244" s="790"/>
      <c r="F244" s="776">
        <v>0.4</v>
      </c>
      <c r="G244" s="32">
        <v>6</v>
      </c>
      <c r="H244" s="776">
        <v>2.4</v>
      </c>
      <c r="I244" s="77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3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7"/>
      <c r="R244" s="787"/>
      <c r="S244" s="787"/>
      <c r="T244" s="788"/>
      <c r="U244" s="34"/>
      <c r="V244" s="34"/>
      <c r="W244" s="35" t="s">
        <v>69</v>
      </c>
      <c r="X244" s="777">
        <v>0</v>
      </c>
      <c r="Y244" s="77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422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423</v>
      </c>
      <c r="B245" s="54" t="s">
        <v>424</v>
      </c>
      <c r="C245" s="31">
        <v>4301060389</v>
      </c>
      <c r="D245" s="789">
        <v>4680115880801</v>
      </c>
      <c r="E245" s="790"/>
      <c r="F245" s="776">
        <v>0.4</v>
      </c>
      <c r="G245" s="32">
        <v>6</v>
      </c>
      <c r="H245" s="776">
        <v>2.4</v>
      </c>
      <c r="I245" s="77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0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7"/>
      <c r="R245" s="787"/>
      <c r="S245" s="787"/>
      <c r="T245" s="788"/>
      <c r="U245" s="34"/>
      <c r="V245" s="34"/>
      <c r="W245" s="35" t="s">
        <v>69</v>
      </c>
      <c r="X245" s="777">
        <v>0</v>
      </c>
      <c r="Y245" s="77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425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793"/>
      <c r="B246" s="792"/>
      <c r="C246" s="792"/>
      <c r="D246" s="792"/>
      <c r="E246" s="792"/>
      <c r="F246" s="792"/>
      <c r="G246" s="792"/>
      <c r="H246" s="792"/>
      <c r="I246" s="792"/>
      <c r="J246" s="792"/>
      <c r="K246" s="792"/>
      <c r="L246" s="792"/>
      <c r="M246" s="792"/>
      <c r="N246" s="792"/>
      <c r="O246" s="794"/>
      <c r="P246" s="781" t="s">
        <v>71</v>
      </c>
      <c r="Q246" s="782"/>
      <c r="R246" s="782"/>
      <c r="S246" s="782"/>
      <c r="T246" s="782"/>
      <c r="U246" s="782"/>
      <c r="V246" s="783"/>
      <c r="W246" s="37" t="s">
        <v>72</v>
      </c>
      <c r="X246" s="779">
        <f>IFERROR(X240/H240,"0")+IFERROR(X241/H241,"0")+IFERROR(X242/H242,"0")+IFERROR(X243/H243,"0")+IFERROR(X244/H244,"0")+IFERROR(X245/H245,"0")</f>
        <v>0</v>
      </c>
      <c r="Y246" s="779">
        <f>IFERROR(Y240/H240,"0")+IFERROR(Y241/H241,"0")+IFERROR(Y242/H242,"0")+IFERROR(Y243/H243,"0")+IFERROR(Y244/H244,"0")+IFERROR(Y245/H245,"0")</f>
        <v>0</v>
      </c>
      <c r="Z246" s="779">
        <f>IFERROR(IF(Z240="",0,Z240),"0")+IFERROR(IF(Z241="",0,Z241),"0")+IFERROR(IF(Z242="",0,Z242),"0")+IFERROR(IF(Z243="",0,Z243),"0")+IFERROR(IF(Z244="",0,Z244),"0")+IFERROR(IF(Z245="",0,Z245),"0")</f>
        <v>0</v>
      </c>
      <c r="AA246" s="780"/>
      <c r="AB246" s="780"/>
      <c r="AC246" s="780"/>
    </row>
    <row r="247" spans="1:68" hidden="1" x14ac:dyDescent="0.2">
      <c r="A247" s="792"/>
      <c r="B247" s="792"/>
      <c r="C247" s="792"/>
      <c r="D247" s="792"/>
      <c r="E247" s="792"/>
      <c r="F247" s="792"/>
      <c r="G247" s="792"/>
      <c r="H247" s="792"/>
      <c r="I247" s="792"/>
      <c r="J247" s="792"/>
      <c r="K247" s="792"/>
      <c r="L247" s="792"/>
      <c r="M247" s="792"/>
      <c r="N247" s="792"/>
      <c r="O247" s="794"/>
      <c r="P247" s="781" t="s">
        <v>71</v>
      </c>
      <c r="Q247" s="782"/>
      <c r="R247" s="782"/>
      <c r="S247" s="782"/>
      <c r="T247" s="782"/>
      <c r="U247" s="782"/>
      <c r="V247" s="783"/>
      <c r="W247" s="37" t="s">
        <v>69</v>
      </c>
      <c r="X247" s="779">
        <f>IFERROR(SUM(X240:X245),"0")</f>
        <v>0</v>
      </c>
      <c r="Y247" s="779">
        <f>IFERROR(SUM(Y240:Y245),"0")</f>
        <v>0</v>
      </c>
      <c r="Z247" s="37"/>
      <c r="AA247" s="780"/>
      <c r="AB247" s="780"/>
      <c r="AC247" s="780"/>
    </row>
    <row r="248" spans="1:68" ht="16.5" hidden="1" customHeight="1" x14ac:dyDescent="0.25">
      <c r="A248" s="824" t="s">
        <v>426</v>
      </c>
      <c r="B248" s="792"/>
      <c r="C248" s="792"/>
      <c r="D248" s="792"/>
      <c r="E248" s="792"/>
      <c r="F248" s="792"/>
      <c r="G248" s="792"/>
      <c r="H248" s="792"/>
      <c r="I248" s="792"/>
      <c r="J248" s="792"/>
      <c r="K248" s="792"/>
      <c r="L248" s="792"/>
      <c r="M248" s="792"/>
      <c r="N248" s="792"/>
      <c r="O248" s="792"/>
      <c r="P248" s="792"/>
      <c r="Q248" s="792"/>
      <c r="R248" s="792"/>
      <c r="S248" s="792"/>
      <c r="T248" s="792"/>
      <c r="U248" s="792"/>
      <c r="V248" s="792"/>
      <c r="W248" s="792"/>
      <c r="X248" s="792"/>
      <c r="Y248" s="792"/>
      <c r="Z248" s="792"/>
      <c r="AA248" s="772"/>
      <c r="AB248" s="772"/>
      <c r="AC248" s="772"/>
    </row>
    <row r="249" spans="1:68" ht="14.25" hidden="1" customHeight="1" x14ac:dyDescent="0.25">
      <c r="A249" s="791" t="s">
        <v>113</v>
      </c>
      <c r="B249" s="792"/>
      <c r="C249" s="792"/>
      <c r="D249" s="792"/>
      <c r="E249" s="792"/>
      <c r="F249" s="792"/>
      <c r="G249" s="792"/>
      <c r="H249" s="792"/>
      <c r="I249" s="792"/>
      <c r="J249" s="792"/>
      <c r="K249" s="792"/>
      <c r="L249" s="792"/>
      <c r="M249" s="792"/>
      <c r="N249" s="792"/>
      <c r="O249" s="792"/>
      <c r="P249" s="792"/>
      <c r="Q249" s="792"/>
      <c r="R249" s="792"/>
      <c r="S249" s="792"/>
      <c r="T249" s="792"/>
      <c r="U249" s="792"/>
      <c r="V249" s="792"/>
      <c r="W249" s="792"/>
      <c r="X249" s="792"/>
      <c r="Y249" s="792"/>
      <c r="Z249" s="792"/>
      <c r="AA249" s="773"/>
      <c r="AB249" s="773"/>
      <c r="AC249" s="773"/>
    </row>
    <row r="250" spans="1:68" ht="27" hidden="1" customHeight="1" x14ac:dyDescent="0.25">
      <c r="A250" s="54" t="s">
        <v>427</v>
      </c>
      <c r="B250" s="54" t="s">
        <v>428</v>
      </c>
      <c r="C250" s="31">
        <v>4301011945</v>
      </c>
      <c r="D250" s="789">
        <v>4680115884274</v>
      </c>
      <c r="E250" s="790"/>
      <c r="F250" s="776">
        <v>1.45</v>
      </c>
      <c r="G250" s="32">
        <v>8</v>
      </c>
      <c r="H250" s="776">
        <v>11.6</v>
      </c>
      <c r="I250" s="776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90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7"/>
      <c r="R250" s="787"/>
      <c r="S250" s="787"/>
      <c r="T250" s="788"/>
      <c r="U250" s="34"/>
      <c r="V250" s="34"/>
      <c r="W250" s="35" t="s">
        <v>69</v>
      </c>
      <c r="X250" s="777">
        <v>0</v>
      </c>
      <c r="Y250" s="77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429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427</v>
      </c>
      <c r="B251" s="54" t="s">
        <v>430</v>
      </c>
      <c r="C251" s="31">
        <v>4301011717</v>
      </c>
      <c r="D251" s="789">
        <v>4680115884274</v>
      </c>
      <c r="E251" s="790"/>
      <c r="F251" s="776">
        <v>1.45</v>
      </c>
      <c r="G251" s="32">
        <v>8</v>
      </c>
      <c r="H251" s="776">
        <v>11.6</v>
      </c>
      <c r="I251" s="776">
        <v>12.08</v>
      </c>
      <c r="J251" s="32">
        <v>56</v>
      </c>
      <c r="K251" s="32" t="s">
        <v>116</v>
      </c>
      <c r="L251" s="32"/>
      <c r="M251" s="33" t="s">
        <v>117</v>
      </c>
      <c r="N251" s="33"/>
      <c r="O251" s="32">
        <v>55</v>
      </c>
      <c r="P251" s="105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7"/>
      <c r="R251" s="787"/>
      <c r="S251" s="787"/>
      <c r="T251" s="788"/>
      <c r="U251" s="34"/>
      <c r="V251" s="34"/>
      <c r="W251" s="35" t="s">
        <v>69</v>
      </c>
      <c r="X251" s="777">
        <v>0</v>
      </c>
      <c r="Y251" s="77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431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432</v>
      </c>
      <c r="B252" s="54" t="s">
        <v>433</v>
      </c>
      <c r="C252" s="31">
        <v>4301011719</v>
      </c>
      <c r="D252" s="789">
        <v>4680115884298</v>
      </c>
      <c r="E252" s="790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7"/>
      <c r="R252" s="787"/>
      <c r="S252" s="787"/>
      <c r="T252" s="788"/>
      <c r="U252" s="34"/>
      <c r="V252" s="34"/>
      <c r="W252" s="35" t="s">
        <v>69</v>
      </c>
      <c r="X252" s="777">
        <v>0</v>
      </c>
      <c r="Y252" s="77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434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435</v>
      </c>
      <c r="B253" s="54" t="s">
        <v>436</v>
      </c>
      <c r="C253" s="31">
        <v>4301011944</v>
      </c>
      <c r="D253" s="789">
        <v>4680115884250</v>
      </c>
      <c r="E253" s="790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5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7"/>
      <c r="R253" s="787"/>
      <c r="S253" s="787"/>
      <c r="T253" s="788"/>
      <c r="U253" s="34"/>
      <c r="V253" s="34"/>
      <c r="W253" s="35" t="s">
        <v>69</v>
      </c>
      <c r="X253" s="777">
        <v>0</v>
      </c>
      <c r="Y253" s="77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435</v>
      </c>
      <c r="B254" s="54" t="s">
        <v>437</v>
      </c>
      <c r="C254" s="31">
        <v>4301011733</v>
      </c>
      <c r="D254" s="789">
        <v>4680115884250</v>
      </c>
      <c r="E254" s="790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116</v>
      </c>
      <c r="L254" s="32"/>
      <c r="M254" s="33" t="s">
        <v>77</v>
      </c>
      <c r="N254" s="33"/>
      <c r="O254" s="32">
        <v>55</v>
      </c>
      <c r="P254" s="105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7"/>
      <c r="R254" s="787"/>
      <c r="S254" s="787"/>
      <c r="T254" s="788"/>
      <c r="U254" s="34"/>
      <c r="V254" s="34"/>
      <c r="W254" s="35" t="s">
        <v>69</v>
      </c>
      <c r="X254" s="777">
        <v>0</v>
      </c>
      <c r="Y254" s="77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439</v>
      </c>
      <c r="B255" s="54" t="s">
        <v>440</v>
      </c>
      <c r="C255" s="31">
        <v>4301011718</v>
      </c>
      <c r="D255" s="789">
        <v>4680115884281</v>
      </c>
      <c r="E255" s="790"/>
      <c r="F255" s="776">
        <v>0.4</v>
      </c>
      <c r="G255" s="32">
        <v>10</v>
      </c>
      <c r="H255" s="776">
        <v>4</v>
      </c>
      <c r="I255" s="776">
        <v>4.21</v>
      </c>
      <c r="J255" s="32">
        <v>132</v>
      </c>
      <c r="K255" s="32" t="s">
        <v>126</v>
      </c>
      <c r="L255" s="32"/>
      <c r="M255" s="33" t="s">
        <v>117</v>
      </c>
      <c r="N255" s="33"/>
      <c r="O255" s="32">
        <v>55</v>
      </c>
      <c r="P255" s="86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7"/>
      <c r="R255" s="787"/>
      <c r="S255" s="787"/>
      <c r="T255" s="788"/>
      <c r="U255" s="34"/>
      <c r="V255" s="34"/>
      <c r="W255" s="35" t="s">
        <v>69</v>
      </c>
      <c r="X255" s="777">
        <v>0</v>
      </c>
      <c r="Y255" s="77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431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441</v>
      </c>
      <c r="B256" s="54" t="s">
        <v>442</v>
      </c>
      <c r="C256" s="31">
        <v>4301011720</v>
      </c>
      <c r="D256" s="789">
        <v>4680115884199</v>
      </c>
      <c r="E256" s="790"/>
      <c r="F256" s="776">
        <v>0.37</v>
      </c>
      <c r="G256" s="32">
        <v>10</v>
      </c>
      <c r="H256" s="776">
        <v>3.7</v>
      </c>
      <c r="I256" s="776">
        <v>3.91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105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7"/>
      <c r="R256" s="787"/>
      <c r="S256" s="787"/>
      <c r="T256" s="788"/>
      <c r="U256" s="34"/>
      <c r="V256" s="34"/>
      <c r="W256" s="35" t="s">
        <v>69</v>
      </c>
      <c r="X256" s="777">
        <v>0</v>
      </c>
      <c r="Y256" s="77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434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443</v>
      </c>
      <c r="B257" s="54" t="s">
        <v>444</v>
      </c>
      <c r="C257" s="31">
        <v>4301011716</v>
      </c>
      <c r="D257" s="789">
        <v>4680115884267</v>
      </c>
      <c r="E257" s="790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106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7"/>
      <c r="R257" s="787"/>
      <c r="S257" s="787"/>
      <c r="T257" s="788"/>
      <c r="U257" s="34"/>
      <c r="V257" s="34"/>
      <c r="W257" s="35" t="s">
        <v>69</v>
      </c>
      <c r="X257" s="777">
        <v>0</v>
      </c>
      <c r="Y257" s="77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793"/>
      <c r="B258" s="792"/>
      <c r="C258" s="792"/>
      <c r="D258" s="792"/>
      <c r="E258" s="792"/>
      <c r="F258" s="792"/>
      <c r="G258" s="792"/>
      <c r="H258" s="792"/>
      <c r="I258" s="792"/>
      <c r="J258" s="792"/>
      <c r="K258" s="792"/>
      <c r="L258" s="792"/>
      <c r="M258" s="792"/>
      <c r="N258" s="792"/>
      <c r="O258" s="794"/>
      <c r="P258" s="781" t="s">
        <v>71</v>
      </c>
      <c r="Q258" s="782"/>
      <c r="R258" s="782"/>
      <c r="S258" s="782"/>
      <c r="T258" s="782"/>
      <c r="U258" s="782"/>
      <c r="V258" s="783"/>
      <c r="W258" s="37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hidden="1" x14ac:dyDescent="0.2">
      <c r="A259" s="792"/>
      <c r="B259" s="792"/>
      <c r="C259" s="792"/>
      <c r="D259" s="792"/>
      <c r="E259" s="792"/>
      <c r="F259" s="792"/>
      <c r="G259" s="792"/>
      <c r="H259" s="792"/>
      <c r="I259" s="792"/>
      <c r="J259" s="792"/>
      <c r="K259" s="792"/>
      <c r="L259" s="792"/>
      <c r="M259" s="792"/>
      <c r="N259" s="792"/>
      <c r="O259" s="794"/>
      <c r="P259" s="781" t="s">
        <v>71</v>
      </c>
      <c r="Q259" s="782"/>
      <c r="R259" s="782"/>
      <c r="S259" s="782"/>
      <c r="T259" s="782"/>
      <c r="U259" s="782"/>
      <c r="V259" s="783"/>
      <c r="W259" s="37" t="s">
        <v>69</v>
      </c>
      <c r="X259" s="779">
        <f>IFERROR(SUM(X250:X257),"0")</f>
        <v>0</v>
      </c>
      <c r="Y259" s="779">
        <f>IFERROR(SUM(Y250:Y257),"0")</f>
        <v>0</v>
      </c>
      <c r="Z259" s="37"/>
      <c r="AA259" s="780"/>
      <c r="AB259" s="780"/>
      <c r="AC259" s="780"/>
    </row>
    <row r="260" spans="1:68" ht="16.5" hidden="1" customHeight="1" x14ac:dyDescent="0.25">
      <c r="A260" s="824" t="s">
        <v>445</v>
      </c>
      <c r="B260" s="792"/>
      <c r="C260" s="792"/>
      <c r="D260" s="792"/>
      <c r="E260" s="792"/>
      <c r="F260" s="792"/>
      <c r="G260" s="792"/>
      <c r="H260" s="792"/>
      <c r="I260" s="792"/>
      <c r="J260" s="792"/>
      <c r="K260" s="792"/>
      <c r="L260" s="792"/>
      <c r="M260" s="792"/>
      <c r="N260" s="792"/>
      <c r="O260" s="792"/>
      <c r="P260" s="792"/>
      <c r="Q260" s="792"/>
      <c r="R260" s="792"/>
      <c r="S260" s="792"/>
      <c r="T260" s="792"/>
      <c r="U260" s="792"/>
      <c r="V260" s="792"/>
      <c r="W260" s="792"/>
      <c r="X260" s="792"/>
      <c r="Y260" s="792"/>
      <c r="Z260" s="792"/>
      <c r="AA260" s="772"/>
      <c r="AB260" s="772"/>
      <c r="AC260" s="772"/>
    </row>
    <row r="261" spans="1:68" ht="14.25" hidden="1" customHeight="1" x14ac:dyDescent="0.25">
      <c r="A261" s="791" t="s">
        <v>113</v>
      </c>
      <c r="B261" s="792"/>
      <c r="C261" s="792"/>
      <c r="D261" s="792"/>
      <c r="E261" s="792"/>
      <c r="F261" s="792"/>
      <c r="G261" s="792"/>
      <c r="H261" s="792"/>
      <c r="I261" s="792"/>
      <c r="J261" s="792"/>
      <c r="K261" s="792"/>
      <c r="L261" s="792"/>
      <c r="M261" s="792"/>
      <c r="N261" s="792"/>
      <c r="O261" s="792"/>
      <c r="P261" s="792"/>
      <c r="Q261" s="792"/>
      <c r="R261" s="792"/>
      <c r="S261" s="792"/>
      <c r="T261" s="792"/>
      <c r="U261" s="792"/>
      <c r="V261" s="792"/>
      <c r="W261" s="792"/>
      <c r="X261" s="792"/>
      <c r="Y261" s="792"/>
      <c r="Z261" s="792"/>
      <c r="AA261" s="773"/>
      <c r="AB261" s="773"/>
      <c r="AC261" s="773"/>
    </row>
    <row r="262" spans="1:68" ht="27" hidden="1" customHeight="1" x14ac:dyDescent="0.25">
      <c r="A262" s="54" t="s">
        <v>446</v>
      </c>
      <c r="B262" s="54" t="s">
        <v>447</v>
      </c>
      <c r="C262" s="31">
        <v>4301011942</v>
      </c>
      <c r="D262" s="789">
        <v>4680115884137</v>
      </c>
      <c r="E262" s="790"/>
      <c r="F262" s="776">
        <v>1.45</v>
      </c>
      <c r="G262" s="32">
        <v>8</v>
      </c>
      <c r="H262" s="776">
        <v>11.6</v>
      </c>
      <c r="I262" s="776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7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7"/>
      <c r="R262" s="787"/>
      <c r="S262" s="787"/>
      <c r="T262" s="788"/>
      <c r="U262" s="34"/>
      <c r="V262" s="34"/>
      <c r="W262" s="35" t="s">
        <v>69</v>
      </c>
      <c r="X262" s="777">
        <v>0</v>
      </c>
      <c r="Y262" s="77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446</v>
      </c>
      <c r="B263" s="54" t="s">
        <v>448</v>
      </c>
      <c r="C263" s="31">
        <v>4301011826</v>
      </c>
      <c r="D263" s="789">
        <v>4680115884137</v>
      </c>
      <c r="E263" s="790"/>
      <c r="F263" s="776">
        <v>1.45</v>
      </c>
      <c r="G263" s="32">
        <v>8</v>
      </c>
      <c r="H263" s="776">
        <v>11.6</v>
      </c>
      <c r="I263" s="776">
        <v>12.08</v>
      </c>
      <c r="J263" s="32">
        <v>56</v>
      </c>
      <c r="K263" s="32" t="s">
        <v>116</v>
      </c>
      <c r="L263" s="32"/>
      <c r="M263" s="33" t="s">
        <v>117</v>
      </c>
      <c r="N263" s="33"/>
      <c r="O263" s="32">
        <v>55</v>
      </c>
      <c r="P263" s="11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7"/>
      <c r="R263" s="787"/>
      <c r="S263" s="787"/>
      <c r="T263" s="788"/>
      <c r="U263" s="34"/>
      <c r="V263" s="34"/>
      <c r="W263" s="35" t="s">
        <v>69</v>
      </c>
      <c r="X263" s="777">
        <v>50</v>
      </c>
      <c r="Y263" s="778">
        <f t="shared" si="62"/>
        <v>58</v>
      </c>
      <c r="Z263" s="36">
        <f>IFERROR(IF(Y263=0,"",ROUNDUP(Y263/H263,0)*0.02175),"")</f>
        <v>0.10874999999999999</v>
      </c>
      <c r="AA263" s="56"/>
      <c r="AB263" s="57"/>
      <c r="AC263" s="341" t="s">
        <v>449</v>
      </c>
      <c r="AG263" s="64"/>
      <c r="AJ263" s="68"/>
      <c r="AK263" s="68">
        <v>0</v>
      </c>
      <c r="BB263" s="342" t="s">
        <v>1</v>
      </c>
      <c r="BM263" s="64">
        <f t="shared" si="63"/>
        <v>52.068965517241381</v>
      </c>
      <c r="BN263" s="64">
        <f t="shared" si="64"/>
        <v>60.4</v>
      </c>
      <c r="BO263" s="64">
        <f t="shared" si="65"/>
        <v>7.6970443349753698E-2</v>
      </c>
      <c r="BP263" s="64">
        <f t="shared" si="66"/>
        <v>8.9285714285714274E-2</v>
      </c>
    </row>
    <row r="264" spans="1:68" ht="27" hidden="1" customHeight="1" x14ac:dyDescent="0.25">
      <c r="A264" s="54" t="s">
        <v>450</v>
      </c>
      <c r="B264" s="54" t="s">
        <v>451</v>
      </c>
      <c r="C264" s="31">
        <v>4301011724</v>
      </c>
      <c r="D264" s="789">
        <v>4680115884236</v>
      </c>
      <c r="E264" s="790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7"/>
      <c r="R264" s="787"/>
      <c r="S264" s="787"/>
      <c r="T264" s="788"/>
      <c r="U264" s="34"/>
      <c r="V264" s="34"/>
      <c r="W264" s="35" t="s">
        <v>69</v>
      </c>
      <c r="X264" s="777">
        <v>0</v>
      </c>
      <c r="Y264" s="77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452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453</v>
      </c>
      <c r="B265" s="54" t="s">
        <v>454</v>
      </c>
      <c r="C265" s="31">
        <v>4301011941</v>
      </c>
      <c r="D265" s="789">
        <v>4680115884175</v>
      </c>
      <c r="E265" s="790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76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7"/>
      <c r="R265" s="787"/>
      <c r="S265" s="787"/>
      <c r="T265" s="788"/>
      <c r="U265" s="34"/>
      <c r="V265" s="34"/>
      <c r="W265" s="35" t="s">
        <v>69</v>
      </c>
      <c r="X265" s="777">
        <v>0</v>
      </c>
      <c r="Y265" s="77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453</v>
      </c>
      <c r="B266" s="54" t="s">
        <v>455</v>
      </c>
      <c r="C266" s="31">
        <v>4301011721</v>
      </c>
      <c r="D266" s="789">
        <v>4680115884175</v>
      </c>
      <c r="E266" s="790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116</v>
      </c>
      <c r="L266" s="32"/>
      <c r="M266" s="33" t="s">
        <v>117</v>
      </c>
      <c r="N266" s="33"/>
      <c r="O266" s="32">
        <v>55</v>
      </c>
      <c r="P266" s="84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7"/>
      <c r="R266" s="787"/>
      <c r="S266" s="787"/>
      <c r="T266" s="788"/>
      <c r="U266" s="34"/>
      <c r="V266" s="34"/>
      <c r="W266" s="35" t="s">
        <v>69</v>
      </c>
      <c r="X266" s="777">
        <v>0</v>
      </c>
      <c r="Y266" s="77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456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457</v>
      </c>
      <c r="B267" s="54" t="s">
        <v>458</v>
      </c>
      <c r="C267" s="31">
        <v>4301011824</v>
      </c>
      <c r="D267" s="789">
        <v>4680115884144</v>
      </c>
      <c r="E267" s="790"/>
      <c r="F267" s="776">
        <v>0.4</v>
      </c>
      <c r="G267" s="32">
        <v>10</v>
      </c>
      <c r="H267" s="776">
        <v>4</v>
      </c>
      <c r="I267" s="776">
        <v>4.21</v>
      </c>
      <c r="J267" s="32">
        <v>132</v>
      </c>
      <c r="K267" s="32" t="s">
        <v>126</v>
      </c>
      <c r="L267" s="32"/>
      <c r="M267" s="33" t="s">
        <v>117</v>
      </c>
      <c r="N267" s="33"/>
      <c r="O267" s="32">
        <v>55</v>
      </c>
      <c r="P267" s="99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7"/>
      <c r="R267" s="787"/>
      <c r="S267" s="787"/>
      <c r="T267" s="788"/>
      <c r="U267" s="34"/>
      <c r="V267" s="34"/>
      <c r="W267" s="35" t="s">
        <v>69</v>
      </c>
      <c r="X267" s="777">
        <v>0</v>
      </c>
      <c r="Y267" s="77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449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459</v>
      </c>
      <c r="B268" s="54" t="s">
        <v>460</v>
      </c>
      <c r="C268" s="31">
        <v>4301011963</v>
      </c>
      <c r="D268" s="789">
        <v>4680115885288</v>
      </c>
      <c r="E268" s="790"/>
      <c r="F268" s="776">
        <v>0.37</v>
      </c>
      <c r="G268" s="32">
        <v>10</v>
      </c>
      <c r="H268" s="776">
        <v>3.7</v>
      </c>
      <c r="I268" s="776">
        <v>3.91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89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7"/>
      <c r="R268" s="787"/>
      <c r="S268" s="787"/>
      <c r="T268" s="788"/>
      <c r="U268" s="34"/>
      <c r="V268" s="34"/>
      <c r="W268" s="35" t="s">
        <v>69</v>
      </c>
      <c r="X268" s="777">
        <v>0</v>
      </c>
      <c r="Y268" s="77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461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462</v>
      </c>
      <c r="B269" s="54" t="s">
        <v>463</v>
      </c>
      <c r="C269" s="31">
        <v>4301011726</v>
      </c>
      <c r="D269" s="789">
        <v>4680115884182</v>
      </c>
      <c r="E269" s="790"/>
      <c r="F269" s="776">
        <v>0.37</v>
      </c>
      <c r="G269" s="32">
        <v>10</v>
      </c>
      <c r="H269" s="776">
        <v>3.7</v>
      </c>
      <c r="I269" s="776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111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7"/>
      <c r="R269" s="787"/>
      <c r="S269" s="787"/>
      <c r="T269" s="788"/>
      <c r="U269" s="34"/>
      <c r="V269" s="34"/>
      <c r="W269" s="35" t="s">
        <v>69</v>
      </c>
      <c r="X269" s="777">
        <v>0</v>
      </c>
      <c r="Y269" s="77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452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464</v>
      </c>
      <c r="B270" s="54" t="s">
        <v>465</v>
      </c>
      <c r="C270" s="31">
        <v>4301011722</v>
      </c>
      <c r="D270" s="789">
        <v>4680115884205</v>
      </c>
      <c r="E270" s="790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113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7"/>
      <c r="R270" s="787"/>
      <c r="S270" s="787"/>
      <c r="T270" s="788"/>
      <c r="U270" s="34"/>
      <c r="V270" s="34"/>
      <c r="W270" s="35" t="s">
        <v>69</v>
      </c>
      <c r="X270" s="777">
        <v>0</v>
      </c>
      <c r="Y270" s="77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456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793"/>
      <c r="B271" s="792"/>
      <c r="C271" s="792"/>
      <c r="D271" s="792"/>
      <c r="E271" s="792"/>
      <c r="F271" s="792"/>
      <c r="G271" s="792"/>
      <c r="H271" s="792"/>
      <c r="I271" s="792"/>
      <c r="J271" s="792"/>
      <c r="K271" s="792"/>
      <c r="L271" s="792"/>
      <c r="M271" s="792"/>
      <c r="N271" s="792"/>
      <c r="O271" s="794"/>
      <c r="P271" s="781" t="s">
        <v>71</v>
      </c>
      <c r="Q271" s="782"/>
      <c r="R271" s="782"/>
      <c r="S271" s="782"/>
      <c r="T271" s="782"/>
      <c r="U271" s="782"/>
      <c r="V271" s="783"/>
      <c r="W271" s="37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4.3103448275862073</v>
      </c>
      <c r="Y271" s="779">
        <f>IFERROR(Y262/H262,"0")+IFERROR(Y263/H263,"0")+IFERROR(Y264/H264,"0")+IFERROR(Y265/H265,"0")+IFERROR(Y266/H266,"0")+IFERROR(Y267/H267,"0")+IFERROR(Y268/H268,"0")+IFERROR(Y269/H269,"0")+IFERROR(Y270/H270,"0")</f>
        <v>5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0.10874999999999999</v>
      </c>
      <c r="AA271" s="780"/>
      <c r="AB271" s="780"/>
      <c r="AC271" s="780"/>
    </row>
    <row r="272" spans="1:68" x14ac:dyDescent="0.2">
      <c r="A272" s="792"/>
      <c r="B272" s="792"/>
      <c r="C272" s="792"/>
      <c r="D272" s="792"/>
      <c r="E272" s="792"/>
      <c r="F272" s="792"/>
      <c r="G272" s="792"/>
      <c r="H272" s="792"/>
      <c r="I272" s="792"/>
      <c r="J272" s="792"/>
      <c r="K272" s="792"/>
      <c r="L272" s="792"/>
      <c r="M272" s="792"/>
      <c r="N272" s="792"/>
      <c r="O272" s="794"/>
      <c r="P272" s="781" t="s">
        <v>71</v>
      </c>
      <c r="Q272" s="782"/>
      <c r="R272" s="782"/>
      <c r="S272" s="782"/>
      <c r="T272" s="782"/>
      <c r="U272" s="782"/>
      <c r="V272" s="783"/>
      <c r="W272" s="37" t="s">
        <v>69</v>
      </c>
      <c r="X272" s="779">
        <f>IFERROR(SUM(X262:X270),"0")</f>
        <v>50</v>
      </c>
      <c r="Y272" s="779">
        <f>IFERROR(SUM(Y262:Y270),"0")</f>
        <v>58</v>
      </c>
      <c r="Z272" s="37"/>
      <c r="AA272" s="780"/>
      <c r="AB272" s="780"/>
      <c r="AC272" s="780"/>
    </row>
    <row r="273" spans="1:68" ht="14.25" hidden="1" customHeight="1" x14ac:dyDescent="0.25">
      <c r="A273" s="791" t="s">
        <v>168</v>
      </c>
      <c r="B273" s="792"/>
      <c r="C273" s="792"/>
      <c r="D273" s="792"/>
      <c r="E273" s="792"/>
      <c r="F273" s="792"/>
      <c r="G273" s="792"/>
      <c r="H273" s="792"/>
      <c r="I273" s="792"/>
      <c r="J273" s="792"/>
      <c r="K273" s="792"/>
      <c r="L273" s="792"/>
      <c r="M273" s="792"/>
      <c r="N273" s="792"/>
      <c r="O273" s="792"/>
      <c r="P273" s="792"/>
      <c r="Q273" s="792"/>
      <c r="R273" s="792"/>
      <c r="S273" s="792"/>
      <c r="T273" s="792"/>
      <c r="U273" s="792"/>
      <c r="V273" s="792"/>
      <c r="W273" s="792"/>
      <c r="X273" s="792"/>
      <c r="Y273" s="792"/>
      <c r="Z273" s="792"/>
      <c r="AA273" s="773"/>
      <c r="AB273" s="773"/>
      <c r="AC273" s="773"/>
    </row>
    <row r="274" spans="1:68" ht="27" hidden="1" customHeight="1" x14ac:dyDescent="0.25">
      <c r="A274" s="54" t="s">
        <v>466</v>
      </c>
      <c r="B274" s="54" t="s">
        <v>467</v>
      </c>
      <c r="C274" s="31">
        <v>4301020340</v>
      </c>
      <c r="D274" s="789">
        <v>4680115885721</v>
      </c>
      <c r="E274" s="790"/>
      <c r="F274" s="776">
        <v>0.33</v>
      </c>
      <c r="G274" s="32">
        <v>6</v>
      </c>
      <c r="H274" s="776">
        <v>1.98</v>
      </c>
      <c r="I274" s="77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6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7"/>
      <c r="R274" s="787"/>
      <c r="S274" s="787"/>
      <c r="T274" s="788"/>
      <c r="U274" s="34"/>
      <c r="V274" s="34"/>
      <c r="W274" s="35" t="s">
        <v>69</v>
      </c>
      <c r="X274" s="777">
        <v>0</v>
      </c>
      <c r="Y274" s="77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468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93"/>
      <c r="B275" s="792"/>
      <c r="C275" s="792"/>
      <c r="D275" s="792"/>
      <c r="E275" s="792"/>
      <c r="F275" s="792"/>
      <c r="G275" s="792"/>
      <c r="H275" s="792"/>
      <c r="I275" s="792"/>
      <c r="J275" s="792"/>
      <c r="K275" s="792"/>
      <c r="L275" s="792"/>
      <c r="M275" s="792"/>
      <c r="N275" s="792"/>
      <c r="O275" s="794"/>
      <c r="P275" s="781" t="s">
        <v>71</v>
      </c>
      <c r="Q275" s="782"/>
      <c r="R275" s="782"/>
      <c r="S275" s="782"/>
      <c r="T275" s="782"/>
      <c r="U275" s="782"/>
      <c r="V275" s="783"/>
      <c r="W275" s="37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hidden="1" x14ac:dyDescent="0.2">
      <c r="A276" s="792"/>
      <c r="B276" s="792"/>
      <c r="C276" s="792"/>
      <c r="D276" s="792"/>
      <c r="E276" s="792"/>
      <c r="F276" s="792"/>
      <c r="G276" s="792"/>
      <c r="H276" s="792"/>
      <c r="I276" s="792"/>
      <c r="J276" s="792"/>
      <c r="K276" s="792"/>
      <c r="L276" s="792"/>
      <c r="M276" s="792"/>
      <c r="N276" s="792"/>
      <c r="O276" s="794"/>
      <c r="P276" s="781" t="s">
        <v>71</v>
      </c>
      <c r="Q276" s="782"/>
      <c r="R276" s="782"/>
      <c r="S276" s="782"/>
      <c r="T276" s="782"/>
      <c r="U276" s="782"/>
      <c r="V276" s="783"/>
      <c r="W276" s="37" t="s">
        <v>69</v>
      </c>
      <c r="X276" s="779">
        <f>IFERROR(SUM(X274:X274),"0")</f>
        <v>0</v>
      </c>
      <c r="Y276" s="779">
        <f>IFERROR(SUM(Y274:Y274),"0")</f>
        <v>0</v>
      </c>
      <c r="Z276" s="37"/>
      <c r="AA276" s="780"/>
      <c r="AB276" s="780"/>
      <c r="AC276" s="780"/>
    </row>
    <row r="277" spans="1:68" ht="16.5" hidden="1" customHeight="1" x14ac:dyDescent="0.25">
      <c r="A277" s="824" t="s">
        <v>469</v>
      </c>
      <c r="B277" s="792"/>
      <c r="C277" s="792"/>
      <c r="D277" s="792"/>
      <c r="E277" s="792"/>
      <c r="F277" s="792"/>
      <c r="G277" s="792"/>
      <c r="H277" s="792"/>
      <c r="I277" s="792"/>
      <c r="J277" s="792"/>
      <c r="K277" s="792"/>
      <c r="L277" s="792"/>
      <c r="M277" s="792"/>
      <c r="N277" s="792"/>
      <c r="O277" s="792"/>
      <c r="P277" s="792"/>
      <c r="Q277" s="792"/>
      <c r="R277" s="792"/>
      <c r="S277" s="792"/>
      <c r="T277" s="792"/>
      <c r="U277" s="792"/>
      <c r="V277" s="792"/>
      <c r="W277" s="792"/>
      <c r="X277" s="792"/>
      <c r="Y277" s="792"/>
      <c r="Z277" s="792"/>
      <c r="AA277" s="772"/>
      <c r="AB277" s="772"/>
      <c r="AC277" s="772"/>
    </row>
    <row r="278" spans="1:68" ht="14.25" hidden="1" customHeight="1" x14ac:dyDescent="0.25">
      <c r="A278" s="791" t="s">
        <v>113</v>
      </c>
      <c r="B278" s="792"/>
      <c r="C278" s="792"/>
      <c r="D278" s="792"/>
      <c r="E278" s="792"/>
      <c r="F278" s="792"/>
      <c r="G278" s="792"/>
      <c r="H278" s="792"/>
      <c r="I278" s="792"/>
      <c r="J278" s="792"/>
      <c r="K278" s="792"/>
      <c r="L278" s="792"/>
      <c r="M278" s="792"/>
      <c r="N278" s="792"/>
      <c r="O278" s="792"/>
      <c r="P278" s="792"/>
      <c r="Q278" s="792"/>
      <c r="R278" s="792"/>
      <c r="S278" s="792"/>
      <c r="T278" s="792"/>
      <c r="U278" s="792"/>
      <c r="V278" s="792"/>
      <c r="W278" s="792"/>
      <c r="X278" s="792"/>
      <c r="Y278" s="792"/>
      <c r="Z278" s="792"/>
      <c r="AA278" s="773"/>
      <c r="AB278" s="773"/>
      <c r="AC278" s="773"/>
    </row>
    <row r="279" spans="1:68" ht="27" hidden="1" customHeight="1" x14ac:dyDescent="0.25">
      <c r="A279" s="54" t="s">
        <v>470</v>
      </c>
      <c r="B279" s="54" t="s">
        <v>471</v>
      </c>
      <c r="C279" s="31">
        <v>4301011322</v>
      </c>
      <c r="D279" s="789">
        <v>4607091387452</v>
      </c>
      <c r="E279" s="790"/>
      <c r="F279" s="776">
        <v>1.35</v>
      </c>
      <c r="G279" s="32">
        <v>8</v>
      </c>
      <c r="H279" s="776">
        <v>10.8</v>
      </c>
      <c r="I279" s="776">
        <v>11.28</v>
      </c>
      <c r="J279" s="32">
        <v>56</v>
      </c>
      <c r="K279" s="32" t="s">
        <v>116</v>
      </c>
      <c r="L279" s="32"/>
      <c r="M279" s="33" t="s">
        <v>77</v>
      </c>
      <c r="N279" s="33"/>
      <c r="O279" s="32">
        <v>55</v>
      </c>
      <c r="P279" s="1049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87"/>
      <c r="R279" s="787"/>
      <c r="S279" s="787"/>
      <c r="T279" s="788"/>
      <c r="U279" s="34"/>
      <c r="V279" s="34"/>
      <c r="W279" s="35" t="s">
        <v>69</v>
      </c>
      <c r="X279" s="777">
        <v>0</v>
      </c>
      <c r="Y279" s="77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472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473</v>
      </c>
      <c r="B280" s="54" t="s">
        <v>474</v>
      </c>
      <c r="C280" s="31">
        <v>4301011855</v>
      </c>
      <c r="D280" s="789">
        <v>4680115885837</v>
      </c>
      <c r="E280" s="790"/>
      <c r="F280" s="776">
        <v>1.35</v>
      </c>
      <c r="G280" s="32">
        <v>8</v>
      </c>
      <c r="H280" s="776">
        <v>10.8</v>
      </c>
      <c r="I280" s="776">
        <v>11.28</v>
      </c>
      <c r="J280" s="32">
        <v>56</v>
      </c>
      <c r="K280" s="32" t="s">
        <v>116</v>
      </c>
      <c r="L280" s="32"/>
      <c r="M280" s="33" t="s">
        <v>117</v>
      </c>
      <c r="N280" s="33"/>
      <c r="O280" s="32">
        <v>55</v>
      </c>
      <c r="P280" s="92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87"/>
      <c r="R280" s="787"/>
      <c r="S280" s="787"/>
      <c r="T280" s="788"/>
      <c r="U280" s="34"/>
      <c r="V280" s="34"/>
      <c r="W280" s="35" t="s">
        <v>69</v>
      </c>
      <c r="X280" s="777">
        <v>0</v>
      </c>
      <c r="Y280" s="77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475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476</v>
      </c>
      <c r="B281" s="54" t="s">
        <v>477</v>
      </c>
      <c r="C281" s="31">
        <v>4301011910</v>
      </c>
      <c r="D281" s="789">
        <v>4680115885806</v>
      </c>
      <c r="E281" s="790"/>
      <c r="F281" s="776">
        <v>1.35</v>
      </c>
      <c r="G281" s="32">
        <v>8</v>
      </c>
      <c r="H281" s="776">
        <v>10.8</v>
      </c>
      <c r="I281" s="776">
        <v>11.28</v>
      </c>
      <c r="J281" s="32">
        <v>48</v>
      </c>
      <c r="K281" s="32" t="s">
        <v>116</v>
      </c>
      <c r="L281" s="32"/>
      <c r="M281" s="33" t="s">
        <v>149</v>
      </c>
      <c r="N281" s="33"/>
      <c r="O281" s="32">
        <v>55</v>
      </c>
      <c r="P281" s="89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7"/>
      <c r="R281" s="787"/>
      <c r="S281" s="787"/>
      <c r="T281" s="788"/>
      <c r="U281" s="34"/>
      <c r="V281" s="34"/>
      <c r="W281" s="35" t="s">
        <v>69</v>
      </c>
      <c r="X281" s="777">
        <v>0</v>
      </c>
      <c r="Y281" s="77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478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476</v>
      </c>
      <c r="B282" s="54" t="s">
        <v>479</v>
      </c>
      <c r="C282" s="31">
        <v>4301011850</v>
      </c>
      <c r="D282" s="789">
        <v>4680115885806</v>
      </c>
      <c r="E282" s="790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116</v>
      </c>
      <c r="L282" s="32"/>
      <c r="M282" s="33" t="s">
        <v>117</v>
      </c>
      <c r="N282" s="33"/>
      <c r="O282" s="32">
        <v>55</v>
      </c>
      <c r="P282" s="109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7"/>
      <c r="R282" s="787"/>
      <c r="S282" s="787"/>
      <c r="T282" s="788"/>
      <c r="U282" s="34"/>
      <c r="V282" s="34"/>
      <c r="W282" s="35" t="s">
        <v>69</v>
      </c>
      <c r="X282" s="777">
        <v>0</v>
      </c>
      <c r="Y282" s="77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481</v>
      </c>
      <c r="B283" s="54" t="s">
        <v>482</v>
      </c>
      <c r="C283" s="31">
        <v>4301011313</v>
      </c>
      <c r="D283" s="789">
        <v>4607091385984</v>
      </c>
      <c r="E283" s="790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102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7"/>
      <c r="R283" s="787"/>
      <c r="S283" s="787"/>
      <c r="T283" s="788"/>
      <c r="U283" s="34"/>
      <c r="V283" s="34"/>
      <c r="W283" s="35" t="s">
        <v>69</v>
      </c>
      <c r="X283" s="777">
        <v>0</v>
      </c>
      <c r="Y283" s="77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484</v>
      </c>
      <c r="B284" s="54" t="s">
        <v>485</v>
      </c>
      <c r="C284" s="31">
        <v>4301011853</v>
      </c>
      <c r="D284" s="789">
        <v>4680115885851</v>
      </c>
      <c r="E284" s="790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87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87"/>
      <c r="R284" s="787"/>
      <c r="S284" s="787"/>
      <c r="T284" s="788"/>
      <c r="U284" s="34"/>
      <c r="V284" s="34"/>
      <c r="W284" s="35" t="s">
        <v>69</v>
      </c>
      <c r="X284" s="777">
        <v>0</v>
      </c>
      <c r="Y284" s="77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487</v>
      </c>
      <c r="B285" s="54" t="s">
        <v>488</v>
      </c>
      <c r="C285" s="31">
        <v>4301011319</v>
      </c>
      <c r="D285" s="789">
        <v>4607091387469</v>
      </c>
      <c r="E285" s="790"/>
      <c r="F285" s="776">
        <v>0.5</v>
      </c>
      <c r="G285" s="32">
        <v>10</v>
      </c>
      <c r="H285" s="776">
        <v>5</v>
      </c>
      <c r="I285" s="776">
        <v>5.21</v>
      </c>
      <c r="J285" s="32">
        <v>132</v>
      </c>
      <c r="K285" s="32" t="s">
        <v>126</v>
      </c>
      <c r="L285" s="32"/>
      <c r="M285" s="33" t="s">
        <v>117</v>
      </c>
      <c r="N285" s="33"/>
      <c r="O285" s="32">
        <v>55</v>
      </c>
      <c r="P285" s="95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7"/>
      <c r="R285" s="787"/>
      <c r="S285" s="787"/>
      <c r="T285" s="788"/>
      <c r="U285" s="34"/>
      <c r="V285" s="34"/>
      <c r="W285" s="35" t="s">
        <v>69</v>
      </c>
      <c r="X285" s="777">
        <v>0</v>
      </c>
      <c r="Y285" s="77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472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489</v>
      </c>
      <c r="B286" s="54" t="s">
        <v>490</v>
      </c>
      <c r="C286" s="31">
        <v>4301011852</v>
      </c>
      <c r="D286" s="789">
        <v>4680115885844</v>
      </c>
      <c r="E286" s="790"/>
      <c r="F286" s="776">
        <v>0.4</v>
      </c>
      <c r="G286" s="32">
        <v>10</v>
      </c>
      <c r="H286" s="776">
        <v>4</v>
      </c>
      <c r="I286" s="776">
        <v>4.21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88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87"/>
      <c r="R286" s="787"/>
      <c r="S286" s="787"/>
      <c r="T286" s="788"/>
      <c r="U286" s="34"/>
      <c r="V286" s="34"/>
      <c r="W286" s="35" t="s">
        <v>69</v>
      </c>
      <c r="X286" s="777">
        <v>0</v>
      </c>
      <c r="Y286" s="77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492</v>
      </c>
      <c r="B287" s="54" t="s">
        <v>493</v>
      </c>
      <c r="C287" s="31">
        <v>4301011316</v>
      </c>
      <c r="D287" s="789">
        <v>4607091387438</v>
      </c>
      <c r="E287" s="790"/>
      <c r="F287" s="776">
        <v>0.5</v>
      </c>
      <c r="G287" s="32">
        <v>10</v>
      </c>
      <c r="H287" s="776">
        <v>5</v>
      </c>
      <c r="I287" s="776">
        <v>5.21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92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7"/>
      <c r="R287" s="787"/>
      <c r="S287" s="787"/>
      <c r="T287" s="788"/>
      <c r="U287" s="34"/>
      <c r="V287" s="34"/>
      <c r="W287" s="35" t="s">
        <v>69</v>
      </c>
      <c r="X287" s="777">
        <v>0</v>
      </c>
      <c r="Y287" s="77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495</v>
      </c>
      <c r="B288" s="54" t="s">
        <v>496</v>
      </c>
      <c r="C288" s="31">
        <v>4301011851</v>
      </c>
      <c r="D288" s="789">
        <v>4680115885820</v>
      </c>
      <c r="E288" s="790"/>
      <c r="F288" s="776">
        <v>0.4</v>
      </c>
      <c r="G288" s="32">
        <v>10</v>
      </c>
      <c r="H288" s="776">
        <v>4</v>
      </c>
      <c r="I288" s="776">
        <v>4.21</v>
      </c>
      <c r="J288" s="32">
        <v>132</v>
      </c>
      <c r="K288" s="32" t="s">
        <v>126</v>
      </c>
      <c r="L288" s="32"/>
      <c r="M288" s="33" t="s">
        <v>117</v>
      </c>
      <c r="N288" s="33"/>
      <c r="O288" s="32">
        <v>55</v>
      </c>
      <c r="P288" s="118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87"/>
      <c r="R288" s="787"/>
      <c r="S288" s="787"/>
      <c r="T288" s="788"/>
      <c r="U288" s="34"/>
      <c r="V288" s="34"/>
      <c r="W288" s="35" t="s">
        <v>69</v>
      </c>
      <c r="X288" s="777">
        <v>0</v>
      </c>
      <c r="Y288" s="77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497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793"/>
      <c r="B289" s="792"/>
      <c r="C289" s="792"/>
      <c r="D289" s="792"/>
      <c r="E289" s="792"/>
      <c r="F289" s="792"/>
      <c r="G289" s="792"/>
      <c r="H289" s="792"/>
      <c r="I289" s="792"/>
      <c r="J289" s="792"/>
      <c r="K289" s="792"/>
      <c r="L289" s="792"/>
      <c r="M289" s="792"/>
      <c r="N289" s="792"/>
      <c r="O289" s="794"/>
      <c r="P289" s="781" t="s">
        <v>71</v>
      </c>
      <c r="Q289" s="782"/>
      <c r="R289" s="782"/>
      <c r="S289" s="782"/>
      <c r="T289" s="782"/>
      <c r="U289" s="782"/>
      <c r="V289" s="783"/>
      <c r="W289" s="37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80"/>
      <c r="AB289" s="780"/>
      <c r="AC289" s="780"/>
    </row>
    <row r="290" spans="1:68" hidden="1" x14ac:dyDescent="0.2">
      <c r="A290" s="792"/>
      <c r="B290" s="792"/>
      <c r="C290" s="792"/>
      <c r="D290" s="792"/>
      <c r="E290" s="792"/>
      <c r="F290" s="792"/>
      <c r="G290" s="792"/>
      <c r="H290" s="792"/>
      <c r="I290" s="792"/>
      <c r="J290" s="792"/>
      <c r="K290" s="792"/>
      <c r="L290" s="792"/>
      <c r="M290" s="792"/>
      <c r="N290" s="792"/>
      <c r="O290" s="794"/>
      <c r="P290" s="781" t="s">
        <v>71</v>
      </c>
      <c r="Q290" s="782"/>
      <c r="R290" s="782"/>
      <c r="S290" s="782"/>
      <c r="T290" s="782"/>
      <c r="U290" s="782"/>
      <c r="V290" s="783"/>
      <c r="W290" s="37" t="s">
        <v>69</v>
      </c>
      <c r="X290" s="779">
        <f>IFERROR(SUM(X279:X288),"0")</f>
        <v>0</v>
      </c>
      <c r="Y290" s="779">
        <f>IFERROR(SUM(Y279:Y288),"0")</f>
        <v>0</v>
      </c>
      <c r="Z290" s="37"/>
      <c r="AA290" s="780"/>
      <c r="AB290" s="780"/>
      <c r="AC290" s="780"/>
    </row>
    <row r="291" spans="1:68" ht="16.5" hidden="1" customHeight="1" x14ac:dyDescent="0.25">
      <c r="A291" s="824" t="s">
        <v>498</v>
      </c>
      <c r="B291" s="792"/>
      <c r="C291" s="792"/>
      <c r="D291" s="792"/>
      <c r="E291" s="792"/>
      <c r="F291" s="792"/>
      <c r="G291" s="792"/>
      <c r="H291" s="792"/>
      <c r="I291" s="792"/>
      <c r="J291" s="792"/>
      <c r="K291" s="792"/>
      <c r="L291" s="792"/>
      <c r="M291" s="792"/>
      <c r="N291" s="792"/>
      <c r="O291" s="792"/>
      <c r="P291" s="792"/>
      <c r="Q291" s="792"/>
      <c r="R291" s="792"/>
      <c r="S291" s="792"/>
      <c r="T291" s="792"/>
      <c r="U291" s="792"/>
      <c r="V291" s="792"/>
      <c r="W291" s="792"/>
      <c r="X291" s="792"/>
      <c r="Y291" s="792"/>
      <c r="Z291" s="792"/>
      <c r="AA291" s="772"/>
      <c r="AB291" s="772"/>
      <c r="AC291" s="772"/>
    </row>
    <row r="292" spans="1:68" ht="14.25" hidden="1" customHeight="1" x14ac:dyDescent="0.25">
      <c r="A292" s="791" t="s">
        <v>113</v>
      </c>
      <c r="B292" s="792"/>
      <c r="C292" s="792"/>
      <c r="D292" s="792"/>
      <c r="E292" s="792"/>
      <c r="F292" s="792"/>
      <c r="G292" s="792"/>
      <c r="H292" s="792"/>
      <c r="I292" s="792"/>
      <c r="J292" s="792"/>
      <c r="K292" s="792"/>
      <c r="L292" s="792"/>
      <c r="M292" s="792"/>
      <c r="N292" s="792"/>
      <c r="O292" s="792"/>
      <c r="P292" s="792"/>
      <c r="Q292" s="792"/>
      <c r="R292" s="792"/>
      <c r="S292" s="792"/>
      <c r="T292" s="792"/>
      <c r="U292" s="792"/>
      <c r="V292" s="792"/>
      <c r="W292" s="792"/>
      <c r="X292" s="792"/>
      <c r="Y292" s="792"/>
      <c r="Z292" s="792"/>
      <c r="AA292" s="773"/>
      <c r="AB292" s="773"/>
      <c r="AC292" s="773"/>
    </row>
    <row r="293" spans="1:68" ht="27" hidden="1" customHeight="1" x14ac:dyDescent="0.25">
      <c r="A293" s="54" t="s">
        <v>499</v>
      </c>
      <c r="B293" s="54" t="s">
        <v>500</v>
      </c>
      <c r="C293" s="31">
        <v>4301011876</v>
      </c>
      <c r="D293" s="789">
        <v>4680115885707</v>
      </c>
      <c r="E293" s="790"/>
      <c r="F293" s="776">
        <v>0.9</v>
      </c>
      <c r="G293" s="32">
        <v>10</v>
      </c>
      <c r="H293" s="776">
        <v>9</v>
      </c>
      <c r="I293" s="776">
        <v>9.48</v>
      </c>
      <c r="J293" s="32">
        <v>56</v>
      </c>
      <c r="K293" s="32" t="s">
        <v>116</v>
      </c>
      <c r="L293" s="32"/>
      <c r="M293" s="33" t="s">
        <v>117</v>
      </c>
      <c r="N293" s="33"/>
      <c r="O293" s="32">
        <v>31</v>
      </c>
      <c r="P293" s="119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7"/>
      <c r="R293" s="787"/>
      <c r="S293" s="787"/>
      <c r="T293" s="788"/>
      <c r="U293" s="34"/>
      <c r="V293" s="34"/>
      <c r="W293" s="35" t="s">
        <v>69</v>
      </c>
      <c r="X293" s="777">
        <v>0</v>
      </c>
      <c r="Y293" s="77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438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793"/>
      <c r="B294" s="792"/>
      <c r="C294" s="792"/>
      <c r="D294" s="792"/>
      <c r="E294" s="792"/>
      <c r="F294" s="792"/>
      <c r="G294" s="792"/>
      <c r="H294" s="792"/>
      <c r="I294" s="792"/>
      <c r="J294" s="792"/>
      <c r="K294" s="792"/>
      <c r="L294" s="792"/>
      <c r="M294" s="792"/>
      <c r="N294" s="792"/>
      <c r="O294" s="794"/>
      <c r="P294" s="781" t="s">
        <v>71</v>
      </c>
      <c r="Q294" s="782"/>
      <c r="R294" s="782"/>
      <c r="S294" s="782"/>
      <c r="T294" s="782"/>
      <c r="U294" s="782"/>
      <c r="V294" s="783"/>
      <c r="W294" s="37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hidden="1" x14ac:dyDescent="0.2">
      <c r="A295" s="792"/>
      <c r="B295" s="792"/>
      <c r="C295" s="792"/>
      <c r="D295" s="792"/>
      <c r="E295" s="792"/>
      <c r="F295" s="792"/>
      <c r="G295" s="792"/>
      <c r="H295" s="792"/>
      <c r="I295" s="792"/>
      <c r="J295" s="792"/>
      <c r="K295" s="792"/>
      <c r="L295" s="792"/>
      <c r="M295" s="792"/>
      <c r="N295" s="792"/>
      <c r="O295" s="794"/>
      <c r="P295" s="781" t="s">
        <v>71</v>
      </c>
      <c r="Q295" s="782"/>
      <c r="R295" s="782"/>
      <c r="S295" s="782"/>
      <c r="T295" s="782"/>
      <c r="U295" s="782"/>
      <c r="V295" s="783"/>
      <c r="W295" s="37" t="s">
        <v>69</v>
      </c>
      <c r="X295" s="779">
        <f>IFERROR(SUM(X293:X293),"0")</f>
        <v>0</v>
      </c>
      <c r="Y295" s="779">
        <f>IFERROR(SUM(Y293:Y293),"0")</f>
        <v>0</v>
      </c>
      <c r="Z295" s="37"/>
      <c r="AA295" s="780"/>
      <c r="AB295" s="780"/>
      <c r="AC295" s="780"/>
    </row>
    <row r="296" spans="1:68" ht="16.5" hidden="1" customHeight="1" x14ac:dyDescent="0.25">
      <c r="A296" s="824" t="s">
        <v>501</v>
      </c>
      <c r="B296" s="792"/>
      <c r="C296" s="792"/>
      <c r="D296" s="792"/>
      <c r="E296" s="792"/>
      <c r="F296" s="792"/>
      <c r="G296" s="792"/>
      <c r="H296" s="792"/>
      <c r="I296" s="792"/>
      <c r="J296" s="792"/>
      <c r="K296" s="792"/>
      <c r="L296" s="792"/>
      <c r="M296" s="792"/>
      <c r="N296" s="792"/>
      <c r="O296" s="792"/>
      <c r="P296" s="792"/>
      <c r="Q296" s="792"/>
      <c r="R296" s="792"/>
      <c r="S296" s="792"/>
      <c r="T296" s="792"/>
      <c r="U296" s="792"/>
      <c r="V296" s="792"/>
      <c r="W296" s="792"/>
      <c r="X296" s="792"/>
      <c r="Y296" s="792"/>
      <c r="Z296" s="792"/>
      <c r="AA296" s="772"/>
      <c r="AB296" s="772"/>
      <c r="AC296" s="772"/>
    </row>
    <row r="297" spans="1:68" ht="14.25" hidden="1" customHeight="1" x14ac:dyDescent="0.25">
      <c r="A297" s="791" t="s">
        <v>113</v>
      </c>
      <c r="B297" s="792"/>
      <c r="C297" s="792"/>
      <c r="D297" s="792"/>
      <c r="E297" s="792"/>
      <c r="F297" s="792"/>
      <c r="G297" s="792"/>
      <c r="H297" s="792"/>
      <c r="I297" s="792"/>
      <c r="J297" s="792"/>
      <c r="K297" s="792"/>
      <c r="L297" s="792"/>
      <c r="M297" s="792"/>
      <c r="N297" s="792"/>
      <c r="O297" s="792"/>
      <c r="P297" s="792"/>
      <c r="Q297" s="792"/>
      <c r="R297" s="792"/>
      <c r="S297" s="792"/>
      <c r="T297" s="792"/>
      <c r="U297" s="792"/>
      <c r="V297" s="792"/>
      <c r="W297" s="792"/>
      <c r="X297" s="792"/>
      <c r="Y297" s="792"/>
      <c r="Z297" s="792"/>
      <c r="AA297" s="773"/>
      <c r="AB297" s="773"/>
      <c r="AC297" s="773"/>
    </row>
    <row r="298" spans="1:68" ht="27" hidden="1" customHeight="1" x14ac:dyDescent="0.25">
      <c r="A298" s="54" t="s">
        <v>502</v>
      </c>
      <c r="B298" s="54" t="s">
        <v>503</v>
      </c>
      <c r="C298" s="31">
        <v>4301011223</v>
      </c>
      <c r="D298" s="789">
        <v>4607091383423</v>
      </c>
      <c r="E298" s="790"/>
      <c r="F298" s="776">
        <v>1.35</v>
      </c>
      <c r="G298" s="32">
        <v>8</v>
      </c>
      <c r="H298" s="776">
        <v>10.8</v>
      </c>
      <c r="I298" s="776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114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7"/>
      <c r="R298" s="787"/>
      <c r="S298" s="787"/>
      <c r="T298" s="788"/>
      <c r="U298" s="34"/>
      <c r="V298" s="34"/>
      <c r="W298" s="35" t="s">
        <v>69</v>
      </c>
      <c r="X298" s="777">
        <v>0</v>
      </c>
      <c r="Y298" s="77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118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504</v>
      </c>
      <c r="B299" s="54" t="s">
        <v>505</v>
      </c>
      <c r="C299" s="31">
        <v>4301011879</v>
      </c>
      <c r="D299" s="789">
        <v>4680115885691</v>
      </c>
      <c r="E299" s="790"/>
      <c r="F299" s="776">
        <v>1.35</v>
      </c>
      <c r="G299" s="32">
        <v>8</v>
      </c>
      <c r="H299" s="776">
        <v>10.8</v>
      </c>
      <c r="I299" s="77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3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7"/>
      <c r="R299" s="787"/>
      <c r="S299" s="787"/>
      <c r="T299" s="788"/>
      <c r="U299" s="34"/>
      <c r="V299" s="34"/>
      <c r="W299" s="35" t="s">
        <v>69</v>
      </c>
      <c r="X299" s="777">
        <v>0</v>
      </c>
      <c r="Y299" s="77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507</v>
      </c>
      <c r="B300" s="54" t="s">
        <v>508</v>
      </c>
      <c r="C300" s="31">
        <v>4301011878</v>
      </c>
      <c r="D300" s="789">
        <v>4680115885660</v>
      </c>
      <c r="E300" s="790"/>
      <c r="F300" s="776">
        <v>1.35</v>
      </c>
      <c r="G300" s="32">
        <v>8</v>
      </c>
      <c r="H300" s="776">
        <v>10.8</v>
      </c>
      <c r="I300" s="77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2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7"/>
      <c r="R300" s="787"/>
      <c r="S300" s="787"/>
      <c r="T300" s="788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509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93"/>
      <c r="B301" s="792"/>
      <c r="C301" s="792"/>
      <c r="D301" s="792"/>
      <c r="E301" s="792"/>
      <c r="F301" s="792"/>
      <c r="G301" s="792"/>
      <c r="H301" s="792"/>
      <c r="I301" s="792"/>
      <c r="J301" s="792"/>
      <c r="K301" s="792"/>
      <c r="L301" s="792"/>
      <c r="M301" s="792"/>
      <c r="N301" s="792"/>
      <c r="O301" s="794"/>
      <c r="P301" s="781" t="s">
        <v>71</v>
      </c>
      <c r="Q301" s="782"/>
      <c r="R301" s="782"/>
      <c r="S301" s="782"/>
      <c r="T301" s="782"/>
      <c r="U301" s="782"/>
      <c r="V301" s="783"/>
      <c r="W301" s="37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hidden="1" x14ac:dyDescent="0.2">
      <c r="A302" s="792"/>
      <c r="B302" s="792"/>
      <c r="C302" s="792"/>
      <c r="D302" s="792"/>
      <c r="E302" s="792"/>
      <c r="F302" s="792"/>
      <c r="G302" s="792"/>
      <c r="H302" s="792"/>
      <c r="I302" s="792"/>
      <c r="J302" s="792"/>
      <c r="K302" s="792"/>
      <c r="L302" s="792"/>
      <c r="M302" s="792"/>
      <c r="N302" s="792"/>
      <c r="O302" s="794"/>
      <c r="P302" s="781" t="s">
        <v>71</v>
      </c>
      <c r="Q302" s="782"/>
      <c r="R302" s="782"/>
      <c r="S302" s="782"/>
      <c r="T302" s="782"/>
      <c r="U302" s="782"/>
      <c r="V302" s="783"/>
      <c r="W302" s="37" t="s">
        <v>69</v>
      </c>
      <c r="X302" s="779">
        <f>IFERROR(SUM(X298:X300),"0")</f>
        <v>0</v>
      </c>
      <c r="Y302" s="779">
        <f>IFERROR(SUM(Y298:Y300),"0")</f>
        <v>0</v>
      </c>
      <c r="Z302" s="37"/>
      <c r="AA302" s="780"/>
      <c r="AB302" s="780"/>
      <c r="AC302" s="780"/>
    </row>
    <row r="303" spans="1:68" ht="16.5" hidden="1" customHeight="1" x14ac:dyDescent="0.25">
      <c r="A303" s="824" t="s">
        <v>510</v>
      </c>
      <c r="B303" s="792"/>
      <c r="C303" s="792"/>
      <c r="D303" s="792"/>
      <c r="E303" s="792"/>
      <c r="F303" s="792"/>
      <c r="G303" s="792"/>
      <c r="H303" s="792"/>
      <c r="I303" s="792"/>
      <c r="J303" s="792"/>
      <c r="K303" s="792"/>
      <c r="L303" s="792"/>
      <c r="M303" s="792"/>
      <c r="N303" s="792"/>
      <c r="O303" s="792"/>
      <c r="P303" s="792"/>
      <c r="Q303" s="792"/>
      <c r="R303" s="792"/>
      <c r="S303" s="792"/>
      <c r="T303" s="792"/>
      <c r="U303" s="792"/>
      <c r="V303" s="792"/>
      <c r="W303" s="792"/>
      <c r="X303" s="792"/>
      <c r="Y303" s="792"/>
      <c r="Z303" s="792"/>
      <c r="AA303" s="772"/>
      <c r="AB303" s="772"/>
      <c r="AC303" s="772"/>
    </row>
    <row r="304" spans="1:68" ht="14.25" hidden="1" customHeight="1" x14ac:dyDescent="0.25">
      <c r="A304" s="791" t="s">
        <v>73</v>
      </c>
      <c r="B304" s="792"/>
      <c r="C304" s="792"/>
      <c r="D304" s="792"/>
      <c r="E304" s="792"/>
      <c r="F304" s="792"/>
      <c r="G304" s="792"/>
      <c r="H304" s="792"/>
      <c r="I304" s="792"/>
      <c r="J304" s="792"/>
      <c r="K304" s="792"/>
      <c r="L304" s="792"/>
      <c r="M304" s="792"/>
      <c r="N304" s="792"/>
      <c r="O304" s="792"/>
      <c r="P304" s="792"/>
      <c r="Q304" s="792"/>
      <c r="R304" s="792"/>
      <c r="S304" s="792"/>
      <c r="T304" s="792"/>
      <c r="U304" s="792"/>
      <c r="V304" s="792"/>
      <c r="W304" s="792"/>
      <c r="X304" s="792"/>
      <c r="Y304" s="792"/>
      <c r="Z304" s="792"/>
      <c r="AA304" s="773"/>
      <c r="AB304" s="773"/>
      <c r="AC304" s="773"/>
    </row>
    <row r="305" spans="1:68" ht="37.5" hidden="1" customHeight="1" x14ac:dyDescent="0.25">
      <c r="A305" s="54" t="s">
        <v>511</v>
      </c>
      <c r="B305" s="54" t="s">
        <v>512</v>
      </c>
      <c r="C305" s="31">
        <v>4301051409</v>
      </c>
      <c r="D305" s="789">
        <v>4680115881556</v>
      </c>
      <c r="E305" s="790"/>
      <c r="F305" s="776">
        <v>1</v>
      </c>
      <c r="G305" s="32">
        <v>4</v>
      </c>
      <c r="H305" s="776">
        <v>4</v>
      </c>
      <c r="I305" s="776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95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7"/>
      <c r="R305" s="787"/>
      <c r="S305" s="787"/>
      <c r="T305" s="788"/>
      <c r="U305" s="34"/>
      <c r="V305" s="34"/>
      <c r="W305" s="35" t="s">
        <v>69</v>
      </c>
      <c r="X305" s="777">
        <v>0</v>
      </c>
      <c r="Y305" s="77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514</v>
      </c>
      <c r="B306" s="54" t="s">
        <v>515</v>
      </c>
      <c r="C306" s="31">
        <v>4301051506</v>
      </c>
      <c r="D306" s="789">
        <v>4680115881037</v>
      </c>
      <c r="E306" s="790"/>
      <c r="F306" s="776">
        <v>0.84</v>
      </c>
      <c r="G306" s="32">
        <v>4</v>
      </c>
      <c r="H306" s="776">
        <v>3.36</v>
      </c>
      <c r="I306" s="77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3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7"/>
      <c r="R306" s="787"/>
      <c r="S306" s="787"/>
      <c r="T306" s="788"/>
      <c r="U306" s="34"/>
      <c r="V306" s="34"/>
      <c r="W306" s="35" t="s">
        <v>69</v>
      </c>
      <c r="X306" s="777">
        <v>0</v>
      </c>
      <c r="Y306" s="77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516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517</v>
      </c>
      <c r="B307" s="54" t="s">
        <v>518</v>
      </c>
      <c r="C307" s="31">
        <v>4301051893</v>
      </c>
      <c r="D307" s="789">
        <v>4680115886186</v>
      </c>
      <c r="E307" s="790"/>
      <c r="F307" s="776">
        <v>0.3</v>
      </c>
      <c r="G307" s="32">
        <v>6</v>
      </c>
      <c r="H307" s="776">
        <v>1.8</v>
      </c>
      <c r="I307" s="77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1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7"/>
      <c r="R307" s="787"/>
      <c r="S307" s="787"/>
      <c r="T307" s="788"/>
      <c r="U307" s="34"/>
      <c r="V307" s="34"/>
      <c r="W307" s="35" t="s">
        <v>69</v>
      </c>
      <c r="X307" s="777">
        <v>0</v>
      </c>
      <c r="Y307" s="77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519</v>
      </c>
      <c r="B308" s="54" t="s">
        <v>520</v>
      </c>
      <c r="C308" s="31">
        <v>4301051487</v>
      </c>
      <c r="D308" s="789">
        <v>4680115881228</v>
      </c>
      <c r="E308" s="790"/>
      <c r="F308" s="776">
        <v>0.4</v>
      </c>
      <c r="G308" s="32">
        <v>6</v>
      </c>
      <c r="H308" s="776">
        <v>2.4</v>
      </c>
      <c r="I308" s="77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5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7"/>
      <c r="R308" s="787"/>
      <c r="S308" s="787"/>
      <c r="T308" s="788"/>
      <c r="U308" s="34"/>
      <c r="V308" s="34"/>
      <c r="W308" s="35" t="s">
        <v>69</v>
      </c>
      <c r="X308" s="777">
        <v>0</v>
      </c>
      <c r="Y308" s="77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516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521</v>
      </c>
      <c r="B309" s="54" t="s">
        <v>522</v>
      </c>
      <c r="C309" s="31">
        <v>4301051384</v>
      </c>
      <c r="D309" s="789">
        <v>4680115881211</v>
      </c>
      <c r="E309" s="790"/>
      <c r="F309" s="776">
        <v>0.4</v>
      </c>
      <c r="G309" s="32">
        <v>6</v>
      </c>
      <c r="H309" s="776">
        <v>2.4</v>
      </c>
      <c r="I309" s="776">
        <v>2.58</v>
      </c>
      <c r="J309" s="32">
        <v>182</v>
      </c>
      <c r="K309" s="32" t="s">
        <v>76</v>
      </c>
      <c r="L309" s="32" t="s">
        <v>145</v>
      </c>
      <c r="M309" s="33" t="s">
        <v>68</v>
      </c>
      <c r="N309" s="33"/>
      <c r="O309" s="32">
        <v>45</v>
      </c>
      <c r="P309" s="100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7"/>
      <c r="R309" s="787"/>
      <c r="S309" s="787"/>
      <c r="T309" s="788"/>
      <c r="U309" s="34"/>
      <c r="V309" s="34"/>
      <c r="W309" s="35" t="s">
        <v>69</v>
      </c>
      <c r="X309" s="777">
        <v>0</v>
      </c>
      <c r="Y309" s="77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513</v>
      </c>
      <c r="AG309" s="64"/>
      <c r="AJ309" s="68" t="s">
        <v>147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hidden="1" customHeight="1" x14ac:dyDescent="0.25">
      <c r="A310" s="54" t="s">
        <v>523</v>
      </c>
      <c r="B310" s="54" t="s">
        <v>524</v>
      </c>
      <c r="C310" s="31">
        <v>4301051378</v>
      </c>
      <c r="D310" s="789">
        <v>4680115881020</v>
      </c>
      <c r="E310" s="790"/>
      <c r="F310" s="776">
        <v>0.84</v>
      </c>
      <c r="G310" s="32">
        <v>4</v>
      </c>
      <c r="H310" s="776">
        <v>3.36</v>
      </c>
      <c r="I310" s="77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7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7"/>
      <c r="R310" s="787"/>
      <c r="S310" s="787"/>
      <c r="T310" s="788"/>
      <c r="U310" s="34"/>
      <c r="V310" s="34"/>
      <c r="W310" s="35" t="s">
        <v>69</v>
      </c>
      <c r="X310" s="777">
        <v>0</v>
      </c>
      <c r="Y310" s="77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525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hidden="1" x14ac:dyDescent="0.2">
      <c r="A311" s="793"/>
      <c r="B311" s="792"/>
      <c r="C311" s="792"/>
      <c r="D311" s="792"/>
      <c r="E311" s="792"/>
      <c r="F311" s="792"/>
      <c r="G311" s="792"/>
      <c r="H311" s="792"/>
      <c r="I311" s="792"/>
      <c r="J311" s="792"/>
      <c r="K311" s="792"/>
      <c r="L311" s="792"/>
      <c r="M311" s="792"/>
      <c r="N311" s="792"/>
      <c r="O311" s="794"/>
      <c r="P311" s="781" t="s">
        <v>71</v>
      </c>
      <c r="Q311" s="782"/>
      <c r="R311" s="782"/>
      <c r="S311" s="782"/>
      <c r="T311" s="782"/>
      <c r="U311" s="782"/>
      <c r="V311" s="783"/>
      <c r="W311" s="37" t="s">
        <v>72</v>
      </c>
      <c r="X311" s="779">
        <f>IFERROR(X305/H305,"0")+IFERROR(X306/H306,"0")+IFERROR(X307/H307,"0")+IFERROR(X308/H308,"0")+IFERROR(X309/H309,"0")+IFERROR(X310/H310,"0")</f>
        <v>0</v>
      </c>
      <c r="Y311" s="779">
        <f>IFERROR(Y305/H305,"0")+IFERROR(Y306/H306,"0")+IFERROR(Y307/H307,"0")+IFERROR(Y308/H308,"0")+IFERROR(Y309/H309,"0")+IFERROR(Y310/H310,"0")</f>
        <v>0</v>
      </c>
      <c r="Z311" s="779">
        <f>IFERROR(IF(Z305="",0,Z305),"0")+IFERROR(IF(Z306="",0,Z306),"0")+IFERROR(IF(Z307="",0,Z307),"0")+IFERROR(IF(Z308="",0,Z308),"0")+IFERROR(IF(Z309="",0,Z309),"0")+IFERROR(IF(Z310="",0,Z310),"0")</f>
        <v>0</v>
      </c>
      <c r="AA311" s="780"/>
      <c r="AB311" s="780"/>
      <c r="AC311" s="780"/>
    </row>
    <row r="312" spans="1:68" hidden="1" x14ac:dyDescent="0.2">
      <c r="A312" s="792"/>
      <c r="B312" s="792"/>
      <c r="C312" s="792"/>
      <c r="D312" s="792"/>
      <c r="E312" s="792"/>
      <c r="F312" s="792"/>
      <c r="G312" s="792"/>
      <c r="H312" s="792"/>
      <c r="I312" s="792"/>
      <c r="J312" s="792"/>
      <c r="K312" s="792"/>
      <c r="L312" s="792"/>
      <c r="M312" s="792"/>
      <c r="N312" s="792"/>
      <c r="O312" s="794"/>
      <c r="P312" s="781" t="s">
        <v>71</v>
      </c>
      <c r="Q312" s="782"/>
      <c r="R312" s="782"/>
      <c r="S312" s="782"/>
      <c r="T312" s="782"/>
      <c r="U312" s="782"/>
      <c r="V312" s="783"/>
      <c r="W312" s="37" t="s">
        <v>69</v>
      </c>
      <c r="X312" s="779">
        <f>IFERROR(SUM(X305:X310),"0")</f>
        <v>0</v>
      </c>
      <c r="Y312" s="779">
        <f>IFERROR(SUM(Y305:Y310),"0")</f>
        <v>0</v>
      </c>
      <c r="Z312" s="37"/>
      <c r="AA312" s="780"/>
      <c r="AB312" s="780"/>
      <c r="AC312" s="780"/>
    </row>
    <row r="313" spans="1:68" ht="16.5" hidden="1" customHeight="1" x14ac:dyDescent="0.25">
      <c r="A313" s="824" t="s">
        <v>526</v>
      </c>
      <c r="B313" s="792"/>
      <c r="C313" s="792"/>
      <c r="D313" s="792"/>
      <c r="E313" s="792"/>
      <c r="F313" s="792"/>
      <c r="G313" s="792"/>
      <c r="H313" s="792"/>
      <c r="I313" s="792"/>
      <c r="J313" s="792"/>
      <c r="K313" s="792"/>
      <c r="L313" s="792"/>
      <c r="M313" s="792"/>
      <c r="N313" s="792"/>
      <c r="O313" s="792"/>
      <c r="P313" s="792"/>
      <c r="Q313" s="792"/>
      <c r="R313" s="792"/>
      <c r="S313" s="792"/>
      <c r="T313" s="792"/>
      <c r="U313" s="792"/>
      <c r="V313" s="792"/>
      <c r="W313" s="792"/>
      <c r="X313" s="792"/>
      <c r="Y313" s="792"/>
      <c r="Z313" s="792"/>
      <c r="AA313" s="772"/>
      <c r="AB313" s="772"/>
      <c r="AC313" s="772"/>
    </row>
    <row r="314" spans="1:68" ht="14.25" hidden="1" customHeight="1" x14ac:dyDescent="0.25">
      <c r="A314" s="791" t="s">
        <v>113</v>
      </c>
      <c r="B314" s="792"/>
      <c r="C314" s="792"/>
      <c r="D314" s="792"/>
      <c r="E314" s="792"/>
      <c r="F314" s="792"/>
      <c r="G314" s="792"/>
      <c r="H314" s="792"/>
      <c r="I314" s="792"/>
      <c r="J314" s="792"/>
      <c r="K314" s="792"/>
      <c r="L314" s="792"/>
      <c r="M314" s="792"/>
      <c r="N314" s="792"/>
      <c r="O314" s="792"/>
      <c r="P314" s="792"/>
      <c r="Q314" s="792"/>
      <c r="R314" s="792"/>
      <c r="S314" s="792"/>
      <c r="T314" s="792"/>
      <c r="U314" s="792"/>
      <c r="V314" s="792"/>
      <c r="W314" s="792"/>
      <c r="X314" s="792"/>
      <c r="Y314" s="792"/>
      <c r="Z314" s="792"/>
      <c r="AA314" s="773"/>
      <c r="AB314" s="773"/>
      <c r="AC314" s="773"/>
    </row>
    <row r="315" spans="1:68" ht="27" hidden="1" customHeight="1" x14ac:dyDescent="0.25">
      <c r="A315" s="54" t="s">
        <v>527</v>
      </c>
      <c r="B315" s="54" t="s">
        <v>528</v>
      </c>
      <c r="C315" s="31">
        <v>4301011306</v>
      </c>
      <c r="D315" s="789">
        <v>4607091389296</v>
      </c>
      <c r="E315" s="790"/>
      <c r="F315" s="776">
        <v>0.4</v>
      </c>
      <c r="G315" s="32">
        <v>10</v>
      </c>
      <c r="H315" s="776">
        <v>4</v>
      </c>
      <c r="I315" s="776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83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7"/>
      <c r="R315" s="787"/>
      <c r="S315" s="787"/>
      <c r="T315" s="788"/>
      <c r="U315" s="34"/>
      <c r="V315" s="34"/>
      <c r="W315" s="35" t="s">
        <v>69</v>
      </c>
      <c r="X315" s="777">
        <v>0</v>
      </c>
      <c r="Y315" s="77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529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93"/>
      <c r="B316" s="792"/>
      <c r="C316" s="792"/>
      <c r="D316" s="792"/>
      <c r="E316" s="792"/>
      <c r="F316" s="792"/>
      <c r="G316" s="792"/>
      <c r="H316" s="792"/>
      <c r="I316" s="792"/>
      <c r="J316" s="792"/>
      <c r="K316" s="792"/>
      <c r="L316" s="792"/>
      <c r="M316" s="792"/>
      <c r="N316" s="792"/>
      <c r="O316" s="794"/>
      <c r="P316" s="781" t="s">
        <v>71</v>
      </c>
      <c r="Q316" s="782"/>
      <c r="R316" s="782"/>
      <c r="S316" s="782"/>
      <c r="T316" s="782"/>
      <c r="U316" s="782"/>
      <c r="V316" s="783"/>
      <c r="W316" s="37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hidden="1" x14ac:dyDescent="0.2">
      <c r="A317" s="792"/>
      <c r="B317" s="792"/>
      <c r="C317" s="792"/>
      <c r="D317" s="792"/>
      <c r="E317" s="792"/>
      <c r="F317" s="792"/>
      <c r="G317" s="792"/>
      <c r="H317" s="792"/>
      <c r="I317" s="792"/>
      <c r="J317" s="792"/>
      <c r="K317" s="792"/>
      <c r="L317" s="792"/>
      <c r="M317" s="792"/>
      <c r="N317" s="792"/>
      <c r="O317" s="794"/>
      <c r="P317" s="781" t="s">
        <v>71</v>
      </c>
      <c r="Q317" s="782"/>
      <c r="R317" s="782"/>
      <c r="S317" s="782"/>
      <c r="T317" s="782"/>
      <c r="U317" s="782"/>
      <c r="V317" s="783"/>
      <c r="W317" s="37" t="s">
        <v>69</v>
      </c>
      <c r="X317" s="779">
        <f>IFERROR(SUM(X315:X315),"0")</f>
        <v>0</v>
      </c>
      <c r="Y317" s="779">
        <f>IFERROR(SUM(Y315:Y315),"0")</f>
        <v>0</v>
      </c>
      <c r="Z317" s="37"/>
      <c r="AA317" s="780"/>
      <c r="AB317" s="780"/>
      <c r="AC317" s="780"/>
    </row>
    <row r="318" spans="1:68" ht="14.25" hidden="1" customHeight="1" x14ac:dyDescent="0.25">
      <c r="A318" s="791" t="s">
        <v>64</v>
      </c>
      <c r="B318" s="792"/>
      <c r="C318" s="792"/>
      <c r="D318" s="792"/>
      <c r="E318" s="792"/>
      <c r="F318" s="792"/>
      <c r="G318" s="792"/>
      <c r="H318" s="792"/>
      <c r="I318" s="792"/>
      <c r="J318" s="792"/>
      <c r="K318" s="792"/>
      <c r="L318" s="792"/>
      <c r="M318" s="792"/>
      <c r="N318" s="792"/>
      <c r="O318" s="792"/>
      <c r="P318" s="792"/>
      <c r="Q318" s="792"/>
      <c r="R318" s="792"/>
      <c r="S318" s="792"/>
      <c r="T318" s="792"/>
      <c r="U318" s="792"/>
      <c r="V318" s="792"/>
      <c r="W318" s="792"/>
      <c r="X318" s="792"/>
      <c r="Y318" s="792"/>
      <c r="Z318" s="792"/>
      <c r="AA318" s="773"/>
      <c r="AB318" s="773"/>
      <c r="AC318" s="773"/>
    </row>
    <row r="319" spans="1:68" ht="27" hidden="1" customHeight="1" x14ac:dyDescent="0.25">
      <c r="A319" s="54" t="s">
        <v>530</v>
      </c>
      <c r="B319" s="54" t="s">
        <v>531</v>
      </c>
      <c r="C319" s="31">
        <v>4301031163</v>
      </c>
      <c r="D319" s="789">
        <v>4680115880344</v>
      </c>
      <c r="E319" s="790"/>
      <c r="F319" s="776">
        <v>0.28000000000000003</v>
      </c>
      <c r="G319" s="32">
        <v>6</v>
      </c>
      <c r="H319" s="776">
        <v>1.68</v>
      </c>
      <c r="I319" s="77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0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7"/>
      <c r="R319" s="787"/>
      <c r="S319" s="787"/>
      <c r="T319" s="788"/>
      <c r="U319" s="34"/>
      <c r="V319" s="34"/>
      <c r="W319" s="35" t="s">
        <v>69</v>
      </c>
      <c r="X319" s="777">
        <v>0</v>
      </c>
      <c r="Y319" s="77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532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93"/>
      <c r="B320" s="792"/>
      <c r="C320" s="792"/>
      <c r="D320" s="792"/>
      <c r="E320" s="792"/>
      <c r="F320" s="792"/>
      <c r="G320" s="792"/>
      <c r="H320" s="792"/>
      <c r="I320" s="792"/>
      <c r="J320" s="792"/>
      <c r="K320" s="792"/>
      <c r="L320" s="792"/>
      <c r="M320" s="792"/>
      <c r="N320" s="792"/>
      <c r="O320" s="794"/>
      <c r="P320" s="781" t="s">
        <v>71</v>
      </c>
      <c r="Q320" s="782"/>
      <c r="R320" s="782"/>
      <c r="S320" s="782"/>
      <c r="T320" s="782"/>
      <c r="U320" s="782"/>
      <c r="V320" s="783"/>
      <c r="W320" s="37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hidden="1" x14ac:dyDescent="0.2">
      <c r="A321" s="792"/>
      <c r="B321" s="792"/>
      <c r="C321" s="792"/>
      <c r="D321" s="792"/>
      <c r="E321" s="792"/>
      <c r="F321" s="792"/>
      <c r="G321" s="792"/>
      <c r="H321" s="792"/>
      <c r="I321" s="792"/>
      <c r="J321" s="792"/>
      <c r="K321" s="792"/>
      <c r="L321" s="792"/>
      <c r="M321" s="792"/>
      <c r="N321" s="792"/>
      <c r="O321" s="794"/>
      <c r="P321" s="781" t="s">
        <v>71</v>
      </c>
      <c r="Q321" s="782"/>
      <c r="R321" s="782"/>
      <c r="S321" s="782"/>
      <c r="T321" s="782"/>
      <c r="U321" s="782"/>
      <c r="V321" s="783"/>
      <c r="W321" s="37" t="s">
        <v>69</v>
      </c>
      <c r="X321" s="779">
        <f>IFERROR(SUM(X319:X319),"0")</f>
        <v>0</v>
      </c>
      <c r="Y321" s="779">
        <f>IFERROR(SUM(Y319:Y319),"0")</f>
        <v>0</v>
      </c>
      <c r="Z321" s="37"/>
      <c r="AA321" s="780"/>
      <c r="AB321" s="780"/>
      <c r="AC321" s="780"/>
    </row>
    <row r="322" spans="1:68" ht="14.25" hidden="1" customHeight="1" x14ac:dyDescent="0.25">
      <c r="A322" s="791" t="s">
        <v>73</v>
      </c>
      <c r="B322" s="792"/>
      <c r="C322" s="792"/>
      <c r="D322" s="792"/>
      <c r="E322" s="792"/>
      <c r="F322" s="792"/>
      <c r="G322" s="792"/>
      <c r="H322" s="792"/>
      <c r="I322" s="792"/>
      <c r="J322" s="792"/>
      <c r="K322" s="792"/>
      <c r="L322" s="792"/>
      <c r="M322" s="792"/>
      <c r="N322" s="792"/>
      <c r="O322" s="792"/>
      <c r="P322" s="792"/>
      <c r="Q322" s="792"/>
      <c r="R322" s="792"/>
      <c r="S322" s="792"/>
      <c r="T322" s="792"/>
      <c r="U322" s="792"/>
      <c r="V322" s="792"/>
      <c r="W322" s="792"/>
      <c r="X322" s="792"/>
      <c r="Y322" s="792"/>
      <c r="Z322" s="792"/>
      <c r="AA322" s="773"/>
      <c r="AB322" s="773"/>
      <c r="AC322" s="773"/>
    </row>
    <row r="323" spans="1:68" ht="37.5" hidden="1" customHeight="1" x14ac:dyDescent="0.25">
      <c r="A323" s="54" t="s">
        <v>533</v>
      </c>
      <c r="B323" s="54" t="s">
        <v>534</v>
      </c>
      <c r="C323" s="31">
        <v>4301051731</v>
      </c>
      <c r="D323" s="789">
        <v>4680115884618</v>
      </c>
      <c r="E323" s="790"/>
      <c r="F323" s="776">
        <v>0.6</v>
      </c>
      <c r="G323" s="32">
        <v>6</v>
      </c>
      <c r="H323" s="776">
        <v>3.6</v>
      </c>
      <c r="I323" s="77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2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7"/>
      <c r="R323" s="787"/>
      <c r="S323" s="787"/>
      <c r="T323" s="788"/>
      <c r="U323" s="34"/>
      <c r="V323" s="34"/>
      <c r="W323" s="35" t="s">
        <v>69</v>
      </c>
      <c r="X323" s="777">
        <v>0</v>
      </c>
      <c r="Y323" s="77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535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793"/>
      <c r="B324" s="792"/>
      <c r="C324" s="792"/>
      <c r="D324" s="792"/>
      <c r="E324" s="792"/>
      <c r="F324" s="792"/>
      <c r="G324" s="792"/>
      <c r="H324" s="792"/>
      <c r="I324" s="792"/>
      <c r="J324" s="792"/>
      <c r="K324" s="792"/>
      <c r="L324" s="792"/>
      <c r="M324" s="792"/>
      <c r="N324" s="792"/>
      <c r="O324" s="794"/>
      <c r="P324" s="781" t="s">
        <v>71</v>
      </c>
      <c r="Q324" s="782"/>
      <c r="R324" s="782"/>
      <c r="S324" s="782"/>
      <c r="T324" s="782"/>
      <c r="U324" s="782"/>
      <c r="V324" s="783"/>
      <c r="W324" s="37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hidden="1" x14ac:dyDescent="0.2">
      <c r="A325" s="792"/>
      <c r="B325" s="792"/>
      <c r="C325" s="792"/>
      <c r="D325" s="792"/>
      <c r="E325" s="792"/>
      <c r="F325" s="792"/>
      <c r="G325" s="792"/>
      <c r="H325" s="792"/>
      <c r="I325" s="792"/>
      <c r="J325" s="792"/>
      <c r="K325" s="792"/>
      <c r="L325" s="792"/>
      <c r="M325" s="792"/>
      <c r="N325" s="792"/>
      <c r="O325" s="794"/>
      <c r="P325" s="781" t="s">
        <v>71</v>
      </c>
      <c r="Q325" s="782"/>
      <c r="R325" s="782"/>
      <c r="S325" s="782"/>
      <c r="T325" s="782"/>
      <c r="U325" s="782"/>
      <c r="V325" s="783"/>
      <c r="W325" s="37" t="s">
        <v>69</v>
      </c>
      <c r="X325" s="779">
        <f>IFERROR(SUM(X323:X323),"0")</f>
        <v>0</v>
      </c>
      <c r="Y325" s="779">
        <f>IFERROR(SUM(Y323:Y323),"0")</f>
        <v>0</v>
      </c>
      <c r="Z325" s="37"/>
      <c r="AA325" s="780"/>
      <c r="AB325" s="780"/>
      <c r="AC325" s="780"/>
    </row>
    <row r="326" spans="1:68" ht="16.5" hidden="1" customHeight="1" x14ac:dyDescent="0.25">
      <c r="A326" s="824" t="s">
        <v>536</v>
      </c>
      <c r="B326" s="792"/>
      <c r="C326" s="792"/>
      <c r="D326" s="792"/>
      <c r="E326" s="792"/>
      <c r="F326" s="792"/>
      <c r="G326" s="792"/>
      <c r="H326" s="792"/>
      <c r="I326" s="792"/>
      <c r="J326" s="792"/>
      <c r="K326" s="792"/>
      <c r="L326" s="792"/>
      <c r="M326" s="792"/>
      <c r="N326" s="792"/>
      <c r="O326" s="792"/>
      <c r="P326" s="792"/>
      <c r="Q326" s="792"/>
      <c r="R326" s="792"/>
      <c r="S326" s="792"/>
      <c r="T326" s="792"/>
      <c r="U326" s="792"/>
      <c r="V326" s="792"/>
      <c r="W326" s="792"/>
      <c r="X326" s="792"/>
      <c r="Y326" s="792"/>
      <c r="Z326" s="792"/>
      <c r="AA326" s="772"/>
      <c r="AB326" s="772"/>
      <c r="AC326" s="772"/>
    </row>
    <row r="327" spans="1:68" ht="14.25" hidden="1" customHeight="1" x14ac:dyDescent="0.25">
      <c r="A327" s="791" t="s">
        <v>113</v>
      </c>
      <c r="B327" s="792"/>
      <c r="C327" s="792"/>
      <c r="D327" s="792"/>
      <c r="E327" s="792"/>
      <c r="F327" s="792"/>
      <c r="G327" s="792"/>
      <c r="H327" s="792"/>
      <c r="I327" s="792"/>
      <c r="J327" s="792"/>
      <c r="K327" s="792"/>
      <c r="L327" s="792"/>
      <c r="M327" s="792"/>
      <c r="N327" s="792"/>
      <c r="O327" s="792"/>
      <c r="P327" s="792"/>
      <c r="Q327" s="792"/>
      <c r="R327" s="792"/>
      <c r="S327" s="792"/>
      <c r="T327" s="792"/>
      <c r="U327" s="792"/>
      <c r="V327" s="792"/>
      <c r="W327" s="792"/>
      <c r="X327" s="792"/>
      <c r="Y327" s="792"/>
      <c r="Z327" s="792"/>
      <c r="AA327" s="773"/>
      <c r="AB327" s="773"/>
      <c r="AC327" s="773"/>
    </row>
    <row r="328" spans="1:68" ht="27" hidden="1" customHeight="1" x14ac:dyDescent="0.25">
      <c r="A328" s="54" t="s">
        <v>537</v>
      </c>
      <c r="B328" s="54" t="s">
        <v>538</v>
      </c>
      <c r="C328" s="31">
        <v>4301011353</v>
      </c>
      <c r="D328" s="789">
        <v>4607091389807</v>
      </c>
      <c r="E328" s="790"/>
      <c r="F328" s="776">
        <v>0.4</v>
      </c>
      <c r="G328" s="32">
        <v>10</v>
      </c>
      <c r="H328" s="776">
        <v>4</v>
      </c>
      <c r="I328" s="776">
        <v>4.21</v>
      </c>
      <c r="J328" s="32">
        <v>132</v>
      </c>
      <c r="K328" s="32" t="s">
        <v>126</v>
      </c>
      <c r="L328" s="32"/>
      <c r="M328" s="33" t="s">
        <v>117</v>
      </c>
      <c r="N328" s="33"/>
      <c r="O328" s="32">
        <v>55</v>
      </c>
      <c r="P328" s="80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7"/>
      <c r="R328" s="787"/>
      <c r="S328" s="787"/>
      <c r="T328" s="788"/>
      <c r="U328" s="34"/>
      <c r="V328" s="34"/>
      <c r="W328" s="35" t="s">
        <v>69</v>
      </c>
      <c r="X328" s="777">
        <v>0</v>
      </c>
      <c r="Y328" s="77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539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93"/>
      <c r="B329" s="792"/>
      <c r="C329" s="792"/>
      <c r="D329" s="792"/>
      <c r="E329" s="792"/>
      <c r="F329" s="792"/>
      <c r="G329" s="792"/>
      <c r="H329" s="792"/>
      <c r="I329" s="792"/>
      <c r="J329" s="792"/>
      <c r="K329" s="792"/>
      <c r="L329" s="792"/>
      <c r="M329" s="792"/>
      <c r="N329" s="792"/>
      <c r="O329" s="794"/>
      <c r="P329" s="781" t="s">
        <v>71</v>
      </c>
      <c r="Q329" s="782"/>
      <c r="R329" s="782"/>
      <c r="S329" s="782"/>
      <c r="T329" s="782"/>
      <c r="U329" s="782"/>
      <c r="V329" s="783"/>
      <c r="W329" s="37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hidden="1" x14ac:dyDescent="0.2">
      <c r="A330" s="792"/>
      <c r="B330" s="792"/>
      <c r="C330" s="792"/>
      <c r="D330" s="792"/>
      <c r="E330" s="792"/>
      <c r="F330" s="792"/>
      <c r="G330" s="792"/>
      <c r="H330" s="792"/>
      <c r="I330" s="792"/>
      <c r="J330" s="792"/>
      <c r="K330" s="792"/>
      <c r="L330" s="792"/>
      <c r="M330" s="792"/>
      <c r="N330" s="792"/>
      <c r="O330" s="794"/>
      <c r="P330" s="781" t="s">
        <v>71</v>
      </c>
      <c r="Q330" s="782"/>
      <c r="R330" s="782"/>
      <c r="S330" s="782"/>
      <c r="T330" s="782"/>
      <c r="U330" s="782"/>
      <c r="V330" s="783"/>
      <c r="W330" s="37" t="s">
        <v>69</v>
      </c>
      <c r="X330" s="779">
        <f>IFERROR(SUM(X328:X328),"0")</f>
        <v>0</v>
      </c>
      <c r="Y330" s="779">
        <f>IFERROR(SUM(Y328:Y328),"0")</f>
        <v>0</v>
      </c>
      <c r="Z330" s="37"/>
      <c r="AA330" s="780"/>
      <c r="AB330" s="780"/>
      <c r="AC330" s="780"/>
    </row>
    <row r="331" spans="1:68" ht="14.25" hidden="1" customHeight="1" x14ac:dyDescent="0.25">
      <c r="A331" s="791" t="s">
        <v>64</v>
      </c>
      <c r="B331" s="792"/>
      <c r="C331" s="792"/>
      <c r="D331" s="792"/>
      <c r="E331" s="792"/>
      <c r="F331" s="792"/>
      <c r="G331" s="792"/>
      <c r="H331" s="792"/>
      <c r="I331" s="792"/>
      <c r="J331" s="792"/>
      <c r="K331" s="792"/>
      <c r="L331" s="792"/>
      <c r="M331" s="792"/>
      <c r="N331" s="792"/>
      <c r="O331" s="792"/>
      <c r="P331" s="792"/>
      <c r="Q331" s="792"/>
      <c r="R331" s="792"/>
      <c r="S331" s="792"/>
      <c r="T331" s="792"/>
      <c r="U331" s="792"/>
      <c r="V331" s="792"/>
      <c r="W331" s="792"/>
      <c r="X331" s="792"/>
      <c r="Y331" s="792"/>
      <c r="Z331" s="792"/>
      <c r="AA331" s="773"/>
      <c r="AB331" s="773"/>
      <c r="AC331" s="773"/>
    </row>
    <row r="332" spans="1:68" ht="27" hidden="1" customHeight="1" x14ac:dyDescent="0.25">
      <c r="A332" s="54" t="s">
        <v>540</v>
      </c>
      <c r="B332" s="54" t="s">
        <v>541</v>
      </c>
      <c r="C332" s="31">
        <v>4301031164</v>
      </c>
      <c r="D332" s="789">
        <v>4680115880481</v>
      </c>
      <c r="E332" s="790"/>
      <c r="F332" s="776">
        <v>0.28000000000000003</v>
      </c>
      <c r="G332" s="32">
        <v>6</v>
      </c>
      <c r="H332" s="776">
        <v>1.68</v>
      </c>
      <c r="I332" s="77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4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7"/>
      <c r="R332" s="787"/>
      <c r="S332" s="787"/>
      <c r="T332" s="788"/>
      <c r="U332" s="34"/>
      <c r="V332" s="34"/>
      <c r="W332" s="35" t="s">
        <v>69</v>
      </c>
      <c r="X332" s="777">
        <v>0</v>
      </c>
      <c r="Y332" s="77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542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93"/>
      <c r="B333" s="792"/>
      <c r="C333" s="792"/>
      <c r="D333" s="792"/>
      <c r="E333" s="792"/>
      <c r="F333" s="792"/>
      <c r="G333" s="792"/>
      <c r="H333" s="792"/>
      <c r="I333" s="792"/>
      <c r="J333" s="792"/>
      <c r="K333" s="792"/>
      <c r="L333" s="792"/>
      <c r="M333" s="792"/>
      <c r="N333" s="792"/>
      <c r="O333" s="794"/>
      <c r="P333" s="781" t="s">
        <v>71</v>
      </c>
      <c r="Q333" s="782"/>
      <c r="R333" s="782"/>
      <c r="S333" s="782"/>
      <c r="T333" s="782"/>
      <c r="U333" s="782"/>
      <c r="V333" s="783"/>
      <c r="W333" s="37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hidden="1" x14ac:dyDescent="0.2">
      <c r="A334" s="792"/>
      <c r="B334" s="792"/>
      <c r="C334" s="792"/>
      <c r="D334" s="792"/>
      <c r="E334" s="792"/>
      <c r="F334" s="792"/>
      <c r="G334" s="792"/>
      <c r="H334" s="792"/>
      <c r="I334" s="792"/>
      <c r="J334" s="792"/>
      <c r="K334" s="792"/>
      <c r="L334" s="792"/>
      <c r="M334" s="792"/>
      <c r="N334" s="792"/>
      <c r="O334" s="794"/>
      <c r="P334" s="781" t="s">
        <v>71</v>
      </c>
      <c r="Q334" s="782"/>
      <c r="R334" s="782"/>
      <c r="S334" s="782"/>
      <c r="T334" s="782"/>
      <c r="U334" s="782"/>
      <c r="V334" s="783"/>
      <c r="W334" s="37" t="s">
        <v>69</v>
      </c>
      <c r="X334" s="779">
        <f>IFERROR(SUM(X332:X332),"0")</f>
        <v>0</v>
      </c>
      <c r="Y334" s="779">
        <f>IFERROR(SUM(Y332:Y332),"0")</f>
        <v>0</v>
      </c>
      <c r="Z334" s="37"/>
      <c r="AA334" s="780"/>
      <c r="AB334" s="780"/>
      <c r="AC334" s="780"/>
    </row>
    <row r="335" spans="1:68" ht="14.25" hidden="1" customHeight="1" x14ac:dyDescent="0.25">
      <c r="A335" s="791" t="s">
        <v>73</v>
      </c>
      <c r="B335" s="792"/>
      <c r="C335" s="792"/>
      <c r="D335" s="792"/>
      <c r="E335" s="792"/>
      <c r="F335" s="792"/>
      <c r="G335" s="792"/>
      <c r="H335" s="792"/>
      <c r="I335" s="792"/>
      <c r="J335" s="792"/>
      <c r="K335" s="792"/>
      <c r="L335" s="792"/>
      <c r="M335" s="792"/>
      <c r="N335" s="792"/>
      <c r="O335" s="792"/>
      <c r="P335" s="792"/>
      <c r="Q335" s="792"/>
      <c r="R335" s="792"/>
      <c r="S335" s="792"/>
      <c r="T335" s="792"/>
      <c r="U335" s="792"/>
      <c r="V335" s="792"/>
      <c r="W335" s="792"/>
      <c r="X335" s="792"/>
      <c r="Y335" s="792"/>
      <c r="Z335" s="792"/>
      <c r="AA335" s="773"/>
      <c r="AB335" s="773"/>
      <c r="AC335" s="773"/>
    </row>
    <row r="336" spans="1:68" ht="27" hidden="1" customHeight="1" x14ac:dyDescent="0.25">
      <c r="A336" s="54" t="s">
        <v>543</v>
      </c>
      <c r="B336" s="54" t="s">
        <v>544</v>
      </c>
      <c r="C336" s="31">
        <v>4301051344</v>
      </c>
      <c r="D336" s="789">
        <v>4680115880412</v>
      </c>
      <c r="E336" s="790"/>
      <c r="F336" s="776">
        <v>0.33</v>
      </c>
      <c r="G336" s="32">
        <v>6</v>
      </c>
      <c r="H336" s="776">
        <v>1.98</v>
      </c>
      <c r="I336" s="77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5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7"/>
      <c r="R336" s="787"/>
      <c r="S336" s="787"/>
      <c r="T336" s="788"/>
      <c r="U336" s="34"/>
      <c r="V336" s="34"/>
      <c r="W336" s="35" t="s">
        <v>69</v>
      </c>
      <c r="X336" s="777">
        <v>0</v>
      </c>
      <c r="Y336" s="77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546</v>
      </c>
      <c r="B337" s="54" t="s">
        <v>547</v>
      </c>
      <c r="C337" s="31">
        <v>4301051277</v>
      </c>
      <c r="D337" s="789">
        <v>4680115880511</v>
      </c>
      <c r="E337" s="790"/>
      <c r="F337" s="776">
        <v>0.33</v>
      </c>
      <c r="G337" s="32">
        <v>6</v>
      </c>
      <c r="H337" s="776">
        <v>1.98</v>
      </c>
      <c r="I337" s="77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6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7"/>
      <c r="R337" s="787"/>
      <c r="S337" s="787"/>
      <c r="T337" s="788"/>
      <c r="U337" s="34"/>
      <c r="V337" s="34"/>
      <c r="W337" s="35" t="s">
        <v>69</v>
      </c>
      <c r="X337" s="777">
        <v>0</v>
      </c>
      <c r="Y337" s="77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548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93"/>
      <c r="B338" s="792"/>
      <c r="C338" s="792"/>
      <c r="D338" s="792"/>
      <c r="E338" s="792"/>
      <c r="F338" s="792"/>
      <c r="G338" s="792"/>
      <c r="H338" s="792"/>
      <c r="I338" s="792"/>
      <c r="J338" s="792"/>
      <c r="K338" s="792"/>
      <c r="L338" s="792"/>
      <c r="M338" s="792"/>
      <c r="N338" s="792"/>
      <c r="O338" s="794"/>
      <c r="P338" s="781" t="s">
        <v>71</v>
      </c>
      <c r="Q338" s="782"/>
      <c r="R338" s="782"/>
      <c r="S338" s="782"/>
      <c r="T338" s="782"/>
      <c r="U338" s="782"/>
      <c r="V338" s="783"/>
      <c r="W338" s="37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hidden="1" x14ac:dyDescent="0.2">
      <c r="A339" s="792"/>
      <c r="B339" s="792"/>
      <c r="C339" s="792"/>
      <c r="D339" s="792"/>
      <c r="E339" s="792"/>
      <c r="F339" s="792"/>
      <c r="G339" s="792"/>
      <c r="H339" s="792"/>
      <c r="I339" s="792"/>
      <c r="J339" s="792"/>
      <c r="K339" s="792"/>
      <c r="L339" s="792"/>
      <c r="M339" s="792"/>
      <c r="N339" s="792"/>
      <c r="O339" s="794"/>
      <c r="P339" s="781" t="s">
        <v>71</v>
      </c>
      <c r="Q339" s="782"/>
      <c r="R339" s="782"/>
      <c r="S339" s="782"/>
      <c r="T339" s="782"/>
      <c r="U339" s="782"/>
      <c r="V339" s="783"/>
      <c r="W339" s="37" t="s">
        <v>69</v>
      </c>
      <c r="X339" s="779">
        <f>IFERROR(SUM(X336:X337),"0")</f>
        <v>0</v>
      </c>
      <c r="Y339" s="779">
        <f>IFERROR(SUM(Y336:Y337),"0")</f>
        <v>0</v>
      </c>
      <c r="Z339" s="37"/>
      <c r="AA339" s="780"/>
      <c r="AB339" s="780"/>
      <c r="AC339" s="780"/>
    </row>
    <row r="340" spans="1:68" ht="16.5" hidden="1" customHeight="1" x14ac:dyDescent="0.25">
      <c r="A340" s="824" t="s">
        <v>549</v>
      </c>
      <c r="B340" s="792"/>
      <c r="C340" s="792"/>
      <c r="D340" s="792"/>
      <c r="E340" s="792"/>
      <c r="F340" s="792"/>
      <c r="G340" s="792"/>
      <c r="H340" s="792"/>
      <c r="I340" s="792"/>
      <c r="J340" s="792"/>
      <c r="K340" s="792"/>
      <c r="L340" s="792"/>
      <c r="M340" s="792"/>
      <c r="N340" s="792"/>
      <c r="O340" s="792"/>
      <c r="P340" s="792"/>
      <c r="Q340" s="792"/>
      <c r="R340" s="792"/>
      <c r="S340" s="792"/>
      <c r="T340" s="792"/>
      <c r="U340" s="792"/>
      <c r="V340" s="792"/>
      <c r="W340" s="792"/>
      <c r="X340" s="792"/>
      <c r="Y340" s="792"/>
      <c r="Z340" s="792"/>
      <c r="AA340" s="772"/>
      <c r="AB340" s="772"/>
      <c r="AC340" s="772"/>
    </row>
    <row r="341" spans="1:68" ht="14.25" hidden="1" customHeight="1" x14ac:dyDescent="0.25">
      <c r="A341" s="791" t="s">
        <v>113</v>
      </c>
      <c r="B341" s="792"/>
      <c r="C341" s="792"/>
      <c r="D341" s="792"/>
      <c r="E341" s="792"/>
      <c r="F341" s="792"/>
      <c r="G341" s="792"/>
      <c r="H341" s="792"/>
      <c r="I341" s="792"/>
      <c r="J341" s="792"/>
      <c r="K341" s="792"/>
      <c r="L341" s="792"/>
      <c r="M341" s="792"/>
      <c r="N341" s="792"/>
      <c r="O341" s="792"/>
      <c r="P341" s="792"/>
      <c r="Q341" s="792"/>
      <c r="R341" s="792"/>
      <c r="S341" s="792"/>
      <c r="T341" s="792"/>
      <c r="U341" s="792"/>
      <c r="V341" s="792"/>
      <c r="W341" s="792"/>
      <c r="X341" s="792"/>
      <c r="Y341" s="792"/>
      <c r="Z341" s="792"/>
      <c r="AA341" s="773"/>
      <c r="AB341" s="773"/>
      <c r="AC341" s="773"/>
    </row>
    <row r="342" spans="1:68" ht="27" hidden="1" customHeight="1" x14ac:dyDescent="0.25">
      <c r="A342" s="54" t="s">
        <v>550</v>
      </c>
      <c r="B342" s="54" t="s">
        <v>551</v>
      </c>
      <c r="C342" s="31">
        <v>4301011593</v>
      </c>
      <c r="D342" s="789">
        <v>4680115882973</v>
      </c>
      <c r="E342" s="790"/>
      <c r="F342" s="776">
        <v>0.7</v>
      </c>
      <c r="G342" s="32">
        <v>6</v>
      </c>
      <c r="H342" s="776">
        <v>4.2</v>
      </c>
      <c r="I342" s="776">
        <v>4.5599999999999996</v>
      </c>
      <c r="J342" s="32">
        <v>104</v>
      </c>
      <c r="K342" s="32" t="s">
        <v>116</v>
      </c>
      <c r="L342" s="32"/>
      <c r="M342" s="33" t="s">
        <v>117</v>
      </c>
      <c r="N342" s="33"/>
      <c r="O342" s="32">
        <v>55</v>
      </c>
      <c r="P342" s="113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7"/>
      <c r="R342" s="787"/>
      <c r="S342" s="787"/>
      <c r="T342" s="788"/>
      <c r="U342" s="34"/>
      <c r="V342" s="34"/>
      <c r="W342" s="35" t="s">
        <v>69</v>
      </c>
      <c r="X342" s="777">
        <v>0</v>
      </c>
      <c r="Y342" s="77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93"/>
      <c r="B343" s="792"/>
      <c r="C343" s="792"/>
      <c r="D343" s="792"/>
      <c r="E343" s="792"/>
      <c r="F343" s="792"/>
      <c r="G343" s="792"/>
      <c r="H343" s="792"/>
      <c r="I343" s="792"/>
      <c r="J343" s="792"/>
      <c r="K343" s="792"/>
      <c r="L343" s="792"/>
      <c r="M343" s="792"/>
      <c r="N343" s="792"/>
      <c r="O343" s="794"/>
      <c r="P343" s="781" t="s">
        <v>71</v>
      </c>
      <c r="Q343" s="782"/>
      <c r="R343" s="782"/>
      <c r="S343" s="782"/>
      <c r="T343" s="782"/>
      <c r="U343" s="782"/>
      <c r="V343" s="783"/>
      <c r="W343" s="37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hidden="1" x14ac:dyDescent="0.2">
      <c r="A344" s="792"/>
      <c r="B344" s="792"/>
      <c r="C344" s="792"/>
      <c r="D344" s="792"/>
      <c r="E344" s="792"/>
      <c r="F344" s="792"/>
      <c r="G344" s="792"/>
      <c r="H344" s="792"/>
      <c r="I344" s="792"/>
      <c r="J344" s="792"/>
      <c r="K344" s="792"/>
      <c r="L344" s="792"/>
      <c r="M344" s="792"/>
      <c r="N344" s="792"/>
      <c r="O344" s="794"/>
      <c r="P344" s="781" t="s">
        <v>71</v>
      </c>
      <c r="Q344" s="782"/>
      <c r="R344" s="782"/>
      <c r="S344" s="782"/>
      <c r="T344" s="782"/>
      <c r="U344" s="782"/>
      <c r="V344" s="783"/>
      <c r="W344" s="37" t="s">
        <v>69</v>
      </c>
      <c r="X344" s="779">
        <f>IFERROR(SUM(X342:X342),"0")</f>
        <v>0</v>
      </c>
      <c r="Y344" s="779">
        <f>IFERROR(SUM(Y342:Y342),"0")</f>
        <v>0</v>
      </c>
      <c r="Z344" s="37"/>
      <c r="AA344" s="780"/>
      <c r="AB344" s="780"/>
      <c r="AC344" s="780"/>
    </row>
    <row r="345" spans="1:68" ht="14.25" hidden="1" customHeight="1" x14ac:dyDescent="0.25">
      <c r="A345" s="791" t="s">
        <v>64</v>
      </c>
      <c r="B345" s="792"/>
      <c r="C345" s="792"/>
      <c r="D345" s="792"/>
      <c r="E345" s="792"/>
      <c r="F345" s="792"/>
      <c r="G345" s="792"/>
      <c r="H345" s="792"/>
      <c r="I345" s="792"/>
      <c r="J345" s="792"/>
      <c r="K345" s="792"/>
      <c r="L345" s="792"/>
      <c r="M345" s="792"/>
      <c r="N345" s="792"/>
      <c r="O345" s="792"/>
      <c r="P345" s="792"/>
      <c r="Q345" s="792"/>
      <c r="R345" s="792"/>
      <c r="S345" s="792"/>
      <c r="T345" s="792"/>
      <c r="U345" s="792"/>
      <c r="V345" s="792"/>
      <c r="W345" s="792"/>
      <c r="X345" s="792"/>
      <c r="Y345" s="792"/>
      <c r="Z345" s="792"/>
      <c r="AA345" s="773"/>
      <c r="AB345" s="773"/>
      <c r="AC345" s="773"/>
    </row>
    <row r="346" spans="1:68" ht="27" hidden="1" customHeight="1" x14ac:dyDescent="0.25">
      <c r="A346" s="54" t="s">
        <v>552</v>
      </c>
      <c r="B346" s="54" t="s">
        <v>553</v>
      </c>
      <c r="C346" s="31">
        <v>4301031305</v>
      </c>
      <c r="D346" s="789">
        <v>4607091389845</v>
      </c>
      <c r="E346" s="790"/>
      <c r="F346" s="776">
        <v>0.35</v>
      </c>
      <c r="G346" s="32">
        <v>6</v>
      </c>
      <c r="H346" s="776">
        <v>2.1</v>
      </c>
      <c r="I346" s="77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7"/>
      <c r="R346" s="787"/>
      <c r="S346" s="787"/>
      <c r="T346" s="788"/>
      <c r="U346" s="34"/>
      <c r="V346" s="34"/>
      <c r="W346" s="35" t="s">
        <v>69</v>
      </c>
      <c r="X346" s="777">
        <v>0</v>
      </c>
      <c r="Y346" s="77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554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555</v>
      </c>
      <c r="B347" s="54" t="s">
        <v>556</v>
      </c>
      <c r="C347" s="31">
        <v>4301031306</v>
      </c>
      <c r="D347" s="789">
        <v>4680115882881</v>
      </c>
      <c r="E347" s="790"/>
      <c r="F347" s="776">
        <v>0.28000000000000003</v>
      </c>
      <c r="G347" s="32">
        <v>6</v>
      </c>
      <c r="H347" s="776">
        <v>1.68</v>
      </c>
      <c r="I347" s="77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7"/>
      <c r="R347" s="787"/>
      <c r="S347" s="787"/>
      <c r="T347" s="788"/>
      <c r="U347" s="34"/>
      <c r="V347" s="34"/>
      <c r="W347" s="35" t="s">
        <v>69</v>
      </c>
      <c r="X347" s="777">
        <v>0</v>
      </c>
      <c r="Y347" s="77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554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93"/>
      <c r="B348" s="792"/>
      <c r="C348" s="792"/>
      <c r="D348" s="792"/>
      <c r="E348" s="792"/>
      <c r="F348" s="792"/>
      <c r="G348" s="792"/>
      <c r="H348" s="792"/>
      <c r="I348" s="792"/>
      <c r="J348" s="792"/>
      <c r="K348" s="792"/>
      <c r="L348" s="792"/>
      <c r="M348" s="792"/>
      <c r="N348" s="792"/>
      <c r="O348" s="794"/>
      <c r="P348" s="781" t="s">
        <v>71</v>
      </c>
      <c r="Q348" s="782"/>
      <c r="R348" s="782"/>
      <c r="S348" s="782"/>
      <c r="T348" s="782"/>
      <c r="U348" s="782"/>
      <c r="V348" s="783"/>
      <c r="W348" s="37" t="s">
        <v>72</v>
      </c>
      <c r="X348" s="779">
        <f>IFERROR(X346/H346,"0")+IFERROR(X347/H347,"0")</f>
        <v>0</v>
      </c>
      <c r="Y348" s="779">
        <f>IFERROR(Y346/H346,"0")+IFERROR(Y347/H347,"0")</f>
        <v>0</v>
      </c>
      <c r="Z348" s="779">
        <f>IFERROR(IF(Z346="",0,Z346),"0")+IFERROR(IF(Z347="",0,Z347),"0")</f>
        <v>0</v>
      </c>
      <c r="AA348" s="780"/>
      <c r="AB348" s="780"/>
      <c r="AC348" s="780"/>
    </row>
    <row r="349" spans="1:68" hidden="1" x14ac:dyDescent="0.2">
      <c r="A349" s="792"/>
      <c r="B349" s="792"/>
      <c r="C349" s="792"/>
      <c r="D349" s="792"/>
      <c r="E349" s="792"/>
      <c r="F349" s="792"/>
      <c r="G349" s="792"/>
      <c r="H349" s="792"/>
      <c r="I349" s="792"/>
      <c r="J349" s="792"/>
      <c r="K349" s="792"/>
      <c r="L349" s="792"/>
      <c r="M349" s="792"/>
      <c r="N349" s="792"/>
      <c r="O349" s="794"/>
      <c r="P349" s="781" t="s">
        <v>71</v>
      </c>
      <c r="Q349" s="782"/>
      <c r="R349" s="782"/>
      <c r="S349" s="782"/>
      <c r="T349" s="782"/>
      <c r="U349" s="782"/>
      <c r="V349" s="783"/>
      <c r="W349" s="37" t="s">
        <v>69</v>
      </c>
      <c r="X349" s="779">
        <f>IFERROR(SUM(X346:X347),"0")</f>
        <v>0</v>
      </c>
      <c r="Y349" s="779">
        <f>IFERROR(SUM(Y346:Y347),"0")</f>
        <v>0</v>
      </c>
      <c r="Z349" s="37"/>
      <c r="AA349" s="780"/>
      <c r="AB349" s="780"/>
      <c r="AC349" s="780"/>
    </row>
    <row r="350" spans="1:68" ht="14.25" hidden="1" customHeight="1" x14ac:dyDescent="0.25">
      <c r="A350" s="791" t="s">
        <v>73</v>
      </c>
      <c r="B350" s="792"/>
      <c r="C350" s="792"/>
      <c r="D350" s="792"/>
      <c r="E350" s="792"/>
      <c r="F350" s="792"/>
      <c r="G350" s="792"/>
      <c r="H350" s="792"/>
      <c r="I350" s="792"/>
      <c r="J350" s="792"/>
      <c r="K350" s="792"/>
      <c r="L350" s="792"/>
      <c r="M350" s="792"/>
      <c r="N350" s="792"/>
      <c r="O350" s="792"/>
      <c r="P350" s="792"/>
      <c r="Q350" s="792"/>
      <c r="R350" s="792"/>
      <c r="S350" s="792"/>
      <c r="T350" s="792"/>
      <c r="U350" s="792"/>
      <c r="V350" s="792"/>
      <c r="W350" s="792"/>
      <c r="X350" s="792"/>
      <c r="Y350" s="792"/>
      <c r="Z350" s="792"/>
      <c r="AA350" s="773"/>
      <c r="AB350" s="773"/>
      <c r="AC350" s="773"/>
    </row>
    <row r="351" spans="1:68" ht="37.5" hidden="1" customHeight="1" x14ac:dyDescent="0.25">
      <c r="A351" s="54" t="s">
        <v>557</v>
      </c>
      <c r="B351" s="54" t="s">
        <v>558</v>
      </c>
      <c r="C351" s="31">
        <v>4301051517</v>
      </c>
      <c r="D351" s="789">
        <v>4680115883390</v>
      </c>
      <c r="E351" s="790"/>
      <c r="F351" s="776">
        <v>0.3</v>
      </c>
      <c r="G351" s="32">
        <v>6</v>
      </c>
      <c r="H351" s="776">
        <v>1.8</v>
      </c>
      <c r="I351" s="77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4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7"/>
      <c r="R351" s="787"/>
      <c r="S351" s="787"/>
      <c r="T351" s="788"/>
      <c r="U351" s="34"/>
      <c r="V351" s="34"/>
      <c r="W351" s="35" t="s">
        <v>69</v>
      </c>
      <c r="X351" s="777">
        <v>0</v>
      </c>
      <c r="Y351" s="77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559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93"/>
      <c r="B352" s="792"/>
      <c r="C352" s="792"/>
      <c r="D352" s="792"/>
      <c r="E352" s="792"/>
      <c r="F352" s="792"/>
      <c r="G352" s="792"/>
      <c r="H352" s="792"/>
      <c r="I352" s="792"/>
      <c r="J352" s="792"/>
      <c r="K352" s="792"/>
      <c r="L352" s="792"/>
      <c r="M352" s="792"/>
      <c r="N352" s="792"/>
      <c r="O352" s="794"/>
      <c r="P352" s="781" t="s">
        <v>71</v>
      </c>
      <c r="Q352" s="782"/>
      <c r="R352" s="782"/>
      <c r="S352" s="782"/>
      <c r="T352" s="782"/>
      <c r="U352" s="782"/>
      <c r="V352" s="783"/>
      <c r="W352" s="37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hidden="1" x14ac:dyDescent="0.2">
      <c r="A353" s="792"/>
      <c r="B353" s="792"/>
      <c r="C353" s="792"/>
      <c r="D353" s="792"/>
      <c r="E353" s="792"/>
      <c r="F353" s="792"/>
      <c r="G353" s="792"/>
      <c r="H353" s="792"/>
      <c r="I353" s="792"/>
      <c r="J353" s="792"/>
      <c r="K353" s="792"/>
      <c r="L353" s="792"/>
      <c r="M353" s="792"/>
      <c r="N353" s="792"/>
      <c r="O353" s="794"/>
      <c r="P353" s="781" t="s">
        <v>71</v>
      </c>
      <c r="Q353" s="782"/>
      <c r="R353" s="782"/>
      <c r="S353" s="782"/>
      <c r="T353" s="782"/>
      <c r="U353" s="782"/>
      <c r="V353" s="783"/>
      <c r="W353" s="37" t="s">
        <v>69</v>
      </c>
      <c r="X353" s="779">
        <f>IFERROR(SUM(X351:X351),"0")</f>
        <v>0</v>
      </c>
      <c r="Y353" s="779">
        <f>IFERROR(SUM(Y351:Y351),"0")</f>
        <v>0</v>
      </c>
      <c r="Z353" s="37"/>
      <c r="AA353" s="780"/>
      <c r="AB353" s="780"/>
      <c r="AC353" s="780"/>
    </row>
    <row r="354" spans="1:68" ht="16.5" hidden="1" customHeight="1" x14ac:dyDescent="0.25">
      <c r="A354" s="824" t="s">
        <v>560</v>
      </c>
      <c r="B354" s="792"/>
      <c r="C354" s="792"/>
      <c r="D354" s="792"/>
      <c r="E354" s="792"/>
      <c r="F354" s="792"/>
      <c r="G354" s="792"/>
      <c r="H354" s="792"/>
      <c r="I354" s="792"/>
      <c r="J354" s="792"/>
      <c r="K354" s="792"/>
      <c r="L354" s="792"/>
      <c r="M354" s="792"/>
      <c r="N354" s="792"/>
      <c r="O354" s="792"/>
      <c r="P354" s="792"/>
      <c r="Q354" s="792"/>
      <c r="R354" s="792"/>
      <c r="S354" s="792"/>
      <c r="T354" s="792"/>
      <c r="U354" s="792"/>
      <c r="V354" s="792"/>
      <c r="W354" s="792"/>
      <c r="X354" s="792"/>
      <c r="Y354" s="792"/>
      <c r="Z354" s="792"/>
      <c r="AA354" s="772"/>
      <c r="AB354" s="772"/>
      <c r="AC354" s="772"/>
    </row>
    <row r="355" spans="1:68" ht="14.25" hidden="1" customHeight="1" x14ac:dyDescent="0.25">
      <c r="A355" s="791" t="s">
        <v>113</v>
      </c>
      <c r="B355" s="792"/>
      <c r="C355" s="792"/>
      <c r="D355" s="792"/>
      <c r="E355" s="792"/>
      <c r="F355" s="792"/>
      <c r="G355" s="792"/>
      <c r="H355" s="792"/>
      <c r="I355" s="792"/>
      <c r="J355" s="792"/>
      <c r="K355" s="792"/>
      <c r="L355" s="792"/>
      <c r="M355" s="792"/>
      <c r="N355" s="792"/>
      <c r="O355" s="792"/>
      <c r="P355" s="792"/>
      <c r="Q355" s="792"/>
      <c r="R355" s="792"/>
      <c r="S355" s="792"/>
      <c r="T355" s="792"/>
      <c r="U355" s="792"/>
      <c r="V355" s="792"/>
      <c r="W355" s="792"/>
      <c r="X355" s="792"/>
      <c r="Y355" s="792"/>
      <c r="Z355" s="792"/>
      <c r="AA355" s="773"/>
      <c r="AB355" s="773"/>
      <c r="AC355" s="773"/>
    </row>
    <row r="356" spans="1:68" ht="27" hidden="1" customHeight="1" x14ac:dyDescent="0.25">
      <c r="A356" s="54" t="s">
        <v>561</v>
      </c>
      <c r="B356" s="54" t="s">
        <v>562</v>
      </c>
      <c r="C356" s="31">
        <v>4301012024</v>
      </c>
      <c r="D356" s="789">
        <v>4680115885615</v>
      </c>
      <c r="E356" s="790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116</v>
      </c>
      <c r="L356" s="32"/>
      <c r="M356" s="33" t="s">
        <v>77</v>
      </c>
      <c r="N356" s="33"/>
      <c r="O356" s="32">
        <v>55</v>
      </c>
      <c r="P356" s="99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7"/>
      <c r="R356" s="787"/>
      <c r="S356" s="787"/>
      <c r="T356" s="788"/>
      <c r="U356" s="34"/>
      <c r="V356" s="34"/>
      <c r="W356" s="35" t="s">
        <v>69</v>
      </c>
      <c r="X356" s="777">
        <v>0</v>
      </c>
      <c r="Y356" s="77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563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hidden="1" customHeight="1" x14ac:dyDescent="0.25">
      <c r="A357" s="54" t="s">
        <v>564</v>
      </c>
      <c r="B357" s="54" t="s">
        <v>565</v>
      </c>
      <c r="C357" s="31">
        <v>4301011911</v>
      </c>
      <c r="D357" s="789">
        <v>4680115885554</v>
      </c>
      <c r="E357" s="790"/>
      <c r="F357" s="776">
        <v>1.35</v>
      </c>
      <c r="G357" s="32">
        <v>8</v>
      </c>
      <c r="H357" s="776">
        <v>10.8</v>
      </c>
      <c r="I357" s="776">
        <v>11.28</v>
      </c>
      <c r="J357" s="32">
        <v>48</v>
      </c>
      <c r="K357" s="32" t="s">
        <v>116</v>
      </c>
      <c r="L357" s="32"/>
      <c r="M357" s="33" t="s">
        <v>149</v>
      </c>
      <c r="N357" s="33"/>
      <c r="O357" s="32">
        <v>55</v>
      </c>
      <c r="P357" s="117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7"/>
      <c r="R357" s="787"/>
      <c r="S357" s="787"/>
      <c r="T357" s="788"/>
      <c r="U357" s="34"/>
      <c r="V357" s="34"/>
      <c r="W357" s="35" t="s">
        <v>69</v>
      </c>
      <c r="X357" s="777">
        <v>0</v>
      </c>
      <c r="Y357" s="77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566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564</v>
      </c>
      <c r="B358" s="54" t="s">
        <v>567</v>
      </c>
      <c r="C358" s="31">
        <v>4301012016</v>
      </c>
      <c r="D358" s="789">
        <v>4680115885554</v>
      </c>
      <c r="E358" s="790"/>
      <c r="F358" s="776">
        <v>1.35</v>
      </c>
      <c r="G358" s="32">
        <v>8</v>
      </c>
      <c r="H358" s="776">
        <v>10.8</v>
      </c>
      <c r="I358" s="776">
        <v>11.28</v>
      </c>
      <c r="J358" s="32">
        <v>56</v>
      </c>
      <c r="K358" s="32" t="s">
        <v>116</v>
      </c>
      <c r="L358" s="32"/>
      <c r="M358" s="33" t="s">
        <v>77</v>
      </c>
      <c r="N358" s="33"/>
      <c r="O358" s="32">
        <v>55</v>
      </c>
      <c r="P358" s="9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7"/>
      <c r="R358" s="787"/>
      <c r="S358" s="787"/>
      <c r="T358" s="788"/>
      <c r="U358" s="34"/>
      <c r="V358" s="34"/>
      <c r="W358" s="35" t="s">
        <v>69</v>
      </c>
      <c r="X358" s="777">
        <v>0</v>
      </c>
      <c r="Y358" s="77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568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569</v>
      </c>
      <c r="B359" s="54" t="s">
        <v>570</v>
      </c>
      <c r="C359" s="31">
        <v>4301011858</v>
      </c>
      <c r="D359" s="789">
        <v>4680115885646</v>
      </c>
      <c r="E359" s="790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116</v>
      </c>
      <c r="L359" s="32"/>
      <c r="M359" s="33" t="s">
        <v>117</v>
      </c>
      <c r="N359" s="33"/>
      <c r="O359" s="32">
        <v>55</v>
      </c>
      <c r="P359" s="110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7"/>
      <c r="R359" s="787"/>
      <c r="S359" s="787"/>
      <c r="T359" s="788"/>
      <c r="U359" s="34"/>
      <c r="V359" s="34"/>
      <c r="W359" s="35" t="s">
        <v>69</v>
      </c>
      <c r="X359" s="777">
        <v>0</v>
      </c>
      <c r="Y359" s="77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572</v>
      </c>
      <c r="B360" s="54" t="s">
        <v>573</v>
      </c>
      <c r="C360" s="31">
        <v>4301011857</v>
      </c>
      <c r="D360" s="789">
        <v>4680115885622</v>
      </c>
      <c r="E360" s="790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126</v>
      </c>
      <c r="L360" s="32"/>
      <c r="M360" s="33" t="s">
        <v>117</v>
      </c>
      <c r="N360" s="33"/>
      <c r="O360" s="32">
        <v>55</v>
      </c>
      <c r="P360" s="121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7"/>
      <c r="R360" s="787"/>
      <c r="S360" s="787"/>
      <c r="T360" s="788"/>
      <c r="U360" s="34"/>
      <c r="V360" s="34"/>
      <c r="W360" s="35" t="s">
        <v>69</v>
      </c>
      <c r="X360" s="777">
        <v>0</v>
      </c>
      <c r="Y360" s="77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575</v>
      </c>
      <c r="B361" s="54" t="s">
        <v>576</v>
      </c>
      <c r="C361" s="31">
        <v>4301011573</v>
      </c>
      <c r="D361" s="789">
        <v>4680115881938</v>
      </c>
      <c r="E361" s="790"/>
      <c r="F361" s="776">
        <v>0.4</v>
      </c>
      <c r="G361" s="32">
        <v>10</v>
      </c>
      <c r="H361" s="776">
        <v>4</v>
      </c>
      <c r="I361" s="776">
        <v>4.21</v>
      </c>
      <c r="J361" s="32">
        <v>132</v>
      </c>
      <c r="K361" s="32" t="s">
        <v>126</v>
      </c>
      <c r="L361" s="32"/>
      <c r="M361" s="33" t="s">
        <v>117</v>
      </c>
      <c r="N361" s="33"/>
      <c r="O361" s="32">
        <v>90</v>
      </c>
      <c r="P361" s="98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7"/>
      <c r="R361" s="787"/>
      <c r="S361" s="787"/>
      <c r="T361" s="788"/>
      <c r="U361" s="34"/>
      <c r="V361" s="34"/>
      <c r="W361" s="35" t="s">
        <v>69</v>
      </c>
      <c r="X361" s="777">
        <v>0</v>
      </c>
      <c r="Y361" s="77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578</v>
      </c>
      <c r="B362" s="54" t="s">
        <v>579</v>
      </c>
      <c r="C362" s="31">
        <v>4301011323</v>
      </c>
      <c r="D362" s="789">
        <v>4607091386011</v>
      </c>
      <c r="E362" s="790"/>
      <c r="F362" s="776">
        <v>0.5</v>
      </c>
      <c r="G362" s="32">
        <v>10</v>
      </c>
      <c r="H362" s="776">
        <v>5</v>
      </c>
      <c r="I362" s="776">
        <v>5.21</v>
      </c>
      <c r="J362" s="32">
        <v>132</v>
      </c>
      <c r="K362" s="32" t="s">
        <v>126</v>
      </c>
      <c r="L362" s="32"/>
      <c r="M362" s="33" t="s">
        <v>77</v>
      </c>
      <c r="N362" s="33"/>
      <c r="O362" s="32">
        <v>55</v>
      </c>
      <c r="P362" s="114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87"/>
      <c r="R362" s="787"/>
      <c r="S362" s="787"/>
      <c r="T362" s="788"/>
      <c r="U362" s="34"/>
      <c r="V362" s="34"/>
      <c r="W362" s="35" t="s">
        <v>69</v>
      </c>
      <c r="X362" s="777">
        <v>0</v>
      </c>
      <c r="Y362" s="77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580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581</v>
      </c>
      <c r="B363" s="54" t="s">
        <v>582</v>
      </c>
      <c r="C363" s="31">
        <v>4301011859</v>
      </c>
      <c r="D363" s="789">
        <v>4680115885608</v>
      </c>
      <c r="E363" s="790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126</v>
      </c>
      <c r="L363" s="32"/>
      <c r="M363" s="33" t="s">
        <v>117</v>
      </c>
      <c r="N363" s="33"/>
      <c r="O363" s="32">
        <v>55</v>
      </c>
      <c r="P363" s="120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7"/>
      <c r="R363" s="787"/>
      <c r="S363" s="787"/>
      <c r="T363" s="788"/>
      <c r="U363" s="34"/>
      <c r="V363" s="34"/>
      <c r="W363" s="35" t="s">
        <v>69</v>
      </c>
      <c r="X363" s="777">
        <v>0</v>
      </c>
      <c r="Y363" s="77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idden="1" x14ac:dyDescent="0.2">
      <c r="A364" s="793"/>
      <c r="B364" s="792"/>
      <c r="C364" s="792"/>
      <c r="D364" s="792"/>
      <c r="E364" s="792"/>
      <c r="F364" s="792"/>
      <c r="G364" s="792"/>
      <c r="H364" s="792"/>
      <c r="I364" s="792"/>
      <c r="J364" s="792"/>
      <c r="K364" s="792"/>
      <c r="L364" s="792"/>
      <c r="M364" s="792"/>
      <c r="N364" s="792"/>
      <c r="O364" s="794"/>
      <c r="P364" s="781" t="s">
        <v>71</v>
      </c>
      <c r="Q364" s="782"/>
      <c r="R364" s="782"/>
      <c r="S364" s="782"/>
      <c r="T364" s="782"/>
      <c r="U364" s="782"/>
      <c r="V364" s="783"/>
      <c r="W364" s="37" t="s">
        <v>72</v>
      </c>
      <c r="X364" s="779">
        <f>IFERROR(X356/H356,"0")+IFERROR(X357/H357,"0")+IFERROR(X358/H358,"0")+IFERROR(X359/H359,"0")+IFERROR(X360/H360,"0")+IFERROR(X361/H361,"0")+IFERROR(X362/H362,"0")+IFERROR(X363/H363,"0")</f>
        <v>0</v>
      </c>
      <c r="Y364" s="779">
        <f>IFERROR(Y356/H356,"0")+IFERROR(Y357/H357,"0")+IFERROR(Y358/H358,"0")+IFERROR(Y359/H359,"0")+IFERROR(Y360/H360,"0")+IFERROR(Y361/H361,"0")+IFERROR(Y362/H362,"0")+IFERROR(Y363/H363,"0")</f>
        <v>0</v>
      </c>
      <c r="Z364" s="77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780"/>
      <c r="AB364" s="780"/>
      <c r="AC364" s="780"/>
    </row>
    <row r="365" spans="1:68" hidden="1" x14ac:dyDescent="0.2">
      <c r="A365" s="792"/>
      <c r="B365" s="792"/>
      <c r="C365" s="792"/>
      <c r="D365" s="792"/>
      <c r="E365" s="792"/>
      <c r="F365" s="792"/>
      <c r="G365" s="792"/>
      <c r="H365" s="792"/>
      <c r="I365" s="792"/>
      <c r="J365" s="792"/>
      <c r="K365" s="792"/>
      <c r="L365" s="792"/>
      <c r="M365" s="792"/>
      <c r="N365" s="792"/>
      <c r="O365" s="794"/>
      <c r="P365" s="781" t="s">
        <v>71</v>
      </c>
      <c r="Q365" s="782"/>
      <c r="R365" s="782"/>
      <c r="S365" s="782"/>
      <c r="T365" s="782"/>
      <c r="U365" s="782"/>
      <c r="V365" s="783"/>
      <c r="W365" s="37" t="s">
        <v>69</v>
      </c>
      <c r="X365" s="779">
        <f>IFERROR(SUM(X356:X363),"0")</f>
        <v>0</v>
      </c>
      <c r="Y365" s="779">
        <f>IFERROR(SUM(Y356:Y363),"0")</f>
        <v>0</v>
      </c>
      <c r="Z365" s="37"/>
      <c r="AA365" s="780"/>
      <c r="AB365" s="780"/>
      <c r="AC365" s="780"/>
    </row>
    <row r="366" spans="1:68" ht="14.25" hidden="1" customHeight="1" x14ac:dyDescent="0.25">
      <c r="A366" s="791" t="s">
        <v>64</v>
      </c>
      <c r="B366" s="792"/>
      <c r="C366" s="792"/>
      <c r="D366" s="792"/>
      <c r="E366" s="792"/>
      <c r="F366" s="792"/>
      <c r="G366" s="792"/>
      <c r="H366" s="792"/>
      <c r="I366" s="792"/>
      <c r="J366" s="792"/>
      <c r="K366" s="792"/>
      <c r="L366" s="792"/>
      <c r="M366" s="792"/>
      <c r="N366" s="792"/>
      <c r="O366" s="792"/>
      <c r="P366" s="792"/>
      <c r="Q366" s="792"/>
      <c r="R366" s="792"/>
      <c r="S366" s="792"/>
      <c r="T366" s="792"/>
      <c r="U366" s="792"/>
      <c r="V366" s="792"/>
      <c r="W366" s="792"/>
      <c r="X366" s="792"/>
      <c r="Y366" s="792"/>
      <c r="Z366" s="792"/>
      <c r="AA366" s="773"/>
      <c r="AB366" s="773"/>
      <c r="AC366" s="773"/>
    </row>
    <row r="367" spans="1:68" ht="27" hidden="1" customHeight="1" x14ac:dyDescent="0.25">
      <c r="A367" s="54" t="s">
        <v>583</v>
      </c>
      <c r="B367" s="54" t="s">
        <v>584</v>
      </c>
      <c r="C367" s="31">
        <v>4301030878</v>
      </c>
      <c r="D367" s="789">
        <v>4607091387193</v>
      </c>
      <c r="E367" s="790"/>
      <c r="F367" s="776">
        <v>0.7</v>
      </c>
      <c r="G367" s="32">
        <v>6</v>
      </c>
      <c r="H367" s="776">
        <v>4.2</v>
      </c>
      <c r="I367" s="77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787"/>
      <c r="R367" s="787"/>
      <c r="S367" s="787"/>
      <c r="T367" s="788"/>
      <c r="U367" s="34"/>
      <c r="V367" s="34"/>
      <c r="W367" s="35" t="s">
        <v>69</v>
      </c>
      <c r="X367" s="777">
        <v>0</v>
      </c>
      <c r="Y367" s="77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585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586</v>
      </c>
      <c r="B368" s="54" t="s">
        <v>587</v>
      </c>
      <c r="C368" s="31">
        <v>4301031153</v>
      </c>
      <c r="D368" s="789">
        <v>4607091387230</v>
      </c>
      <c r="E368" s="790"/>
      <c r="F368" s="776">
        <v>0.7</v>
      </c>
      <c r="G368" s="32">
        <v>6</v>
      </c>
      <c r="H368" s="776">
        <v>4.2</v>
      </c>
      <c r="I368" s="77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0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787"/>
      <c r="R368" s="787"/>
      <c r="S368" s="787"/>
      <c r="T368" s="788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589</v>
      </c>
      <c r="B369" s="54" t="s">
        <v>590</v>
      </c>
      <c r="C369" s="31">
        <v>4301031154</v>
      </c>
      <c r="D369" s="789">
        <v>4607091387292</v>
      </c>
      <c r="E369" s="790"/>
      <c r="F369" s="776">
        <v>0.73</v>
      </c>
      <c r="G369" s="32">
        <v>6</v>
      </c>
      <c r="H369" s="776">
        <v>4.38</v>
      </c>
      <c r="I369" s="77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4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787"/>
      <c r="R369" s="787"/>
      <c r="S369" s="787"/>
      <c r="T369" s="788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592</v>
      </c>
      <c r="B370" s="54" t="s">
        <v>593</v>
      </c>
      <c r="C370" s="31">
        <v>4301031152</v>
      </c>
      <c r="D370" s="789">
        <v>4607091387285</v>
      </c>
      <c r="E370" s="790"/>
      <c r="F370" s="776">
        <v>0.35</v>
      </c>
      <c r="G370" s="32">
        <v>6</v>
      </c>
      <c r="H370" s="776">
        <v>2.1</v>
      </c>
      <c r="I370" s="77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18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787"/>
      <c r="R370" s="787"/>
      <c r="S370" s="787"/>
      <c r="T370" s="788"/>
      <c r="U370" s="34"/>
      <c r="V370" s="34"/>
      <c r="W370" s="35" t="s">
        <v>69</v>
      </c>
      <c r="X370" s="777">
        <v>0</v>
      </c>
      <c r="Y370" s="77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793"/>
      <c r="B371" s="792"/>
      <c r="C371" s="792"/>
      <c r="D371" s="792"/>
      <c r="E371" s="792"/>
      <c r="F371" s="792"/>
      <c r="G371" s="792"/>
      <c r="H371" s="792"/>
      <c r="I371" s="792"/>
      <c r="J371" s="792"/>
      <c r="K371" s="792"/>
      <c r="L371" s="792"/>
      <c r="M371" s="792"/>
      <c r="N371" s="792"/>
      <c r="O371" s="794"/>
      <c r="P371" s="781" t="s">
        <v>71</v>
      </c>
      <c r="Q371" s="782"/>
      <c r="R371" s="782"/>
      <c r="S371" s="782"/>
      <c r="T371" s="782"/>
      <c r="U371" s="782"/>
      <c r="V371" s="783"/>
      <c r="W371" s="37" t="s">
        <v>72</v>
      </c>
      <c r="X371" s="779">
        <f>IFERROR(X367/H367,"0")+IFERROR(X368/H368,"0")+IFERROR(X369/H369,"0")+IFERROR(X370/H370,"0")</f>
        <v>0</v>
      </c>
      <c r="Y371" s="779">
        <f>IFERROR(Y367/H367,"0")+IFERROR(Y368/H368,"0")+IFERROR(Y369/H369,"0")+IFERROR(Y370/H370,"0")</f>
        <v>0</v>
      </c>
      <c r="Z371" s="779">
        <f>IFERROR(IF(Z367="",0,Z367),"0")+IFERROR(IF(Z368="",0,Z368),"0")+IFERROR(IF(Z369="",0,Z369),"0")+IFERROR(IF(Z370="",0,Z370),"0")</f>
        <v>0</v>
      </c>
      <c r="AA371" s="780"/>
      <c r="AB371" s="780"/>
      <c r="AC371" s="780"/>
    </row>
    <row r="372" spans="1:68" hidden="1" x14ac:dyDescent="0.2">
      <c r="A372" s="792"/>
      <c r="B372" s="792"/>
      <c r="C372" s="792"/>
      <c r="D372" s="792"/>
      <c r="E372" s="792"/>
      <c r="F372" s="792"/>
      <c r="G372" s="792"/>
      <c r="H372" s="792"/>
      <c r="I372" s="792"/>
      <c r="J372" s="792"/>
      <c r="K372" s="792"/>
      <c r="L372" s="792"/>
      <c r="M372" s="792"/>
      <c r="N372" s="792"/>
      <c r="O372" s="794"/>
      <c r="P372" s="781" t="s">
        <v>71</v>
      </c>
      <c r="Q372" s="782"/>
      <c r="R372" s="782"/>
      <c r="S372" s="782"/>
      <c r="T372" s="782"/>
      <c r="U372" s="782"/>
      <c r="V372" s="783"/>
      <c r="W372" s="37" t="s">
        <v>69</v>
      </c>
      <c r="X372" s="779">
        <f>IFERROR(SUM(X367:X370),"0")</f>
        <v>0</v>
      </c>
      <c r="Y372" s="779">
        <f>IFERROR(SUM(Y367:Y370),"0")</f>
        <v>0</v>
      </c>
      <c r="Z372" s="37"/>
      <c r="AA372" s="780"/>
      <c r="AB372" s="780"/>
      <c r="AC372" s="780"/>
    </row>
    <row r="373" spans="1:68" ht="14.25" hidden="1" customHeight="1" x14ac:dyDescent="0.25">
      <c r="A373" s="791" t="s">
        <v>73</v>
      </c>
      <c r="B373" s="792"/>
      <c r="C373" s="792"/>
      <c r="D373" s="792"/>
      <c r="E373" s="792"/>
      <c r="F373" s="792"/>
      <c r="G373" s="792"/>
      <c r="H373" s="792"/>
      <c r="I373" s="792"/>
      <c r="J373" s="792"/>
      <c r="K373" s="792"/>
      <c r="L373" s="792"/>
      <c r="M373" s="792"/>
      <c r="N373" s="792"/>
      <c r="O373" s="792"/>
      <c r="P373" s="792"/>
      <c r="Q373" s="792"/>
      <c r="R373" s="792"/>
      <c r="S373" s="792"/>
      <c r="T373" s="792"/>
      <c r="U373" s="792"/>
      <c r="V373" s="792"/>
      <c r="W373" s="792"/>
      <c r="X373" s="792"/>
      <c r="Y373" s="792"/>
      <c r="Z373" s="792"/>
      <c r="AA373" s="773"/>
      <c r="AB373" s="773"/>
      <c r="AC373" s="773"/>
    </row>
    <row r="374" spans="1:68" ht="48" hidden="1" customHeight="1" x14ac:dyDescent="0.25">
      <c r="A374" s="54" t="s">
        <v>594</v>
      </c>
      <c r="B374" s="54" t="s">
        <v>595</v>
      </c>
      <c r="C374" s="31">
        <v>4301051100</v>
      </c>
      <c r="D374" s="789">
        <v>4607091387766</v>
      </c>
      <c r="E374" s="790"/>
      <c r="F374" s="776">
        <v>1.3</v>
      </c>
      <c r="G374" s="32">
        <v>6</v>
      </c>
      <c r="H374" s="776">
        <v>7.8</v>
      </c>
      <c r="I374" s="776">
        <v>8.3580000000000005</v>
      </c>
      <c r="J374" s="32">
        <v>56</v>
      </c>
      <c r="K374" s="32" t="s">
        <v>116</v>
      </c>
      <c r="L374" s="32"/>
      <c r="M374" s="33" t="s">
        <v>77</v>
      </c>
      <c r="N374" s="33"/>
      <c r="O374" s="32">
        <v>40</v>
      </c>
      <c r="P374" s="98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787"/>
      <c r="R374" s="787"/>
      <c r="S374" s="787"/>
      <c r="T374" s="788"/>
      <c r="U374" s="34"/>
      <c r="V374" s="34"/>
      <c r="W374" s="35" t="s">
        <v>69</v>
      </c>
      <c r="X374" s="777">
        <v>0</v>
      </c>
      <c r="Y374" s="77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596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hidden="1" customHeight="1" x14ac:dyDescent="0.25">
      <c r="A375" s="54" t="s">
        <v>597</v>
      </c>
      <c r="B375" s="54" t="s">
        <v>598</v>
      </c>
      <c r="C375" s="31">
        <v>4301051116</v>
      </c>
      <c r="D375" s="789">
        <v>4607091387957</v>
      </c>
      <c r="E375" s="790"/>
      <c r="F375" s="776">
        <v>1.3</v>
      </c>
      <c r="G375" s="32">
        <v>6</v>
      </c>
      <c r="H375" s="776">
        <v>7.8</v>
      </c>
      <c r="I375" s="77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1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787"/>
      <c r="R375" s="787"/>
      <c r="S375" s="787"/>
      <c r="T375" s="788"/>
      <c r="U375" s="34"/>
      <c r="V375" s="34"/>
      <c r="W375" s="35" t="s">
        <v>69</v>
      </c>
      <c r="X375" s="777">
        <v>0</v>
      </c>
      <c r="Y375" s="77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600</v>
      </c>
      <c r="B376" s="54" t="s">
        <v>601</v>
      </c>
      <c r="C376" s="31">
        <v>4301051115</v>
      </c>
      <c r="D376" s="789">
        <v>4607091387964</v>
      </c>
      <c r="E376" s="790"/>
      <c r="F376" s="776">
        <v>1.35</v>
      </c>
      <c r="G376" s="32">
        <v>6</v>
      </c>
      <c r="H376" s="776">
        <v>8.1</v>
      </c>
      <c r="I376" s="77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787"/>
      <c r="R376" s="787"/>
      <c r="S376" s="787"/>
      <c r="T376" s="788"/>
      <c r="U376" s="34"/>
      <c r="V376" s="34"/>
      <c r="W376" s="35" t="s">
        <v>69</v>
      </c>
      <c r="X376" s="777">
        <v>0</v>
      </c>
      <c r="Y376" s="77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603</v>
      </c>
      <c r="B377" s="54" t="s">
        <v>604</v>
      </c>
      <c r="C377" s="31">
        <v>4301051705</v>
      </c>
      <c r="D377" s="789">
        <v>4680115884588</v>
      </c>
      <c r="E377" s="790"/>
      <c r="F377" s="776">
        <v>0.5</v>
      </c>
      <c r="G377" s="32">
        <v>6</v>
      </c>
      <c r="H377" s="776">
        <v>3</v>
      </c>
      <c r="I377" s="77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2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787"/>
      <c r="R377" s="787"/>
      <c r="S377" s="787"/>
      <c r="T377" s="788"/>
      <c r="U377" s="34"/>
      <c r="V377" s="34"/>
      <c r="W377" s="35" t="s">
        <v>69</v>
      </c>
      <c r="X377" s="777">
        <v>0</v>
      </c>
      <c r="Y377" s="77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606</v>
      </c>
      <c r="B378" s="54" t="s">
        <v>607</v>
      </c>
      <c r="C378" s="31">
        <v>4301051130</v>
      </c>
      <c r="D378" s="789">
        <v>4607091387537</v>
      </c>
      <c r="E378" s="790"/>
      <c r="F378" s="776">
        <v>0.45</v>
      </c>
      <c r="G378" s="32">
        <v>6</v>
      </c>
      <c r="H378" s="776">
        <v>2.7</v>
      </c>
      <c r="I378" s="77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787"/>
      <c r="R378" s="787"/>
      <c r="S378" s="787"/>
      <c r="T378" s="788"/>
      <c r="U378" s="34"/>
      <c r="V378" s="34"/>
      <c r="W378" s="35" t="s">
        <v>69</v>
      </c>
      <c r="X378" s="777">
        <v>0</v>
      </c>
      <c r="Y378" s="77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hidden="1" customHeight="1" x14ac:dyDescent="0.25">
      <c r="A379" s="54" t="s">
        <v>609</v>
      </c>
      <c r="B379" s="54" t="s">
        <v>610</v>
      </c>
      <c r="C379" s="31">
        <v>4301051132</v>
      </c>
      <c r="D379" s="789">
        <v>4607091387513</v>
      </c>
      <c r="E379" s="790"/>
      <c r="F379" s="776">
        <v>0.45</v>
      </c>
      <c r="G379" s="32">
        <v>6</v>
      </c>
      <c r="H379" s="776">
        <v>2.7</v>
      </c>
      <c r="I379" s="77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787"/>
      <c r="R379" s="787"/>
      <c r="S379" s="787"/>
      <c r="T379" s="788"/>
      <c r="U379" s="34"/>
      <c r="V379" s="34"/>
      <c r="W379" s="35" t="s">
        <v>69</v>
      </c>
      <c r="X379" s="777">
        <v>0</v>
      </c>
      <c r="Y379" s="77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idden="1" x14ac:dyDescent="0.2">
      <c r="A380" s="793"/>
      <c r="B380" s="792"/>
      <c r="C380" s="792"/>
      <c r="D380" s="792"/>
      <c r="E380" s="792"/>
      <c r="F380" s="792"/>
      <c r="G380" s="792"/>
      <c r="H380" s="792"/>
      <c r="I380" s="792"/>
      <c r="J380" s="792"/>
      <c r="K380" s="792"/>
      <c r="L380" s="792"/>
      <c r="M380" s="792"/>
      <c r="N380" s="792"/>
      <c r="O380" s="794"/>
      <c r="P380" s="781" t="s">
        <v>71</v>
      </c>
      <c r="Q380" s="782"/>
      <c r="R380" s="782"/>
      <c r="S380" s="782"/>
      <c r="T380" s="782"/>
      <c r="U380" s="782"/>
      <c r="V380" s="783"/>
      <c r="W380" s="37" t="s">
        <v>72</v>
      </c>
      <c r="X380" s="779">
        <f>IFERROR(X374/H374,"0")+IFERROR(X375/H375,"0")+IFERROR(X376/H376,"0")+IFERROR(X377/H377,"0")+IFERROR(X378/H378,"0")+IFERROR(X379/H379,"0")</f>
        <v>0</v>
      </c>
      <c r="Y380" s="779">
        <f>IFERROR(Y374/H374,"0")+IFERROR(Y375/H375,"0")+IFERROR(Y376/H376,"0")+IFERROR(Y377/H377,"0")+IFERROR(Y378/H378,"0")+IFERROR(Y379/H379,"0")</f>
        <v>0</v>
      </c>
      <c r="Z380" s="779">
        <f>IFERROR(IF(Z374="",0,Z374),"0")+IFERROR(IF(Z375="",0,Z375),"0")+IFERROR(IF(Z376="",0,Z376),"0")+IFERROR(IF(Z377="",0,Z377),"0")+IFERROR(IF(Z378="",0,Z378),"0")+IFERROR(IF(Z379="",0,Z379),"0")</f>
        <v>0</v>
      </c>
      <c r="AA380" s="780"/>
      <c r="AB380" s="780"/>
      <c r="AC380" s="780"/>
    </row>
    <row r="381" spans="1:68" hidden="1" x14ac:dyDescent="0.2">
      <c r="A381" s="792"/>
      <c r="B381" s="792"/>
      <c r="C381" s="792"/>
      <c r="D381" s="792"/>
      <c r="E381" s="792"/>
      <c r="F381" s="792"/>
      <c r="G381" s="792"/>
      <c r="H381" s="792"/>
      <c r="I381" s="792"/>
      <c r="J381" s="792"/>
      <c r="K381" s="792"/>
      <c r="L381" s="792"/>
      <c r="M381" s="792"/>
      <c r="N381" s="792"/>
      <c r="O381" s="794"/>
      <c r="P381" s="781" t="s">
        <v>71</v>
      </c>
      <c r="Q381" s="782"/>
      <c r="R381" s="782"/>
      <c r="S381" s="782"/>
      <c r="T381" s="782"/>
      <c r="U381" s="782"/>
      <c r="V381" s="783"/>
      <c r="W381" s="37" t="s">
        <v>69</v>
      </c>
      <c r="X381" s="779">
        <f>IFERROR(SUM(X374:X379),"0")</f>
        <v>0</v>
      </c>
      <c r="Y381" s="779">
        <f>IFERROR(SUM(Y374:Y379),"0")</f>
        <v>0</v>
      </c>
      <c r="Z381" s="37"/>
      <c r="AA381" s="780"/>
      <c r="AB381" s="780"/>
      <c r="AC381" s="780"/>
    </row>
    <row r="382" spans="1:68" ht="14.25" hidden="1" customHeight="1" x14ac:dyDescent="0.25">
      <c r="A382" s="791" t="s">
        <v>210</v>
      </c>
      <c r="B382" s="792"/>
      <c r="C382" s="792"/>
      <c r="D382" s="792"/>
      <c r="E382" s="792"/>
      <c r="F382" s="792"/>
      <c r="G382" s="792"/>
      <c r="H382" s="792"/>
      <c r="I382" s="792"/>
      <c r="J382" s="792"/>
      <c r="K382" s="792"/>
      <c r="L382" s="792"/>
      <c r="M382" s="792"/>
      <c r="N382" s="792"/>
      <c r="O382" s="792"/>
      <c r="P382" s="792"/>
      <c r="Q382" s="792"/>
      <c r="R382" s="792"/>
      <c r="S382" s="792"/>
      <c r="T382" s="792"/>
      <c r="U382" s="792"/>
      <c r="V382" s="792"/>
      <c r="W382" s="792"/>
      <c r="X382" s="792"/>
      <c r="Y382" s="792"/>
      <c r="Z382" s="792"/>
      <c r="AA382" s="773"/>
      <c r="AB382" s="773"/>
      <c r="AC382" s="773"/>
    </row>
    <row r="383" spans="1:68" ht="37.5" hidden="1" customHeight="1" x14ac:dyDescent="0.25">
      <c r="A383" s="54" t="s">
        <v>612</v>
      </c>
      <c r="B383" s="54" t="s">
        <v>613</v>
      </c>
      <c r="C383" s="31">
        <v>4301060379</v>
      </c>
      <c r="D383" s="789">
        <v>4607091380880</v>
      </c>
      <c r="E383" s="790"/>
      <c r="F383" s="776">
        <v>1.4</v>
      </c>
      <c r="G383" s="32">
        <v>6</v>
      </c>
      <c r="H383" s="776">
        <v>8.4</v>
      </c>
      <c r="I383" s="77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0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787"/>
      <c r="R383" s="787"/>
      <c r="S383" s="787"/>
      <c r="T383" s="788"/>
      <c r="U383" s="34"/>
      <c r="V383" s="34"/>
      <c r="W383" s="35" t="s">
        <v>69</v>
      </c>
      <c r="X383" s="777">
        <v>0</v>
      </c>
      <c r="Y383" s="77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614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hidden="1" customHeight="1" x14ac:dyDescent="0.25">
      <c r="A384" s="54" t="s">
        <v>615</v>
      </c>
      <c r="B384" s="54" t="s">
        <v>616</v>
      </c>
      <c r="C384" s="31">
        <v>4301060308</v>
      </c>
      <c r="D384" s="789">
        <v>4607091384482</v>
      </c>
      <c r="E384" s="790"/>
      <c r="F384" s="776">
        <v>1.3</v>
      </c>
      <c r="G384" s="32">
        <v>6</v>
      </c>
      <c r="H384" s="776">
        <v>7.8</v>
      </c>
      <c r="I384" s="77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0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787"/>
      <c r="R384" s="787"/>
      <c r="S384" s="787"/>
      <c r="T384" s="788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hidden="1" customHeight="1" x14ac:dyDescent="0.25">
      <c r="A385" s="54" t="s">
        <v>618</v>
      </c>
      <c r="B385" s="54" t="s">
        <v>619</v>
      </c>
      <c r="C385" s="31">
        <v>4301060325</v>
      </c>
      <c r="D385" s="789">
        <v>4607091380897</v>
      </c>
      <c r="E385" s="790"/>
      <c r="F385" s="776">
        <v>1.4</v>
      </c>
      <c r="G385" s="32">
        <v>6</v>
      </c>
      <c r="H385" s="776">
        <v>8.4</v>
      </c>
      <c r="I385" s="776">
        <v>8.9640000000000004</v>
      </c>
      <c r="J385" s="32">
        <v>56</v>
      </c>
      <c r="K385" s="32" t="s">
        <v>116</v>
      </c>
      <c r="L385" s="32"/>
      <c r="M385" s="33" t="s">
        <v>68</v>
      </c>
      <c r="N385" s="33"/>
      <c r="O385" s="32">
        <v>30</v>
      </c>
      <c r="P385" s="116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87"/>
      <c r="R385" s="787"/>
      <c r="S385" s="787"/>
      <c r="T385" s="788"/>
      <c r="U385" s="34"/>
      <c r="V385" s="34"/>
      <c r="W385" s="35" t="s">
        <v>69</v>
      </c>
      <c r="X385" s="777">
        <v>0</v>
      </c>
      <c r="Y385" s="77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620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618</v>
      </c>
      <c r="B386" s="54" t="s">
        <v>621</v>
      </c>
      <c r="C386" s="31">
        <v>4301060484</v>
      </c>
      <c r="D386" s="789">
        <v>4607091380897</v>
      </c>
      <c r="E386" s="790"/>
      <c r="F386" s="776">
        <v>1.4</v>
      </c>
      <c r="G386" s="32">
        <v>6</v>
      </c>
      <c r="H386" s="776">
        <v>8.4</v>
      </c>
      <c r="I386" s="776">
        <v>8.9640000000000004</v>
      </c>
      <c r="J386" s="32">
        <v>56</v>
      </c>
      <c r="K386" s="32" t="s">
        <v>116</v>
      </c>
      <c r="L386" s="32"/>
      <c r="M386" s="33" t="s">
        <v>164</v>
      </c>
      <c r="N386" s="33"/>
      <c r="O386" s="32">
        <v>30</v>
      </c>
      <c r="P386" s="812" t="s">
        <v>622</v>
      </c>
      <c r="Q386" s="787"/>
      <c r="R386" s="787"/>
      <c r="S386" s="787"/>
      <c r="T386" s="788"/>
      <c r="U386" s="34"/>
      <c r="V386" s="34"/>
      <c r="W386" s="35" t="s">
        <v>69</v>
      </c>
      <c r="X386" s="777">
        <v>0</v>
      </c>
      <c r="Y386" s="77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793"/>
      <c r="B387" s="792"/>
      <c r="C387" s="792"/>
      <c r="D387" s="792"/>
      <c r="E387" s="792"/>
      <c r="F387" s="792"/>
      <c r="G387" s="792"/>
      <c r="H387" s="792"/>
      <c r="I387" s="792"/>
      <c r="J387" s="792"/>
      <c r="K387" s="792"/>
      <c r="L387" s="792"/>
      <c r="M387" s="792"/>
      <c r="N387" s="792"/>
      <c r="O387" s="794"/>
      <c r="P387" s="781" t="s">
        <v>71</v>
      </c>
      <c r="Q387" s="782"/>
      <c r="R387" s="782"/>
      <c r="S387" s="782"/>
      <c r="T387" s="782"/>
      <c r="U387" s="782"/>
      <c r="V387" s="783"/>
      <c r="W387" s="37" t="s">
        <v>72</v>
      </c>
      <c r="X387" s="779">
        <f>IFERROR(X383/H383,"0")+IFERROR(X384/H384,"0")+IFERROR(X385/H385,"0")+IFERROR(X386/H386,"0")</f>
        <v>0</v>
      </c>
      <c r="Y387" s="779">
        <f>IFERROR(Y383/H383,"0")+IFERROR(Y384/H384,"0")+IFERROR(Y385/H385,"0")+IFERROR(Y386/H386,"0")</f>
        <v>0</v>
      </c>
      <c r="Z387" s="779">
        <f>IFERROR(IF(Z383="",0,Z383),"0")+IFERROR(IF(Z384="",0,Z384),"0")+IFERROR(IF(Z385="",0,Z385),"0")+IFERROR(IF(Z386="",0,Z386),"0")</f>
        <v>0</v>
      </c>
      <c r="AA387" s="780"/>
      <c r="AB387" s="780"/>
      <c r="AC387" s="780"/>
    </row>
    <row r="388" spans="1:68" hidden="1" x14ac:dyDescent="0.2">
      <c r="A388" s="792"/>
      <c r="B388" s="792"/>
      <c r="C388" s="792"/>
      <c r="D388" s="792"/>
      <c r="E388" s="792"/>
      <c r="F388" s="792"/>
      <c r="G388" s="792"/>
      <c r="H388" s="792"/>
      <c r="I388" s="792"/>
      <c r="J388" s="792"/>
      <c r="K388" s="792"/>
      <c r="L388" s="792"/>
      <c r="M388" s="792"/>
      <c r="N388" s="792"/>
      <c r="O388" s="794"/>
      <c r="P388" s="781" t="s">
        <v>71</v>
      </c>
      <c r="Q388" s="782"/>
      <c r="R388" s="782"/>
      <c r="S388" s="782"/>
      <c r="T388" s="782"/>
      <c r="U388" s="782"/>
      <c r="V388" s="783"/>
      <c r="W388" s="37" t="s">
        <v>69</v>
      </c>
      <c r="X388" s="779">
        <f>IFERROR(SUM(X383:X386),"0")</f>
        <v>0</v>
      </c>
      <c r="Y388" s="779">
        <f>IFERROR(SUM(Y383:Y386),"0")</f>
        <v>0</v>
      </c>
      <c r="Z388" s="37"/>
      <c r="AA388" s="780"/>
      <c r="AB388" s="780"/>
      <c r="AC388" s="780"/>
    </row>
    <row r="389" spans="1:68" ht="14.25" hidden="1" customHeight="1" x14ac:dyDescent="0.25">
      <c r="A389" s="791" t="s">
        <v>102</v>
      </c>
      <c r="B389" s="792"/>
      <c r="C389" s="792"/>
      <c r="D389" s="792"/>
      <c r="E389" s="792"/>
      <c r="F389" s="792"/>
      <c r="G389" s="792"/>
      <c r="H389" s="792"/>
      <c r="I389" s="792"/>
      <c r="J389" s="792"/>
      <c r="K389" s="792"/>
      <c r="L389" s="792"/>
      <c r="M389" s="792"/>
      <c r="N389" s="792"/>
      <c r="O389" s="792"/>
      <c r="P389" s="792"/>
      <c r="Q389" s="792"/>
      <c r="R389" s="792"/>
      <c r="S389" s="792"/>
      <c r="T389" s="792"/>
      <c r="U389" s="792"/>
      <c r="V389" s="792"/>
      <c r="W389" s="792"/>
      <c r="X389" s="792"/>
      <c r="Y389" s="792"/>
      <c r="Z389" s="792"/>
      <c r="AA389" s="773"/>
      <c r="AB389" s="773"/>
      <c r="AC389" s="773"/>
    </row>
    <row r="390" spans="1:68" ht="16.5" hidden="1" customHeight="1" x14ac:dyDescent="0.25">
      <c r="A390" s="54" t="s">
        <v>624</v>
      </c>
      <c r="B390" s="54" t="s">
        <v>625</v>
      </c>
      <c r="C390" s="31">
        <v>4301030232</v>
      </c>
      <c r="D390" s="789">
        <v>4607091388374</v>
      </c>
      <c r="E390" s="790"/>
      <c r="F390" s="776">
        <v>0.38</v>
      </c>
      <c r="G390" s="32">
        <v>8</v>
      </c>
      <c r="H390" s="776">
        <v>3.04</v>
      </c>
      <c r="I390" s="77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962" t="s">
        <v>626</v>
      </c>
      <c r="Q390" s="787"/>
      <c r="R390" s="787"/>
      <c r="S390" s="787"/>
      <c r="T390" s="788"/>
      <c r="U390" s="34"/>
      <c r="V390" s="34"/>
      <c r="W390" s="35" t="s">
        <v>69</v>
      </c>
      <c r="X390" s="777">
        <v>0</v>
      </c>
      <c r="Y390" s="77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627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628</v>
      </c>
      <c r="B391" s="54" t="s">
        <v>629</v>
      </c>
      <c r="C391" s="31">
        <v>4301030235</v>
      </c>
      <c r="D391" s="789">
        <v>4607091388381</v>
      </c>
      <c r="E391" s="790"/>
      <c r="F391" s="776">
        <v>0.38</v>
      </c>
      <c r="G391" s="32">
        <v>8</v>
      </c>
      <c r="H391" s="776">
        <v>3.04</v>
      </c>
      <c r="I391" s="77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01" t="s">
        <v>630</v>
      </c>
      <c r="Q391" s="787"/>
      <c r="R391" s="787"/>
      <c r="S391" s="787"/>
      <c r="T391" s="788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627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631</v>
      </c>
      <c r="B392" s="54" t="s">
        <v>632</v>
      </c>
      <c r="C392" s="31">
        <v>4301032015</v>
      </c>
      <c r="D392" s="789">
        <v>4607091383102</v>
      </c>
      <c r="E392" s="790"/>
      <c r="F392" s="776">
        <v>0.17</v>
      </c>
      <c r="G392" s="32">
        <v>15</v>
      </c>
      <c r="H392" s="776">
        <v>2.5499999999999998</v>
      </c>
      <c r="I392" s="77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1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87"/>
      <c r="R392" s="787"/>
      <c r="S392" s="787"/>
      <c r="T392" s="788"/>
      <c r="U392" s="34"/>
      <c r="V392" s="34"/>
      <c r="W392" s="35" t="s">
        <v>69</v>
      </c>
      <c r="X392" s="777">
        <v>0</v>
      </c>
      <c r="Y392" s="77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633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634</v>
      </c>
      <c r="B393" s="54" t="s">
        <v>635</v>
      </c>
      <c r="C393" s="31">
        <v>4301030233</v>
      </c>
      <c r="D393" s="789">
        <v>4607091388404</v>
      </c>
      <c r="E393" s="790"/>
      <c r="F393" s="776">
        <v>0.17</v>
      </c>
      <c r="G393" s="32">
        <v>15</v>
      </c>
      <c r="H393" s="776">
        <v>2.5499999999999998</v>
      </c>
      <c r="I393" s="77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87"/>
      <c r="R393" s="787"/>
      <c r="S393" s="787"/>
      <c r="T393" s="788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793"/>
      <c r="B394" s="792"/>
      <c r="C394" s="792"/>
      <c r="D394" s="792"/>
      <c r="E394" s="792"/>
      <c r="F394" s="792"/>
      <c r="G394" s="792"/>
      <c r="H394" s="792"/>
      <c r="I394" s="792"/>
      <c r="J394" s="792"/>
      <c r="K394" s="792"/>
      <c r="L394" s="792"/>
      <c r="M394" s="792"/>
      <c r="N394" s="792"/>
      <c r="O394" s="794"/>
      <c r="P394" s="781" t="s">
        <v>71</v>
      </c>
      <c r="Q394" s="782"/>
      <c r="R394" s="782"/>
      <c r="S394" s="782"/>
      <c r="T394" s="782"/>
      <c r="U394" s="782"/>
      <c r="V394" s="783"/>
      <c r="W394" s="37" t="s">
        <v>72</v>
      </c>
      <c r="X394" s="779">
        <f>IFERROR(X390/H390,"0")+IFERROR(X391/H391,"0")+IFERROR(X392/H392,"0")+IFERROR(X393/H393,"0")</f>
        <v>0</v>
      </c>
      <c r="Y394" s="779">
        <f>IFERROR(Y390/H390,"0")+IFERROR(Y391/H391,"0")+IFERROR(Y392/H392,"0")+IFERROR(Y393/H393,"0")</f>
        <v>0</v>
      </c>
      <c r="Z394" s="779">
        <f>IFERROR(IF(Z390="",0,Z390),"0")+IFERROR(IF(Z391="",0,Z391),"0")+IFERROR(IF(Z392="",0,Z392),"0")+IFERROR(IF(Z393="",0,Z393),"0")</f>
        <v>0</v>
      </c>
      <c r="AA394" s="780"/>
      <c r="AB394" s="780"/>
      <c r="AC394" s="780"/>
    </row>
    <row r="395" spans="1:68" hidden="1" x14ac:dyDescent="0.2">
      <c r="A395" s="792"/>
      <c r="B395" s="792"/>
      <c r="C395" s="792"/>
      <c r="D395" s="792"/>
      <c r="E395" s="792"/>
      <c r="F395" s="792"/>
      <c r="G395" s="792"/>
      <c r="H395" s="792"/>
      <c r="I395" s="792"/>
      <c r="J395" s="792"/>
      <c r="K395" s="792"/>
      <c r="L395" s="792"/>
      <c r="M395" s="792"/>
      <c r="N395" s="792"/>
      <c r="O395" s="794"/>
      <c r="P395" s="781" t="s">
        <v>71</v>
      </c>
      <c r="Q395" s="782"/>
      <c r="R395" s="782"/>
      <c r="S395" s="782"/>
      <c r="T395" s="782"/>
      <c r="U395" s="782"/>
      <c r="V395" s="783"/>
      <c r="W395" s="37" t="s">
        <v>69</v>
      </c>
      <c r="X395" s="779">
        <f>IFERROR(SUM(X390:X393),"0")</f>
        <v>0</v>
      </c>
      <c r="Y395" s="779">
        <f>IFERROR(SUM(Y390:Y393),"0")</f>
        <v>0</v>
      </c>
      <c r="Z395" s="37"/>
      <c r="AA395" s="780"/>
      <c r="AB395" s="780"/>
      <c r="AC395" s="780"/>
    </row>
    <row r="396" spans="1:68" ht="14.25" hidden="1" customHeight="1" x14ac:dyDescent="0.25">
      <c r="A396" s="791" t="s">
        <v>636</v>
      </c>
      <c r="B396" s="792"/>
      <c r="C396" s="792"/>
      <c r="D396" s="792"/>
      <c r="E396" s="792"/>
      <c r="F396" s="792"/>
      <c r="G396" s="792"/>
      <c r="H396" s="792"/>
      <c r="I396" s="792"/>
      <c r="J396" s="792"/>
      <c r="K396" s="792"/>
      <c r="L396" s="792"/>
      <c r="M396" s="792"/>
      <c r="N396" s="792"/>
      <c r="O396" s="792"/>
      <c r="P396" s="792"/>
      <c r="Q396" s="792"/>
      <c r="R396" s="792"/>
      <c r="S396" s="792"/>
      <c r="T396" s="792"/>
      <c r="U396" s="792"/>
      <c r="V396" s="792"/>
      <c r="W396" s="792"/>
      <c r="X396" s="792"/>
      <c r="Y396" s="792"/>
      <c r="Z396" s="792"/>
      <c r="AA396" s="773"/>
      <c r="AB396" s="773"/>
      <c r="AC396" s="773"/>
    </row>
    <row r="397" spans="1:68" ht="16.5" hidden="1" customHeight="1" x14ac:dyDescent="0.25">
      <c r="A397" s="54" t="s">
        <v>637</v>
      </c>
      <c r="B397" s="54" t="s">
        <v>638</v>
      </c>
      <c r="C397" s="31">
        <v>4301180007</v>
      </c>
      <c r="D397" s="789">
        <v>4680115881808</v>
      </c>
      <c r="E397" s="790"/>
      <c r="F397" s="776">
        <v>0.1</v>
      </c>
      <c r="G397" s="32">
        <v>20</v>
      </c>
      <c r="H397" s="776">
        <v>2</v>
      </c>
      <c r="I397" s="776">
        <v>2.2400000000000002</v>
      </c>
      <c r="J397" s="32">
        <v>238</v>
      </c>
      <c r="K397" s="32" t="s">
        <v>76</v>
      </c>
      <c r="L397" s="32"/>
      <c r="M397" s="33" t="s">
        <v>639</v>
      </c>
      <c r="N397" s="33"/>
      <c r="O397" s="32">
        <v>730</v>
      </c>
      <c r="P397" s="97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87"/>
      <c r="R397" s="787"/>
      <c r="S397" s="787"/>
      <c r="T397" s="788"/>
      <c r="U397" s="34"/>
      <c r="V397" s="34"/>
      <c r="W397" s="35" t="s">
        <v>69</v>
      </c>
      <c r="X397" s="777">
        <v>0</v>
      </c>
      <c r="Y397" s="77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640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641</v>
      </c>
      <c r="B398" s="54" t="s">
        <v>642</v>
      </c>
      <c r="C398" s="31">
        <v>4301180006</v>
      </c>
      <c r="D398" s="789">
        <v>4680115881822</v>
      </c>
      <c r="E398" s="790"/>
      <c r="F398" s="776">
        <v>0.1</v>
      </c>
      <c r="G398" s="32">
        <v>20</v>
      </c>
      <c r="H398" s="776">
        <v>2</v>
      </c>
      <c r="I398" s="776">
        <v>2.2400000000000002</v>
      </c>
      <c r="J398" s="32">
        <v>238</v>
      </c>
      <c r="K398" s="32" t="s">
        <v>76</v>
      </c>
      <c r="L398" s="32"/>
      <c r="M398" s="33" t="s">
        <v>639</v>
      </c>
      <c r="N398" s="33"/>
      <c r="O398" s="32">
        <v>730</v>
      </c>
      <c r="P398" s="108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87"/>
      <c r="R398" s="787"/>
      <c r="S398" s="787"/>
      <c r="T398" s="788"/>
      <c r="U398" s="34"/>
      <c r="V398" s="34"/>
      <c r="W398" s="35" t="s">
        <v>69</v>
      </c>
      <c r="X398" s="777">
        <v>0</v>
      </c>
      <c r="Y398" s="77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640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643</v>
      </c>
      <c r="B399" s="54" t="s">
        <v>644</v>
      </c>
      <c r="C399" s="31">
        <v>4301180001</v>
      </c>
      <c r="D399" s="789">
        <v>4680115880016</v>
      </c>
      <c r="E399" s="790"/>
      <c r="F399" s="776">
        <v>0.1</v>
      </c>
      <c r="G399" s="32">
        <v>20</v>
      </c>
      <c r="H399" s="776">
        <v>2</v>
      </c>
      <c r="I399" s="776">
        <v>2.2400000000000002</v>
      </c>
      <c r="J399" s="32">
        <v>238</v>
      </c>
      <c r="K399" s="32" t="s">
        <v>76</v>
      </c>
      <c r="L399" s="32"/>
      <c r="M399" s="33" t="s">
        <v>639</v>
      </c>
      <c r="N399" s="33"/>
      <c r="O399" s="32">
        <v>730</v>
      </c>
      <c r="P399" s="111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87"/>
      <c r="R399" s="787"/>
      <c r="S399" s="787"/>
      <c r="T399" s="788"/>
      <c r="U399" s="34"/>
      <c r="V399" s="34"/>
      <c r="W399" s="35" t="s">
        <v>69</v>
      </c>
      <c r="X399" s="777">
        <v>0</v>
      </c>
      <c r="Y399" s="77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640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793"/>
      <c r="B400" s="792"/>
      <c r="C400" s="792"/>
      <c r="D400" s="792"/>
      <c r="E400" s="792"/>
      <c r="F400" s="792"/>
      <c r="G400" s="792"/>
      <c r="H400" s="792"/>
      <c r="I400" s="792"/>
      <c r="J400" s="792"/>
      <c r="K400" s="792"/>
      <c r="L400" s="792"/>
      <c r="M400" s="792"/>
      <c r="N400" s="792"/>
      <c r="O400" s="794"/>
      <c r="P400" s="781" t="s">
        <v>71</v>
      </c>
      <c r="Q400" s="782"/>
      <c r="R400" s="782"/>
      <c r="S400" s="782"/>
      <c r="T400" s="782"/>
      <c r="U400" s="782"/>
      <c r="V400" s="783"/>
      <c r="W400" s="37" t="s">
        <v>72</v>
      </c>
      <c r="X400" s="779">
        <f>IFERROR(X397/H397,"0")+IFERROR(X398/H398,"0")+IFERROR(X399/H399,"0")</f>
        <v>0</v>
      </c>
      <c r="Y400" s="779">
        <f>IFERROR(Y397/H397,"0")+IFERROR(Y398/H398,"0")+IFERROR(Y399/H399,"0")</f>
        <v>0</v>
      </c>
      <c r="Z400" s="779">
        <f>IFERROR(IF(Z397="",0,Z397),"0")+IFERROR(IF(Z398="",0,Z398),"0")+IFERROR(IF(Z399="",0,Z399),"0")</f>
        <v>0</v>
      </c>
      <c r="AA400" s="780"/>
      <c r="AB400" s="780"/>
      <c r="AC400" s="780"/>
    </row>
    <row r="401" spans="1:68" hidden="1" x14ac:dyDescent="0.2">
      <c r="A401" s="792"/>
      <c r="B401" s="792"/>
      <c r="C401" s="792"/>
      <c r="D401" s="792"/>
      <c r="E401" s="792"/>
      <c r="F401" s="792"/>
      <c r="G401" s="792"/>
      <c r="H401" s="792"/>
      <c r="I401" s="792"/>
      <c r="J401" s="792"/>
      <c r="K401" s="792"/>
      <c r="L401" s="792"/>
      <c r="M401" s="792"/>
      <c r="N401" s="792"/>
      <c r="O401" s="794"/>
      <c r="P401" s="781" t="s">
        <v>71</v>
      </c>
      <c r="Q401" s="782"/>
      <c r="R401" s="782"/>
      <c r="S401" s="782"/>
      <c r="T401" s="782"/>
      <c r="U401" s="782"/>
      <c r="V401" s="783"/>
      <c r="W401" s="37" t="s">
        <v>69</v>
      </c>
      <c r="X401" s="779">
        <f>IFERROR(SUM(X397:X399),"0")</f>
        <v>0</v>
      </c>
      <c r="Y401" s="779">
        <f>IFERROR(SUM(Y397:Y399),"0")</f>
        <v>0</v>
      </c>
      <c r="Z401" s="37"/>
      <c r="AA401" s="780"/>
      <c r="AB401" s="780"/>
      <c r="AC401" s="780"/>
    </row>
    <row r="402" spans="1:68" ht="16.5" hidden="1" customHeight="1" x14ac:dyDescent="0.25">
      <c r="A402" s="824" t="s">
        <v>645</v>
      </c>
      <c r="B402" s="792"/>
      <c r="C402" s="792"/>
      <c r="D402" s="792"/>
      <c r="E402" s="792"/>
      <c r="F402" s="792"/>
      <c r="G402" s="792"/>
      <c r="H402" s="792"/>
      <c r="I402" s="792"/>
      <c r="J402" s="792"/>
      <c r="K402" s="792"/>
      <c r="L402" s="792"/>
      <c r="M402" s="792"/>
      <c r="N402" s="792"/>
      <c r="O402" s="792"/>
      <c r="P402" s="792"/>
      <c r="Q402" s="792"/>
      <c r="R402" s="792"/>
      <c r="S402" s="792"/>
      <c r="T402" s="792"/>
      <c r="U402" s="792"/>
      <c r="V402" s="792"/>
      <c r="W402" s="792"/>
      <c r="X402" s="792"/>
      <c r="Y402" s="792"/>
      <c r="Z402" s="792"/>
      <c r="AA402" s="772"/>
      <c r="AB402" s="772"/>
      <c r="AC402" s="772"/>
    </row>
    <row r="403" spans="1:68" ht="14.25" hidden="1" customHeight="1" x14ac:dyDescent="0.25">
      <c r="A403" s="791" t="s">
        <v>64</v>
      </c>
      <c r="B403" s="792"/>
      <c r="C403" s="792"/>
      <c r="D403" s="792"/>
      <c r="E403" s="792"/>
      <c r="F403" s="792"/>
      <c r="G403" s="792"/>
      <c r="H403" s="792"/>
      <c r="I403" s="792"/>
      <c r="J403" s="792"/>
      <c r="K403" s="792"/>
      <c r="L403" s="792"/>
      <c r="M403" s="792"/>
      <c r="N403" s="792"/>
      <c r="O403" s="792"/>
      <c r="P403" s="792"/>
      <c r="Q403" s="792"/>
      <c r="R403" s="792"/>
      <c r="S403" s="792"/>
      <c r="T403" s="792"/>
      <c r="U403" s="792"/>
      <c r="V403" s="792"/>
      <c r="W403" s="792"/>
      <c r="X403" s="792"/>
      <c r="Y403" s="792"/>
      <c r="Z403" s="792"/>
      <c r="AA403" s="773"/>
      <c r="AB403" s="773"/>
      <c r="AC403" s="773"/>
    </row>
    <row r="404" spans="1:68" ht="27" hidden="1" customHeight="1" x14ac:dyDescent="0.25">
      <c r="A404" s="54" t="s">
        <v>646</v>
      </c>
      <c r="B404" s="54" t="s">
        <v>647</v>
      </c>
      <c r="C404" s="31">
        <v>4301031066</v>
      </c>
      <c r="D404" s="789">
        <v>4607091383836</v>
      </c>
      <c r="E404" s="790"/>
      <c r="F404" s="776">
        <v>0.3</v>
      </c>
      <c r="G404" s="32">
        <v>6</v>
      </c>
      <c r="H404" s="776">
        <v>1.8</v>
      </c>
      <c r="I404" s="77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87"/>
      <c r="R404" s="787"/>
      <c r="S404" s="787"/>
      <c r="T404" s="788"/>
      <c r="U404" s="34"/>
      <c r="V404" s="34"/>
      <c r="W404" s="35" t="s">
        <v>69</v>
      </c>
      <c r="X404" s="777">
        <v>0</v>
      </c>
      <c r="Y404" s="77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648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793"/>
      <c r="B405" s="792"/>
      <c r="C405" s="792"/>
      <c r="D405" s="792"/>
      <c r="E405" s="792"/>
      <c r="F405" s="792"/>
      <c r="G405" s="792"/>
      <c r="H405" s="792"/>
      <c r="I405" s="792"/>
      <c r="J405" s="792"/>
      <c r="K405" s="792"/>
      <c r="L405" s="792"/>
      <c r="M405" s="792"/>
      <c r="N405" s="792"/>
      <c r="O405" s="794"/>
      <c r="P405" s="781" t="s">
        <v>71</v>
      </c>
      <c r="Q405" s="782"/>
      <c r="R405" s="782"/>
      <c r="S405" s="782"/>
      <c r="T405" s="782"/>
      <c r="U405" s="782"/>
      <c r="V405" s="783"/>
      <c r="W405" s="37" t="s">
        <v>72</v>
      </c>
      <c r="X405" s="779">
        <f>IFERROR(X404/H404,"0")</f>
        <v>0</v>
      </c>
      <c r="Y405" s="779">
        <f>IFERROR(Y404/H404,"0")</f>
        <v>0</v>
      </c>
      <c r="Z405" s="779">
        <f>IFERROR(IF(Z404="",0,Z404),"0")</f>
        <v>0</v>
      </c>
      <c r="AA405" s="780"/>
      <c r="AB405" s="780"/>
      <c r="AC405" s="780"/>
    </row>
    <row r="406" spans="1:68" hidden="1" x14ac:dyDescent="0.2">
      <c r="A406" s="792"/>
      <c r="B406" s="792"/>
      <c r="C406" s="792"/>
      <c r="D406" s="792"/>
      <c r="E406" s="792"/>
      <c r="F406" s="792"/>
      <c r="G406" s="792"/>
      <c r="H406" s="792"/>
      <c r="I406" s="792"/>
      <c r="J406" s="792"/>
      <c r="K406" s="792"/>
      <c r="L406" s="792"/>
      <c r="M406" s="792"/>
      <c r="N406" s="792"/>
      <c r="O406" s="794"/>
      <c r="P406" s="781" t="s">
        <v>71</v>
      </c>
      <c r="Q406" s="782"/>
      <c r="R406" s="782"/>
      <c r="S406" s="782"/>
      <c r="T406" s="782"/>
      <c r="U406" s="782"/>
      <c r="V406" s="783"/>
      <c r="W406" s="37" t="s">
        <v>69</v>
      </c>
      <c r="X406" s="779">
        <f>IFERROR(SUM(X404:X404),"0")</f>
        <v>0</v>
      </c>
      <c r="Y406" s="779">
        <f>IFERROR(SUM(Y404:Y404),"0")</f>
        <v>0</v>
      </c>
      <c r="Z406" s="37"/>
      <c r="AA406" s="780"/>
      <c r="AB406" s="780"/>
      <c r="AC406" s="780"/>
    </row>
    <row r="407" spans="1:68" ht="14.25" hidden="1" customHeight="1" x14ac:dyDescent="0.25">
      <c r="A407" s="791" t="s">
        <v>73</v>
      </c>
      <c r="B407" s="792"/>
      <c r="C407" s="792"/>
      <c r="D407" s="792"/>
      <c r="E407" s="792"/>
      <c r="F407" s="792"/>
      <c r="G407" s="792"/>
      <c r="H407" s="792"/>
      <c r="I407" s="792"/>
      <c r="J407" s="792"/>
      <c r="K407" s="792"/>
      <c r="L407" s="792"/>
      <c r="M407" s="792"/>
      <c r="N407" s="792"/>
      <c r="O407" s="792"/>
      <c r="P407" s="792"/>
      <c r="Q407" s="792"/>
      <c r="R407" s="792"/>
      <c r="S407" s="792"/>
      <c r="T407" s="792"/>
      <c r="U407" s="792"/>
      <c r="V407" s="792"/>
      <c r="W407" s="792"/>
      <c r="X407" s="792"/>
      <c r="Y407" s="792"/>
      <c r="Z407" s="792"/>
      <c r="AA407" s="773"/>
      <c r="AB407" s="773"/>
      <c r="AC407" s="773"/>
    </row>
    <row r="408" spans="1:68" ht="37.5" hidden="1" customHeight="1" x14ac:dyDescent="0.25">
      <c r="A408" s="54" t="s">
        <v>649</v>
      </c>
      <c r="B408" s="54" t="s">
        <v>650</v>
      </c>
      <c r="C408" s="31">
        <v>4301051142</v>
      </c>
      <c r="D408" s="789">
        <v>4607091387919</v>
      </c>
      <c r="E408" s="790"/>
      <c r="F408" s="776">
        <v>1.35</v>
      </c>
      <c r="G408" s="32">
        <v>6</v>
      </c>
      <c r="H408" s="776">
        <v>8.1</v>
      </c>
      <c r="I408" s="77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21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87"/>
      <c r="R408" s="787"/>
      <c r="S408" s="787"/>
      <c r="T408" s="788"/>
      <c r="U408" s="34"/>
      <c r="V408" s="34"/>
      <c r="W408" s="35" t="s">
        <v>69</v>
      </c>
      <c r="X408" s="777">
        <v>0</v>
      </c>
      <c r="Y408" s="77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651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hidden="1" customHeight="1" x14ac:dyDescent="0.25">
      <c r="A409" s="54" t="s">
        <v>652</v>
      </c>
      <c r="B409" s="54" t="s">
        <v>653</v>
      </c>
      <c r="C409" s="31">
        <v>4301051461</v>
      </c>
      <c r="D409" s="789">
        <v>4680115883604</v>
      </c>
      <c r="E409" s="790"/>
      <c r="F409" s="776">
        <v>0.35</v>
      </c>
      <c r="G409" s="32">
        <v>6</v>
      </c>
      <c r="H409" s="776">
        <v>2.1</v>
      </c>
      <c r="I409" s="776">
        <v>2.3519999999999999</v>
      </c>
      <c r="J409" s="32">
        <v>182</v>
      </c>
      <c r="K409" s="32" t="s">
        <v>76</v>
      </c>
      <c r="L409" s="32"/>
      <c r="M409" s="33" t="s">
        <v>77</v>
      </c>
      <c r="N409" s="33"/>
      <c r="O409" s="32">
        <v>45</v>
      </c>
      <c r="P409" s="109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87"/>
      <c r="R409" s="787"/>
      <c r="S409" s="787"/>
      <c r="T409" s="788"/>
      <c r="U409" s="34"/>
      <c r="V409" s="34"/>
      <c r="W409" s="35" t="s">
        <v>69</v>
      </c>
      <c r="X409" s="777">
        <v>0</v>
      </c>
      <c r="Y409" s="77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655</v>
      </c>
      <c r="B410" s="54" t="s">
        <v>656</v>
      </c>
      <c r="C410" s="31">
        <v>4301051485</v>
      </c>
      <c r="D410" s="789">
        <v>4680115883567</v>
      </c>
      <c r="E410" s="790"/>
      <c r="F410" s="776">
        <v>0.35</v>
      </c>
      <c r="G410" s="32">
        <v>6</v>
      </c>
      <c r="H410" s="776">
        <v>2.1</v>
      </c>
      <c r="I410" s="77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16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87"/>
      <c r="R410" s="787"/>
      <c r="S410" s="787"/>
      <c r="T410" s="788"/>
      <c r="U410" s="34"/>
      <c r="V410" s="34"/>
      <c r="W410" s="35" t="s">
        <v>69</v>
      </c>
      <c r="X410" s="777">
        <v>0</v>
      </c>
      <c r="Y410" s="77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793"/>
      <c r="B411" s="792"/>
      <c r="C411" s="792"/>
      <c r="D411" s="792"/>
      <c r="E411" s="792"/>
      <c r="F411" s="792"/>
      <c r="G411" s="792"/>
      <c r="H411" s="792"/>
      <c r="I411" s="792"/>
      <c r="J411" s="792"/>
      <c r="K411" s="792"/>
      <c r="L411" s="792"/>
      <c r="M411" s="792"/>
      <c r="N411" s="792"/>
      <c r="O411" s="794"/>
      <c r="P411" s="781" t="s">
        <v>71</v>
      </c>
      <c r="Q411" s="782"/>
      <c r="R411" s="782"/>
      <c r="S411" s="782"/>
      <c r="T411" s="782"/>
      <c r="U411" s="782"/>
      <c r="V411" s="783"/>
      <c r="W411" s="37" t="s">
        <v>72</v>
      </c>
      <c r="X411" s="779">
        <f>IFERROR(X408/H408,"0")+IFERROR(X409/H409,"0")+IFERROR(X410/H410,"0")</f>
        <v>0</v>
      </c>
      <c r="Y411" s="779">
        <f>IFERROR(Y408/H408,"0")+IFERROR(Y409/H409,"0")+IFERROR(Y410/H410,"0")</f>
        <v>0</v>
      </c>
      <c r="Z411" s="779">
        <f>IFERROR(IF(Z408="",0,Z408),"0")+IFERROR(IF(Z409="",0,Z409),"0")+IFERROR(IF(Z410="",0,Z410),"0")</f>
        <v>0</v>
      </c>
      <c r="AA411" s="780"/>
      <c r="AB411" s="780"/>
      <c r="AC411" s="780"/>
    </row>
    <row r="412" spans="1:68" hidden="1" x14ac:dyDescent="0.2">
      <c r="A412" s="792"/>
      <c r="B412" s="792"/>
      <c r="C412" s="792"/>
      <c r="D412" s="792"/>
      <c r="E412" s="792"/>
      <c r="F412" s="792"/>
      <c r="G412" s="792"/>
      <c r="H412" s="792"/>
      <c r="I412" s="792"/>
      <c r="J412" s="792"/>
      <c r="K412" s="792"/>
      <c r="L412" s="792"/>
      <c r="M412" s="792"/>
      <c r="N412" s="792"/>
      <c r="O412" s="794"/>
      <c r="P412" s="781" t="s">
        <v>71</v>
      </c>
      <c r="Q412" s="782"/>
      <c r="R412" s="782"/>
      <c r="S412" s="782"/>
      <c r="T412" s="782"/>
      <c r="U412" s="782"/>
      <c r="V412" s="783"/>
      <c r="W412" s="37" t="s">
        <v>69</v>
      </c>
      <c r="X412" s="779">
        <f>IFERROR(SUM(X408:X410),"0")</f>
        <v>0</v>
      </c>
      <c r="Y412" s="779">
        <f>IFERROR(SUM(Y408:Y410),"0")</f>
        <v>0</v>
      </c>
      <c r="Z412" s="37"/>
      <c r="AA412" s="780"/>
      <c r="AB412" s="780"/>
      <c r="AC412" s="780"/>
    </row>
    <row r="413" spans="1:68" ht="27.75" hidden="1" customHeight="1" x14ac:dyDescent="0.2">
      <c r="A413" s="870" t="s">
        <v>658</v>
      </c>
      <c r="B413" s="871"/>
      <c r="C413" s="871"/>
      <c r="D413" s="871"/>
      <c r="E413" s="871"/>
      <c r="F413" s="871"/>
      <c r="G413" s="871"/>
      <c r="H413" s="871"/>
      <c r="I413" s="871"/>
      <c r="J413" s="871"/>
      <c r="K413" s="871"/>
      <c r="L413" s="871"/>
      <c r="M413" s="871"/>
      <c r="N413" s="871"/>
      <c r="O413" s="871"/>
      <c r="P413" s="871"/>
      <c r="Q413" s="871"/>
      <c r="R413" s="871"/>
      <c r="S413" s="871"/>
      <c r="T413" s="871"/>
      <c r="U413" s="871"/>
      <c r="V413" s="871"/>
      <c r="W413" s="871"/>
      <c r="X413" s="871"/>
      <c r="Y413" s="871"/>
      <c r="Z413" s="871"/>
      <c r="AA413" s="48"/>
      <c r="AB413" s="48"/>
      <c r="AC413" s="48"/>
    </row>
    <row r="414" spans="1:68" ht="16.5" hidden="1" customHeight="1" x14ac:dyDescent="0.25">
      <c r="A414" s="824" t="s">
        <v>659</v>
      </c>
      <c r="B414" s="792"/>
      <c r="C414" s="792"/>
      <c r="D414" s="792"/>
      <c r="E414" s="792"/>
      <c r="F414" s="792"/>
      <c r="G414" s="792"/>
      <c r="H414" s="792"/>
      <c r="I414" s="792"/>
      <c r="J414" s="792"/>
      <c r="K414" s="792"/>
      <c r="L414" s="792"/>
      <c r="M414" s="792"/>
      <c r="N414" s="792"/>
      <c r="O414" s="792"/>
      <c r="P414" s="792"/>
      <c r="Q414" s="792"/>
      <c r="R414" s="792"/>
      <c r="S414" s="792"/>
      <c r="T414" s="792"/>
      <c r="U414" s="792"/>
      <c r="V414" s="792"/>
      <c r="W414" s="792"/>
      <c r="X414" s="792"/>
      <c r="Y414" s="792"/>
      <c r="Z414" s="792"/>
      <c r="AA414" s="772"/>
      <c r="AB414" s="772"/>
      <c r="AC414" s="772"/>
    </row>
    <row r="415" spans="1:68" ht="14.25" hidden="1" customHeight="1" x14ac:dyDescent="0.25">
      <c r="A415" s="791" t="s">
        <v>113</v>
      </c>
      <c r="B415" s="792"/>
      <c r="C415" s="792"/>
      <c r="D415" s="792"/>
      <c r="E415" s="792"/>
      <c r="F415" s="792"/>
      <c r="G415" s="792"/>
      <c r="H415" s="792"/>
      <c r="I415" s="792"/>
      <c r="J415" s="792"/>
      <c r="K415" s="792"/>
      <c r="L415" s="792"/>
      <c r="M415" s="792"/>
      <c r="N415" s="792"/>
      <c r="O415" s="792"/>
      <c r="P415" s="792"/>
      <c r="Q415" s="792"/>
      <c r="R415" s="792"/>
      <c r="S415" s="792"/>
      <c r="T415" s="792"/>
      <c r="U415" s="792"/>
      <c r="V415" s="792"/>
      <c r="W415" s="792"/>
      <c r="X415" s="792"/>
      <c r="Y415" s="792"/>
      <c r="Z415" s="792"/>
      <c r="AA415" s="773"/>
      <c r="AB415" s="773"/>
      <c r="AC415" s="773"/>
    </row>
    <row r="416" spans="1:68" ht="27" hidden="1" customHeight="1" x14ac:dyDescent="0.25">
      <c r="A416" s="54" t="s">
        <v>660</v>
      </c>
      <c r="B416" s="54" t="s">
        <v>661</v>
      </c>
      <c r="C416" s="31">
        <v>4301011946</v>
      </c>
      <c r="D416" s="789">
        <v>4680115884847</v>
      </c>
      <c r="E416" s="790"/>
      <c r="F416" s="776">
        <v>2.5</v>
      </c>
      <c r="G416" s="32">
        <v>6</v>
      </c>
      <c r="H416" s="776">
        <v>15</v>
      </c>
      <c r="I416" s="776">
        <v>15.48</v>
      </c>
      <c r="J416" s="32">
        <v>48</v>
      </c>
      <c r="K416" s="32" t="s">
        <v>116</v>
      </c>
      <c r="L416" s="32"/>
      <c r="M416" s="33" t="s">
        <v>149</v>
      </c>
      <c r="N416" s="33"/>
      <c r="O416" s="32">
        <v>60</v>
      </c>
      <c r="P416" s="91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7"/>
      <c r="R416" s="787"/>
      <c r="S416" s="787"/>
      <c r="T416" s="788"/>
      <c r="U416" s="34"/>
      <c r="V416" s="34"/>
      <c r="W416" s="35" t="s">
        <v>69</v>
      </c>
      <c r="X416" s="777">
        <v>0</v>
      </c>
      <c r="Y416" s="77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662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660</v>
      </c>
      <c r="B417" s="54" t="s">
        <v>663</v>
      </c>
      <c r="C417" s="31">
        <v>4301011869</v>
      </c>
      <c r="D417" s="789">
        <v>4680115884847</v>
      </c>
      <c r="E417" s="790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116</v>
      </c>
      <c r="L417" s="32" t="s">
        <v>145</v>
      </c>
      <c r="M417" s="33" t="s">
        <v>68</v>
      </c>
      <c r="N417" s="33"/>
      <c r="O417" s="32">
        <v>60</v>
      </c>
      <c r="P417" s="117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87"/>
      <c r="R417" s="787"/>
      <c r="S417" s="787"/>
      <c r="T417" s="788"/>
      <c r="U417" s="34"/>
      <c r="V417" s="34"/>
      <c r="W417" s="35" t="s">
        <v>69</v>
      </c>
      <c r="X417" s="777">
        <v>400</v>
      </c>
      <c r="Y417" s="778">
        <f t="shared" si="87"/>
        <v>405</v>
      </c>
      <c r="Z417" s="36">
        <f>IFERROR(IF(Y417=0,"",ROUNDUP(Y417/H417,0)*0.02175),"")</f>
        <v>0.58724999999999994</v>
      </c>
      <c r="AA417" s="56"/>
      <c r="AB417" s="57"/>
      <c r="AC417" s="489" t="s">
        <v>664</v>
      </c>
      <c r="AG417" s="64"/>
      <c r="AJ417" s="68" t="s">
        <v>147</v>
      </c>
      <c r="AK417" s="68">
        <v>720</v>
      </c>
      <c r="BB417" s="490" t="s">
        <v>1</v>
      </c>
      <c r="BM417" s="64">
        <f t="shared" si="88"/>
        <v>412.8</v>
      </c>
      <c r="BN417" s="64">
        <f t="shared" si="89"/>
        <v>417.96000000000004</v>
      </c>
      <c r="BO417" s="64">
        <f t="shared" si="90"/>
        <v>0.55555555555555558</v>
      </c>
      <c r="BP417" s="64">
        <f t="shared" si="91"/>
        <v>0.5625</v>
      </c>
    </row>
    <row r="418" spans="1:68" ht="27" hidden="1" customHeight="1" x14ac:dyDescent="0.25">
      <c r="A418" s="54" t="s">
        <v>665</v>
      </c>
      <c r="B418" s="54" t="s">
        <v>666</v>
      </c>
      <c r="C418" s="31">
        <v>4301011947</v>
      </c>
      <c r="D418" s="789">
        <v>4680115884854</v>
      </c>
      <c r="E418" s="790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116</v>
      </c>
      <c r="L418" s="32"/>
      <c r="M418" s="33" t="s">
        <v>149</v>
      </c>
      <c r="N418" s="33"/>
      <c r="O418" s="32">
        <v>60</v>
      </c>
      <c r="P418" s="114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7"/>
      <c r="R418" s="787"/>
      <c r="S418" s="787"/>
      <c r="T418" s="788"/>
      <c r="U418" s="34"/>
      <c r="V418" s="34"/>
      <c r="W418" s="35" t="s">
        <v>69</v>
      </c>
      <c r="X418" s="777">
        <v>0</v>
      </c>
      <c r="Y418" s="77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662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665</v>
      </c>
      <c r="B419" s="54" t="s">
        <v>667</v>
      </c>
      <c r="C419" s="31">
        <v>4301011870</v>
      </c>
      <c r="D419" s="789">
        <v>4680115884854</v>
      </c>
      <c r="E419" s="790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116</v>
      </c>
      <c r="L419" s="32" t="s">
        <v>145</v>
      </c>
      <c r="M419" s="33" t="s">
        <v>68</v>
      </c>
      <c r="N419" s="33"/>
      <c r="O419" s="32">
        <v>60</v>
      </c>
      <c r="P419" s="95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7"/>
      <c r="R419" s="787"/>
      <c r="S419" s="787"/>
      <c r="T419" s="788"/>
      <c r="U419" s="34"/>
      <c r="V419" s="34"/>
      <c r="W419" s="35" t="s">
        <v>69</v>
      </c>
      <c r="X419" s="777">
        <v>300</v>
      </c>
      <c r="Y419" s="778">
        <f t="shared" si="87"/>
        <v>300</v>
      </c>
      <c r="Z419" s="36">
        <f>IFERROR(IF(Y419=0,"",ROUNDUP(Y419/H419,0)*0.02175),"")</f>
        <v>0.43499999999999994</v>
      </c>
      <c r="AA419" s="56"/>
      <c r="AB419" s="57"/>
      <c r="AC419" s="493" t="s">
        <v>668</v>
      </c>
      <c r="AG419" s="64"/>
      <c r="AJ419" s="68" t="s">
        <v>147</v>
      </c>
      <c r="AK419" s="68">
        <v>720</v>
      </c>
      <c r="BB419" s="494" t="s">
        <v>1</v>
      </c>
      <c r="BM419" s="64">
        <f t="shared" si="88"/>
        <v>309.60000000000002</v>
      </c>
      <c r="BN419" s="64">
        <f t="shared" si="89"/>
        <v>309.60000000000002</v>
      </c>
      <c r="BO419" s="64">
        <f t="shared" si="90"/>
        <v>0.41666666666666663</v>
      </c>
      <c r="BP419" s="64">
        <f t="shared" si="91"/>
        <v>0.41666666666666663</v>
      </c>
    </row>
    <row r="420" spans="1:68" ht="27" hidden="1" customHeight="1" x14ac:dyDescent="0.25">
      <c r="A420" s="54" t="s">
        <v>669</v>
      </c>
      <c r="B420" s="54" t="s">
        <v>670</v>
      </c>
      <c r="C420" s="31">
        <v>4301011943</v>
      </c>
      <c r="D420" s="789">
        <v>4680115884830</v>
      </c>
      <c r="E420" s="790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116</v>
      </c>
      <c r="L420" s="32"/>
      <c r="M420" s="33" t="s">
        <v>149</v>
      </c>
      <c r="N420" s="33"/>
      <c r="O420" s="32">
        <v>60</v>
      </c>
      <c r="P420" s="114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7"/>
      <c r="R420" s="787"/>
      <c r="S420" s="787"/>
      <c r="T420" s="788"/>
      <c r="U420" s="34"/>
      <c r="V420" s="34"/>
      <c r="W420" s="35" t="s">
        <v>69</v>
      </c>
      <c r="X420" s="777">
        <v>0</v>
      </c>
      <c r="Y420" s="778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662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671</v>
      </c>
      <c r="B421" s="54" t="s">
        <v>672</v>
      </c>
      <c r="C421" s="31">
        <v>4301011339</v>
      </c>
      <c r="D421" s="789">
        <v>4607091383997</v>
      </c>
      <c r="E421" s="790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116</v>
      </c>
      <c r="L421" s="32"/>
      <c r="M421" s="33" t="s">
        <v>68</v>
      </c>
      <c r="N421" s="33"/>
      <c r="O421" s="32">
        <v>60</v>
      </c>
      <c r="P421" s="122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7"/>
      <c r="R421" s="787"/>
      <c r="S421" s="787"/>
      <c r="T421" s="788"/>
      <c r="U421" s="34"/>
      <c r="V421" s="34"/>
      <c r="W421" s="35" t="s">
        <v>69</v>
      </c>
      <c r="X421" s="777">
        <v>200</v>
      </c>
      <c r="Y421" s="778">
        <f t="shared" si="87"/>
        <v>210</v>
      </c>
      <c r="Z421" s="36">
        <f>IFERROR(IF(Y421=0,"",ROUNDUP(Y421/H421,0)*0.02175),"")</f>
        <v>0.30449999999999999</v>
      </c>
      <c r="AA421" s="56"/>
      <c r="AB421" s="57"/>
      <c r="AC421" s="497" t="s">
        <v>673</v>
      </c>
      <c r="AG421" s="64"/>
      <c r="AJ421" s="68"/>
      <c r="AK421" s="68">
        <v>0</v>
      </c>
      <c r="BB421" s="498" t="s">
        <v>1</v>
      </c>
      <c r="BM421" s="64">
        <f t="shared" si="88"/>
        <v>206.4</v>
      </c>
      <c r="BN421" s="64">
        <f t="shared" si="89"/>
        <v>216.72</v>
      </c>
      <c r="BO421" s="64">
        <f t="shared" si="90"/>
        <v>0.27777777777777779</v>
      </c>
      <c r="BP421" s="64">
        <f t="shared" si="91"/>
        <v>0.29166666666666663</v>
      </c>
    </row>
    <row r="422" spans="1:68" ht="27" customHeight="1" x14ac:dyDescent="0.25">
      <c r="A422" s="54" t="s">
        <v>669</v>
      </c>
      <c r="B422" s="54" t="s">
        <v>674</v>
      </c>
      <c r="C422" s="31">
        <v>4301011867</v>
      </c>
      <c r="D422" s="789">
        <v>4680115884830</v>
      </c>
      <c r="E422" s="790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94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7"/>
      <c r="R422" s="787"/>
      <c r="S422" s="787"/>
      <c r="T422" s="788"/>
      <c r="U422" s="34"/>
      <c r="V422" s="34"/>
      <c r="W422" s="35" t="s">
        <v>69</v>
      </c>
      <c r="X422" s="777">
        <v>500</v>
      </c>
      <c r="Y422" s="778">
        <f t="shared" si="87"/>
        <v>510</v>
      </c>
      <c r="Z422" s="36">
        <f>IFERROR(IF(Y422=0,"",ROUNDUP(Y422/H422,0)*0.02175),"")</f>
        <v>0.73949999999999994</v>
      </c>
      <c r="AA422" s="56"/>
      <c r="AB422" s="57"/>
      <c r="AC422" s="499" t="s">
        <v>675</v>
      </c>
      <c r="AG422" s="64"/>
      <c r="AJ422" s="68" t="s">
        <v>147</v>
      </c>
      <c r="AK422" s="68">
        <v>720</v>
      </c>
      <c r="BB422" s="500" t="s">
        <v>1</v>
      </c>
      <c r="BM422" s="64">
        <f t="shared" si="88"/>
        <v>516</v>
      </c>
      <c r="BN422" s="64">
        <f t="shared" si="89"/>
        <v>526.32000000000005</v>
      </c>
      <c r="BO422" s="64">
        <f t="shared" si="90"/>
        <v>0.69444444444444442</v>
      </c>
      <c r="BP422" s="64">
        <f t="shared" si="91"/>
        <v>0.70833333333333326</v>
      </c>
    </row>
    <row r="423" spans="1:68" ht="27" hidden="1" customHeight="1" x14ac:dyDescent="0.25">
      <c r="A423" s="54" t="s">
        <v>676</v>
      </c>
      <c r="B423" s="54" t="s">
        <v>677</v>
      </c>
      <c r="C423" s="31">
        <v>4301011433</v>
      </c>
      <c r="D423" s="789">
        <v>4680115882638</v>
      </c>
      <c r="E423" s="790"/>
      <c r="F423" s="776">
        <v>0.4</v>
      </c>
      <c r="G423" s="32">
        <v>10</v>
      </c>
      <c r="H423" s="776">
        <v>4</v>
      </c>
      <c r="I423" s="776">
        <v>4.21</v>
      </c>
      <c r="J423" s="32">
        <v>132</v>
      </c>
      <c r="K423" s="32" t="s">
        <v>126</v>
      </c>
      <c r="L423" s="32"/>
      <c r="M423" s="33" t="s">
        <v>117</v>
      </c>
      <c r="N423" s="33"/>
      <c r="O423" s="32">
        <v>90</v>
      </c>
      <c r="P423" s="89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87"/>
      <c r="R423" s="787"/>
      <c r="S423" s="787"/>
      <c r="T423" s="788"/>
      <c r="U423" s="34"/>
      <c r="V423" s="34"/>
      <c r="W423" s="35" t="s">
        <v>69</v>
      </c>
      <c r="X423" s="777">
        <v>0</v>
      </c>
      <c r="Y423" s="77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678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679</v>
      </c>
      <c r="B424" s="54" t="s">
        <v>680</v>
      </c>
      <c r="C424" s="31">
        <v>4301011952</v>
      </c>
      <c r="D424" s="789">
        <v>4680115884922</v>
      </c>
      <c r="E424" s="790"/>
      <c r="F424" s="776">
        <v>0.5</v>
      </c>
      <c r="G424" s="32">
        <v>10</v>
      </c>
      <c r="H424" s="776">
        <v>5</v>
      </c>
      <c r="I424" s="77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7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87"/>
      <c r="R424" s="787"/>
      <c r="S424" s="787"/>
      <c r="T424" s="788"/>
      <c r="U424" s="34"/>
      <c r="V424" s="34"/>
      <c r="W424" s="35" t="s">
        <v>69</v>
      </c>
      <c r="X424" s="777">
        <v>0</v>
      </c>
      <c r="Y424" s="77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668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681</v>
      </c>
      <c r="B425" s="54" t="s">
        <v>682</v>
      </c>
      <c r="C425" s="31">
        <v>4301011866</v>
      </c>
      <c r="D425" s="789">
        <v>4680115884878</v>
      </c>
      <c r="E425" s="790"/>
      <c r="F425" s="776">
        <v>0.5</v>
      </c>
      <c r="G425" s="32">
        <v>10</v>
      </c>
      <c r="H425" s="776">
        <v>5</v>
      </c>
      <c r="I425" s="77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99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787"/>
      <c r="R425" s="787"/>
      <c r="S425" s="787"/>
      <c r="T425" s="788"/>
      <c r="U425" s="34"/>
      <c r="V425" s="34"/>
      <c r="W425" s="35" t="s">
        <v>69</v>
      </c>
      <c r="X425" s="777">
        <v>0</v>
      </c>
      <c r="Y425" s="77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683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684</v>
      </c>
      <c r="B426" s="54" t="s">
        <v>685</v>
      </c>
      <c r="C426" s="31">
        <v>4301011868</v>
      </c>
      <c r="D426" s="789">
        <v>4680115884861</v>
      </c>
      <c r="E426" s="790"/>
      <c r="F426" s="776">
        <v>0.5</v>
      </c>
      <c r="G426" s="32">
        <v>10</v>
      </c>
      <c r="H426" s="776">
        <v>5</v>
      </c>
      <c r="I426" s="77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86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87"/>
      <c r="R426" s="787"/>
      <c r="S426" s="787"/>
      <c r="T426" s="788"/>
      <c r="U426" s="34"/>
      <c r="V426" s="34"/>
      <c r="W426" s="35" t="s">
        <v>69</v>
      </c>
      <c r="X426" s="777">
        <v>0</v>
      </c>
      <c r="Y426" s="77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675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793"/>
      <c r="B427" s="792"/>
      <c r="C427" s="792"/>
      <c r="D427" s="792"/>
      <c r="E427" s="792"/>
      <c r="F427" s="792"/>
      <c r="G427" s="792"/>
      <c r="H427" s="792"/>
      <c r="I427" s="792"/>
      <c r="J427" s="792"/>
      <c r="K427" s="792"/>
      <c r="L427" s="792"/>
      <c r="M427" s="792"/>
      <c r="N427" s="792"/>
      <c r="O427" s="794"/>
      <c r="P427" s="781" t="s">
        <v>71</v>
      </c>
      <c r="Q427" s="782"/>
      <c r="R427" s="782"/>
      <c r="S427" s="782"/>
      <c r="T427" s="782"/>
      <c r="U427" s="782"/>
      <c r="V427" s="783"/>
      <c r="W427" s="37" t="s">
        <v>72</v>
      </c>
      <c r="X427" s="77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93.333333333333343</v>
      </c>
      <c r="Y427" s="77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95</v>
      </c>
      <c r="Z427" s="77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2.0662499999999997</v>
      </c>
      <c r="AA427" s="780"/>
      <c r="AB427" s="780"/>
      <c r="AC427" s="780"/>
    </row>
    <row r="428" spans="1:68" x14ac:dyDescent="0.2">
      <c r="A428" s="792"/>
      <c r="B428" s="792"/>
      <c r="C428" s="792"/>
      <c r="D428" s="792"/>
      <c r="E428" s="792"/>
      <c r="F428" s="792"/>
      <c r="G428" s="792"/>
      <c r="H428" s="792"/>
      <c r="I428" s="792"/>
      <c r="J428" s="792"/>
      <c r="K428" s="792"/>
      <c r="L428" s="792"/>
      <c r="M428" s="792"/>
      <c r="N428" s="792"/>
      <c r="O428" s="794"/>
      <c r="P428" s="781" t="s">
        <v>71</v>
      </c>
      <c r="Q428" s="782"/>
      <c r="R428" s="782"/>
      <c r="S428" s="782"/>
      <c r="T428" s="782"/>
      <c r="U428" s="782"/>
      <c r="V428" s="783"/>
      <c r="W428" s="37" t="s">
        <v>69</v>
      </c>
      <c r="X428" s="779">
        <f>IFERROR(SUM(X416:X426),"0")</f>
        <v>1400</v>
      </c>
      <c r="Y428" s="779">
        <f>IFERROR(SUM(Y416:Y426),"0")</f>
        <v>1425</v>
      </c>
      <c r="Z428" s="37"/>
      <c r="AA428" s="780"/>
      <c r="AB428" s="780"/>
      <c r="AC428" s="780"/>
    </row>
    <row r="429" spans="1:68" ht="14.25" hidden="1" customHeight="1" x14ac:dyDescent="0.25">
      <c r="A429" s="791" t="s">
        <v>168</v>
      </c>
      <c r="B429" s="792"/>
      <c r="C429" s="792"/>
      <c r="D429" s="792"/>
      <c r="E429" s="792"/>
      <c r="F429" s="792"/>
      <c r="G429" s="792"/>
      <c r="H429" s="792"/>
      <c r="I429" s="792"/>
      <c r="J429" s="792"/>
      <c r="K429" s="792"/>
      <c r="L429" s="792"/>
      <c r="M429" s="792"/>
      <c r="N429" s="792"/>
      <c r="O429" s="792"/>
      <c r="P429" s="792"/>
      <c r="Q429" s="792"/>
      <c r="R429" s="792"/>
      <c r="S429" s="792"/>
      <c r="T429" s="792"/>
      <c r="U429" s="792"/>
      <c r="V429" s="792"/>
      <c r="W429" s="792"/>
      <c r="X429" s="792"/>
      <c r="Y429" s="792"/>
      <c r="Z429" s="792"/>
      <c r="AA429" s="773"/>
      <c r="AB429" s="773"/>
      <c r="AC429" s="773"/>
    </row>
    <row r="430" spans="1:68" ht="27" customHeight="1" x14ac:dyDescent="0.25">
      <c r="A430" s="54" t="s">
        <v>686</v>
      </c>
      <c r="B430" s="54" t="s">
        <v>687</v>
      </c>
      <c r="C430" s="31">
        <v>4301020178</v>
      </c>
      <c r="D430" s="789">
        <v>4607091383980</v>
      </c>
      <c r="E430" s="790"/>
      <c r="F430" s="776">
        <v>2.5</v>
      </c>
      <c r="G430" s="32">
        <v>6</v>
      </c>
      <c r="H430" s="776">
        <v>15</v>
      </c>
      <c r="I430" s="776">
        <v>15.48</v>
      </c>
      <c r="J430" s="32">
        <v>48</v>
      </c>
      <c r="K430" s="32" t="s">
        <v>116</v>
      </c>
      <c r="L430" s="32" t="s">
        <v>145</v>
      </c>
      <c r="M430" s="33" t="s">
        <v>117</v>
      </c>
      <c r="N430" s="33"/>
      <c r="O430" s="32">
        <v>50</v>
      </c>
      <c r="P430" s="11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87"/>
      <c r="R430" s="787"/>
      <c r="S430" s="787"/>
      <c r="T430" s="788"/>
      <c r="U430" s="34"/>
      <c r="V430" s="34"/>
      <c r="W430" s="35" t="s">
        <v>69</v>
      </c>
      <c r="X430" s="777">
        <v>400</v>
      </c>
      <c r="Y430" s="778">
        <f>IFERROR(IF(X430="",0,CEILING((X430/$H430),1)*$H430),"")</f>
        <v>405</v>
      </c>
      <c r="Z430" s="36">
        <f>IFERROR(IF(Y430=0,"",ROUNDUP(Y430/H430,0)*0.02175),"")</f>
        <v>0.58724999999999994</v>
      </c>
      <c r="AA430" s="56"/>
      <c r="AB430" s="57"/>
      <c r="AC430" s="509" t="s">
        <v>688</v>
      </c>
      <c r="AG430" s="64"/>
      <c r="AJ430" s="68" t="s">
        <v>147</v>
      </c>
      <c r="AK430" s="68">
        <v>720</v>
      </c>
      <c r="BB430" s="510" t="s">
        <v>1</v>
      </c>
      <c r="BM430" s="64">
        <f>IFERROR(X430*I430/H430,"0")</f>
        <v>412.8</v>
      </c>
      <c r="BN430" s="64">
        <f>IFERROR(Y430*I430/H430,"0")</f>
        <v>417.96000000000004</v>
      </c>
      <c r="BO430" s="64">
        <f>IFERROR(1/J430*(X430/H430),"0")</f>
        <v>0.55555555555555558</v>
      </c>
      <c r="BP430" s="64">
        <f>IFERROR(1/J430*(Y430/H430),"0")</f>
        <v>0.5625</v>
      </c>
    </row>
    <row r="431" spans="1:68" ht="27" hidden="1" customHeight="1" x14ac:dyDescent="0.25">
      <c r="A431" s="54" t="s">
        <v>689</v>
      </c>
      <c r="B431" s="54" t="s">
        <v>690</v>
      </c>
      <c r="C431" s="31">
        <v>4301020179</v>
      </c>
      <c r="D431" s="789">
        <v>4607091384178</v>
      </c>
      <c r="E431" s="790"/>
      <c r="F431" s="776">
        <v>0.4</v>
      </c>
      <c r="G431" s="32">
        <v>10</v>
      </c>
      <c r="H431" s="776">
        <v>4</v>
      </c>
      <c r="I431" s="776">
        <v>4.21</v>
      </c>
      <c r="J431" s="32">
        <v>132</v>
      </c>
      <c r="K431" s="32" t="s">
        <v>126</v>
      </c>
      <c r="L431" s="32"/>
      <c r="M431" s="33" t="s">
        <v>117</v>
      </c>
      <c r="N431" s="33"/>
      <c r="O431" s="32">
        <v>50</v>
      </c>
      <c r="P431" s="92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87"/>
      <c r="R431" s="787"/>
      <c r="S431" s="787"/>
      <c r="T431" s="788"/>
      <c r="U431" s="34"/>
      <c r="V431" s="34"/>
      <c r="W431" s="35" t="s">
        <v>69</v>
      </c>
      <c r="X431" s="777">
        <v>0</v>
      </c>
      <c r="Y431" s="77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688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793"/>
      <c r="B432" s="792"/>
      <c r="C432" s="792"/>
      <c r="D432" s="792"/>
      <c r="E432" s="792"/>
      <c r="F432" s="792"/>
      <c r="G432" s="792"/>
      <c r="H432" s="792"/>
      <c r="I432" s="792"/>
      <c r="J432" s="792"/>
      <c r="K432" s="792"/>
      <c r="L432" s="792"/>
      <c r="M432" s="792"/>
      <c r="N432" s="792"/>
      <c r="O432" s="794"/>
      <c r="P432" s="781" t="s">
        <v>71</v>
      </c>
      <c r="Q432" s="782"/>
      <c r="R432" s="782"/>
      <c r="S432" s="782"/>
      <c r="T432" s="782"/>
      <c r="U432" s="782"/>
      <c r="V432" s="783"/>
      <c r="W432" s="37" t="s">
        <v>72</v>
      </c>
      <c r="X432" s="779">
        <f>IFERROR(X430/H430,"0")+IFERROR(X431/H431,"0")</f>
        <v>26.666666666666668</v>
      </c>
      <c r="Y432" s="779">
        <f>IFERROR(Y430/H430,"0")+IFERROR(Y431/H431,"0")</f>
        <v>27</v>
      </c>
      <c r="Z432" s="779">
        <f>IFERROR(IF(Z430="",0,Z430),"0")+IFERROR(IF(Z431="",0,Z431),"0")</f>
        <v>0.58724999999999994</v>
      </c>
      <c r="AA432" s="780"/>
      <c r="AB432" s="780"/>
      <c r="AC432" s="780"/>
    </row>
    <row r="433" spans="1:68" x14ac:dyDescent="0.2">
      <c r="A433" s="792"/>
      <c r="B433" s="792"/>
      <c r="C433" s="792"/>
      <c r="D433" s="792"/>
      <c r="E433" s="792"/>
      <c r="F433" s="792"/>
      <c r="G433" s="792"/>
      <c r="H433" s="792"/>
      <c r="I433" s="792"/>
      <c r="J433" s="792"/>
      <c r="K433" s="792"/>
      <c r="L433" s="792"/>
      <c r="M433" s="792"/>
      <c r="N433" s="792"/>
      <c r="O433" s="794"/>
      <c r="P433" s="781" t="s">
        <v>71</v>
      </c>
      <c r="Q433" s="782"/>
      <c r="R433" s="782"/>
      <c r="S433" s="782"/>
      <c r="T433" s="782"/>
      <c r="U433" s="782"/>
      <c r="V433" s="783"/>
      <c r="W433" s="37" t="s">
        <v>69</v>
      </c>
      <c r="X433" s="779">
        <f>IFERROR(SUM(X430:X431),"0")</f>
        <v>400</v>
      </c>
      <c r="Y433" s="779">
        <f>IFERROR(SUM(Y430:Y431),"0")</f>
        <v>405</v>
      </c>
      <c r="Z433" s="37"/>
      <c r="AA433" s="780"/>
      <c r="AB433" s="780"/>
      <c r="AC433" s="780"/>
    </row>
    <row r="434" spans="1:68" ht="14.25" hidden="1" customHeight="1" x14ac:dyDescent="0.25">
      <c r="A434" s="791" t="s">
        <v>73</v>
      </c>
      <c r="B434" s="792"/>
      <c r="C434" s="792"/>
      <c r="D434" s="792"/>
      <c r="E434" s="792"/>
      <c r="F434" s="792"/>
      <c r="G434" s="792"/>
      <c r="H434" s="792"/>
      <c r="I434" s="792"/>
      <c r="J434" s="792"/>
      <c r="K434" s="792"/>
      <c r="L434" s="792"/>
      <c r="M434" s="792"/>
      <c r="N434" s="792"/>
      <c r="O434" s="792"/>
      <c r="P434" s="792"/>
      <c r="Q434" s="792"/>
      <c r="R434" s="792"/>
      <c r="S434" s="792"/>
      <c r="T434" s="792"/>
      <c r="U434" s="792"/>
      <c r="V434" s="792"/>
      <c r="W434" s="792"/>
      <c r="X434" s="792"/>
      <c r="Y434" s="792"/>
      <c r="Z434" s="792"/>
      <c r="AA434" s="773"/>
      <c r="AB434" s="773"/>
      <c r="AC434" s="773"/>
    </row>
    <row r="435" spans="1:68" ht="27" hidden="1" customHeight="1" x14ac:dyDescent="0.25">
      <c r="A435" s="54" t="s">
        <v>691</v>
      </c>
      <c r="B435" s="54" t="s">
        <v>692</v>
      </c>
      <c r="C435" s="31">
        <v>4301051903</v>
      </c>
      <c r="D435" s="789">
        <v>4607091383928</v>
      </c>
      <c r="E435" s="790"/>
      <c r="F435" s="776">
        <v>1.5</v>
      </c>
      <c r="G435" s="32">
        <v>6</v>
      </c>
      <c r="H435" s="776">
        <v>9</v>
      </c>
      <c r="I435" s="776">
        <v>9.57</v>
      </c>
      <c r="J435" s="32">
        <v>56</v>
      </c>
      <c r="K435" s="32" t="s">
        <v>116</v>
      </c>
      <c r="L435" s="32"/>
      <c r="M435" s="33" t="s">
        <v>77</v>
      </c>
      <c r="N435" s="33"/>
      <c r="O435" s="32">
        <v>40</v>
      </c>
      <c r="P435" s="1185" t="s">
        <v>693</v>
      </c>
      <c r="Q435" s="787"/>
      <c r="R435" s="787"/>
      <c r="S435" s="787"/>
      <c r="T435" s="788"/>
      <c r="U435" s="34"/>
      <c r="V435" s="34"/>
      <c r="W435" s="35" t="s">
        <v>69</v>
      </c>
      <c r="X435" s="777">
        <v>0</v>
      </c>
      <c r="Y435" s="77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694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695</v>
      </c>
      <c r="B436" s="54" t="s">
        <v>696</v>
      </c>
      <c r="C436" s="31">
        <v>4301051897</v>
      </c>
      <c r="D436" s="789">
        <v>4607091384260</v>
      </c>
      <c r="E436" s="790"/>
      <c r="F436" s="776">
        <v>1.5</v>
      </c>
      <c r="G436" s="32">
        <v>6</v>
      </c>
      <c r="H436" s="776">
        <v>9</v>
      </c>
      <c r="I436" s="776">
        <v>9.5640000000000001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1198" t="s">
        <v>697</v>
      </c>
      <c r="Q436" s="787"/>
      <c r="R436" s="787"/>
      <c r="S436" s="787"/>
      <c r="T436" s="788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793"/>
      <c r="B437" s="792"/>
      <c r="C437" s="792"/>
      <c r="D437" s="792"/>
      <c r="E437" s="792"/>
      <c r="F437" s="792"/>
      <c r="G437" s="792"/>
      <c r="H437" s="792"/>
      <c r="I437" s="792"/>
      <c r="J437" s="792"/>
      <c r="K437" s="792"/>
      <c r="L437" s="792"/>
      <c r="M437" s="792"/>
      <c r="N437" s="792"/>
      <c r="O437" s="794"/>
      <c r="P437" s="781" t="s">
        <v>71</v>
      </c>
      <c r="Q437" s="782"/>
      <c r="R437" s="782"/>
      <c r="S437" s="782"/>
      <c r="T437" s="782"/>
      <c r="U437" s="782"/>
      <c r="V437" s="783"/>
      <c r="W437" s="37" t="s">
        <v>72</v>
      </c>
      <c r="X437" s="779">
        <f>IFERROR(X435/H435,"0")+IFERROR(X436/H436,"0")</f>
        <v>0</v>
      </c>
      <c r="Y437" s="779">
        <f>IFERROR(Y435/H435,"0")+IFERROR(Y436/H436,"0")</f>
        <v>0</v>
      </c>
      <c r="Z437" s="779">
        <f>IFERROR(IF(Z435="",0,Z435),"0")+IFERROR(IF(Z436="",0,Z436),"0")</f>
        <v>0</v>
      </c>
      <c r="AA437" s="780"/>
      <c r="AB437" s="780"/>
      <c r="AC437" s="780"/>
    </row>
    <row r="438" spans="1:68" hidden="1" x14ac:dyDescent="0.2">
      <c r="A438" s="792"/>
      <c r="B438" s="792"/>
      <c r="C438" s="792"/>
      <c r="D438" s="792"/>
      <c r="E438" s="792"/>
      <c r="F438" s="792"/>
      <c r="G438" s="792"/>
      <c r="H438" s="792"/>
      <c r="I438" s="792"/>
      <c r="J438" s="792"/>
      <c r="K438" s="792"/>
      <c r="L438" s="792"/>
      <c r="M438" s="792"/>
      <c r="N438" s="792"/>
      <c r="O438" s="794"/>
      <c r="P438" s="781" t="s">
        <v>71</v>
      </c>
      <c r="Q438" s="782"/>
      <c r="R438" s="782"/>
      <c r="S438" s="782"/>
      <c r="T438" s="782"/>
      <c r="U438" s="782"/>
      <c r="V438" s="783"/>
      <c r="W438" s="37" t="s">
        <v>69</v>
      </c>
      <c r="X438" s="779">
        <f>IFERROR(SUM(X435:X436),"0")</f>
        <v>0</v>
      </c>
      <c r="Y438" s="779">
        <f>IFERROR(SUM(Y435:Y436),"0")</f>
        <v>0</v>
      </c>
      <c r="Z438" s="37"/>
      <c r="AA438" s="780"/>
      <c r="AB438" s="780"/>
      <c r="AC438" s="780"/>
    </row>
    <row r="439" spans="1:68" ht="14.25" hidden="1" customHeight="1" x14ac:dyDescent="0.25">
      <c r="A439" s="791" t="s">
        <v>210</v>
      </c>
      <c r="B439" s="792"/>
      <c r="C439" s="792"/>
      <c r="D439" s="792"/>
      <c r="E439" s="792"/>
      <c r="F439" s="792"/>
      <c r="G439" s="792"/>
      <c r="H439" s="792"/>
      <c r="I439" s="792"/>
      <c r="J439" s="792"/>
      <c r="K439" s="792"/>
      <c r="L439" s="792"/>
      <c r="M439" s="792"/>
      <c r="N439" s="792"/>
      <c r="O439" s="792"/>
      <c r="P439" s="792"/>
      <c r="Q439" s="792"/>
      <c r="R439" s="792"/>
      <c r="S439" s="792"/>
      <c r="T439" s="792"/>
      <c r="U439" s="792"/>
      <c r="V439" s="792"/>
      <c r="W439" s="792"/>
      <c r="X439" s="792"/>
      <c r="Y439" s="792"/>
      <c r="Z439" s="792"/>
      <c r="AA439" s="773"/>
      <c r="AB439" s="773"/>
      <c r="AC439" s="773"/>
    </row>
    <row r="440" spans="1:68" ht="27" hidden="1" customHeight="1" x14ac:dyDescent="0.25">
      <c r="A440" s="54" t="s">
        <v>699</v>
      </c>
      <c r="B440" s="54" t="s">
        <v>700</v>
      </c>
      <c r="C440" s="31">
        <v>4301060439</v>
      </c>
      <c r="D440" s="789">
        <v>4607091384673</v>
      </c>
      <c r="E440" s="790"/>
      <c r="F440" s="776">
        <v>1.5</v>
      </c>
      <c r="G440" s="32">
        <v>6</v>
      </c>
      <c r="H440" s="776">
        <v>9</v>
      </c>
      <c r="I440" s="776">
        <v>9.5640000000000001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30</v>
      </c>
      <c r="P440" s="1017" t="s">
        <v>701</v>
      </c>
      <c r="Q440" s="787"/>
      <c r="R440" s="787"/>
      <c r="S440" s="787"/>
      <c r="T440" s="788"/>
      <c r="U440" s="34"/>
      <c r="V440" s="34"/>
      <c r="W440" s="35" t="s">
        <v>69</v>
      </c>
      <c r="X440" s="777">
        <v>0</v>
      </c>
      <c r="Y440" s="77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702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793"/>
      <c r="B441" s="792"/>
      <c r="C441" s="792"/>
      <c r="D441" s="792"/>
      <c r="E441" s="792"/>
      <c r="F441" s="792"/>
      <c r="G441" s="792"/>
      <c r="H441" s="792"/>
      <c r="I441" s="792"/>
      <c r="J441" s="792"/>
      <c r="K441" s="792"/>
      <c r="L441" s="792"/>
      <c r="M441" s="792"/>
      <c r="N441" s="792"/>
      <c r="O441" s="794"/>
      <c r="P441" s="781" t="s">
        <v>71</v>
      </c>
      <c r="Q441" s="782"/>
      <c r="R441" s="782"/>
      <c r="S441" s="782"/>
      <c r="T441" s="782"/>
      <c r="U441" s="782"/>
      <c r="V441" s="783"/>
      <c r="W441" s="37" t="s">
        <v>72</v>
      </c>
      <c r="X441" s="779">
        <f>IFERROR(X440/H440,"0")</f>
        <v>0</v>
      </c>
      <c r="Y441" s="779">
        <f>IFERROR(Y440/H440,"0")</f>
        <v>0</v>
      </c>
      <c r="Z441" s="779">
        <f>IFERROR(IF(Z440="",0,Z440),"0")</f>
        <v>0</v>
      </c>
      <c r="AA441" s="780"/>
      <c r="AB441" s="780"/>
      <c r="AC441" s="780"/>
    </row>
    <row r="442" spans="1:68" hidden="1" x14ac:dyDescent="0.2">
      <c r="A442" s="792"/>
      <c r="B442" s="792"/>
      <c r="C442" s="792"/>
      <c r="D442" s="792"/>
      <c r="E442" s="792"/>
      <c r="F442" s="792"/>
      <c r="G442" s="792"/>
      <c r="H442" s="792"/>
      <c r="I442" s="792"/>
      <c r="J442" s="792"/>
      <c r="K442" s="792"/>
      <c r="L442" s="792"/>
      <c r="M442" s="792"/>
      <c r="N442" s="792"/>
      <c r="O442" s="794"/>
      <c r="P442" s="781" t="s">
        <v>71</v>
      </c>
      <c r="Q442" s="782"/>
      <c r="R442" s="782"/>
      <c r="S442" s="782"/>
      <c r="T442" s="782"/>
      <c r="U442" s="782"/>
      <c r="V442" s="783"/>
      <c r="W442" s="37" t="s">
        <v>69</v>
      </c>
      <c r="X442" s="779">
        <f>IFERROR(SUM(X440:X440),"0")</f>
        <v>0</v>
      </c>
      <c r="Y442" s="779">
        <f>IFERROR(SUM(Y440:Y440),"0")</f>
        <v>0</v>
      </c>
      <c r="Z442" s="37"/>
      <c r="AA442" s="780"/>
      <c r="AB442" s="780"/>
      <c r="AC442" s="780"/>
    </row>
    <row r="443" spans="1:68" ht="16.5" hidden="1" customHeight="1" x14ac:dyDescent="0.25">
      <c r="A443" s="824" t="s">
        <v>703</v>
      </c>
      <c r="B443" s="792"/>
      <c r="C443" s="792"/>
      <c r="D443" s="792"/>
      <c r="E443" s="792"/>
      <c r="F443" s="792"/>
      <c r="G443" s="792"/>
      <c r="H443" s="792"/>
      <c r="I443" s="792"/>
      <c r="J443" s="792"/>
      <c r="K443" s="792"/>
      <c r="L443" s="792"/>
      <c r="M443" s="792"/>
      <c r="N443" s="792"/>
      <c r="O443" s="792"/>
      <c r="P443" s="792"/>
      <c r="Q443" s="792"/>
      <c r="R443" s="792"/>
      <c r="S443" s="792"/>
      <c r="T443" s="792"/>
      <c r="U443" s="792"/>
      <c r="V443" s="792"/>
      <c r="W443" s="792"/>
      <c r="X443" s="792"/>
      <c r="Y443" s="792"/>
      <c r="Z443" s="792"/>
      <c r="AA443" s="772"/>
      <c r="AB443" s="772"/>
      <c r="AC443" s="772"/>
    </row>
    <row r="444" spans="1:68" ht="14.25" hidden="1" customHeight="1" x14ac:dyDescent="0.25">
      <c r="A444" s="791" t="s">
        <v>113</v>
      </c>
      <c r="B444" s="792"/>
      <c r="C444" s="792"/>
      <c r="D444" s="792"/>
      <c r="E444" s="792"/>
      <c r="F444" s="792"/>
      <c r="G444" s="792"/>
      <c r="H444" s="792"/>
      <c r="I444" s="792"/>
      <c r="J444" s="792"/>
      <c r="K444" s="792"/>
      <c r="L444" s="792"/>
      <c r="M444" s="792"/>
      <c r="N444" s="792"/>
      <c r="O444" s="792"/>
      <c r="P444" s="792"/>
      <c r="Q444" s="792"/>
      <c r="R444" s="792"/>
      <c r="S444" s="792"/>
      <c r="T444" s="792"/>
      <c r="U444" s="792"/>
      <c r="V444" s="792"/>
      <c r="W444" s="792"/>
      <c r="X444" s="792"/>
      <c r="Y444" s="792"/>
      <c r="Z444" s="792"/>
      <c r="AA444" s="773"/>
      <c r="AB444" s="773"/>
      <c r="AC444" s="773"/>
    </row>
    <row r="445" spans="1:68" ht="27" hidden="1" customHeight="1" x14ac:dyDescent="0.25">
      <c r="A445" s="54" t="s">
        <v>704</v>
      </c>
      <c r="B445" s="54" t="s">
        <v>705</v>
      </c>
      <c r="C445" s="31">
        <v>4301011873</v>
      </c>
      <c r="D445" s="789">
        <v>4680115881907</v>
      </c>
      <c r="E445" s="790"/>
      <c r="F445" s="776">
        <v>1.8</v>
      </c>
      <c r="G445" s="32">
        <v>6</v>
      </c>
      <c r="H445" s="776">
        <v>10.8</v>
      </c>
      <c r="I445" s="77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5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87"/>
      <c r="R445" s="787"/>
      <c r="S445" s="787"/>
      <c r="T445" s="788"/>
      <c r="U445" s="34"/>
      <c r="V445" s="34"/>
      <c r="W445" s="35" t="s">
        <v>69</v>
      </c>
      <c r="X445" s="777">
        <v>0</v>
      </c>
      <c r="Y445" s="77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706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hidden="1" customHeight="1" x14ac:dyDescent="0.25">
      <c r="A446" s="54" t="s">
        <v>704</v>
      </c>
      <c r="B446" s="54" t="s">
        <v>707</v>
      </c>
      <c r="C446" s="31">
        <v>4301011483</v>
      </c>
      <c r="D446" s="789">
        <v>4680115881907</v>
      </c>
      <c r="E446" s="790"/>
      <c r="F446" s="776">
        <v>1.8</v>
      </c>
      <c r="G446" s="32">
        <v>6</v>
      </c>
      <c r="H446" s="776">
        <v>10.8</v>
      </c>
      <c r="I446" s="77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1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7"/>
      <c r="R446" s="787"/>
      <c r="S446" s="787"/>
      <c r="T446" s="788"/>
      <c r="U446" s="34"/>
      <c r="V446" s="34"/>
      <c r="W446" s="35" t="s">
        <v>69</v>
      </c>
      <c r="X446" s="777">
        <v>0</v>
      </c>
      <c r="Y446" s="778">
        <f t="shared" si="92"/>
        <v>0</v>
      </c>
      <c r="Z446" s="36" t="str">
        <f t="shared" si="93"/>
        <v/>
      </c>
      <c r="AA446" s="56"/>
      <c r="AB446" s="57"/>
      <c r="AC446" s="521" t="s">
        <v>708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hidden="1" customHeight="1" x14ac:dyDescent="0.25">
      <c r="A447" s="54" t="s">
        <v>709</v>
      </c>
      <c r="B447" s="54" t="s">
        <v>710</v>
      </c>
      <c r="C447" s="31">
        <v>4301011872</v>
      </c>
      <c r="D447" s="789">
        <v>4680115883925</v>
      </c>
      <c r="E447" s="790"/>
      <c r="F447" s="776">
        <v>2.5</v>
      </c>
      <c r="G447" s="32">
        <v>6</v>
      </c>
      <c r="H447" s="776">
        <v>15</v>
      </c>
      <c r="I447" s="77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15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87"/>
      <c r="R447" s="787"/>
      <c r="S447" s="787"/>
      <c r="T447" s="788"/>
      <c r="U447" s="34"/>
      <c r="V447" s="34"/>
      <c r="W447" s="35" t="s">
        <v>69</v>
      </c>
      <c r="X447" s="777">
        <v>0</v>
      </c>
      <c r="Y447" s="778">
        <f t="shared" si="92"/>
        <v>0</v>
      </c>
      <c r="Z447" s="36" t="str">
        <f t="shared" si="93"/>
        <v/>
      </c>
      <c r="AA447" s="56"/>
      <c r="AB447" s="57"/>
      <c r="AC447" s="523" t="s">
        <v>706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709</v>
      </c>
      <c r="B448" s="54" t="s">
        <v>711</v>
      </c>
      <c r="C448" s="31">
        <v>4301011655</v>
      </c>
      <c r="D448" s="789">
        <v>4680115883925</v>
      </c>
      <c r="E448" s="790"/>
      <c r="F448" s="776">
        <v>2.5</v>
      </c>
      <c r="G448" s="32">
        <v>6</v>
      </c>
      <c r="H448" s="776">
        <v>15</v>
      </c>
      <c r="I448" s="77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2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7"/>
      <c r="R448" s="787"/>
      <c r="S448" s="787"/>
      <c r="T448" s="788"/>
      <c r="U448" s="34"/>
      <c r="V448" s="34"/>
      <c r="W448" s="35" t="s">
        <v>69</v>
      </c>
      <c r="X448" s="777">
        <v>0</v>
      </c>
      <c r="Y448" s="778">
        <f t="shared" si="92"/>
        <v>0</v>
      </c>
      <c r="Z448" s="36" t="str">
        <f t="shared" si="93"/>
        <v/>
      </c>
      <c r="AA448" s="56"/>
      <c r="AB448" s="57"/>
      <c r="AC448" s="525" t="s">
        <v>708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hidden="1" customHeight="1" x14ac:dyDescent="0.25">
      <c r="A449" s="54" t="s">
        <v>712</v>
      </c>
      <c r="B449" s="54" t="s">
        <v>713</v>
      </c>
      <c r="C449" s="31">
        <v>4301011874</v>
      </c>
      <c r="D449" s="789">
        <v>4680115884892</v>
      </c>
      <c r="E449" s="790"/>
      <c r="F449" s="776">
        <v>1.8</v>
      </c>
      <c r="G449" s="32">
        <v>6</v>
      </c>
      <c r="H449" s="776">
        <v>10.8</v>
      </c>
      <c r="I449" s="776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1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787"/>
      <c r="R449" s="787"/>
      <c r="S449" s="787"/>
      <c r="T449" s="788"/>
      <c r="U449" s="34"/>
      <c r="V449" s="34"/>
      <c r="W449" s="35" t="s">
        <v>69</v>
      </c>
      <c r="X449" s="777">
        <v>0</v>
      </c>
      <c r="Y449" s="778">
        <f t="shared" si="92"/>
        <v>0</v>
      </c>
      <c r="Z449" s="36" t="str">
        <f t="shared" si="93"/>
        <v/>
      </c>
      <c r="AA449" s="56"/>
      <c r="AB449" s="57"/>
      <c r="AC449" s="527" t="s">
        <v>714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715</v>
      </c>
      <c r="B450" s="54" t="s">
        <v>716</v>
      </c>
      <c r="C450" s="31">
        <v>4301011312</v>
      </c>
      <c r="D450" s="789">
        <v>4607091384192</v>
      </c>
      <c r="E450" s="790"/>
      <c r="F450" s="776">
        <v>1.8</v>
      </c>
      <c r="G450" s="32">
        <v>6</v>
      </c>
      <c r="H450" s="776">
        <v>10.8</v>
      </c>
      <c r="I450" s="776">
        <v>11.28</v>
      </c>
      <c r="J450" s="32">
        <v>56</v>
      </c>
      <c r="K450" s="32" t="s">
        <v>116</v>
      </c>
      <c r="L450" s="32"/>
      <c r="M450" s="33" t="s">
        <v>117</v>
      </c>
      <c r="N450" s="33"/>
      <c r="O450" s="32">
        <v>60</v>
      </c>
      <c r="P450" s="95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7"/>
      <c r="R450" s="787"/>
      <c r="S450" s="787"/>
      <c r="T450" s="788"/>
      <c r="U450" s="34"/>
      <c r="V450" s="34"/>
      <c r="W450" s="35" t="s">
        <v>69</v>
      </c>
      <c r="X450" s="777">
        <v>0</v>
      </c>
      <c r="Y450" s="778">
        <f t="shared" si="92"/>
        <v>0</v>
      </c>
      <c r="Z450" s="36" t="str">
        <f t="shared" si="93"/>
        <v/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hidden="1" customHeight="1" x14ac:dyDescent="0.25">
      <c r="A451" s="54" t="s">
        <v>718</v>
      </c>
      <c r="B451" s="54" t="s">
        <v>719</v>
      </c>
      <c r="C451" s="31">
        <v>4301011875</v>
      </c>
      <c r="D451" s="789">
        <v>4680115884885</v>
      </c>
      <c r="E451" s="790"/>
      <c r="F451" s="776">
        <v>0.8</v>
      </c>
      <c r="G451" s="32">
        <v>15</v>
      </c>
      <c r="H451" s="776">
        <v>12</v>
      </c>
      <c r="I451" s="77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00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87"/>
      <c r="R451" s="787"/>
      <c r="S451" s="787"/>
      <c r="T451" s="788"/>
      <c r="U451" s="34"/>
      <c r="V451" s="34"/>
      <c r="W451" s="35" t="s">
        <v>69</v>
      </c>
      <c r="X451" s="777">
        <v>0</v>
      </c>
      <c r="Y451" s="778">
        <f t="shared" si="92"/>
        <v>0</v>
      </c>
      <c r="Z451" s="36" t="str">
        <f t="shared" si="93"/>
        <v/>
      </c>
      <c r="AA451" s="56"/>
      <c r="AB451" s="57"/>
      <c r="AC451" s="531" t="s">
        <v>714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hidden="1" customHeight="1" x14ac:dyDescent="0.25">
      <c r="A452" s="54" t="s">
        <v>720</v>
      </c>
      <c r="B452" s="54" t="s">
        <v>721</v>
      </c>
      <c r="C452" s="31">
        <v>4301011871</v>
      </c>
      <c r="D452" s="789">
        <v>4680115884908</v>
      </c>
      <c r="E452" s="790"/>
      <c r="F452" s="776">
        <v>0.4</v>
      </c>
      <c r="G452" s="32">
        <v>10</v>
      </c>
      <c r="H452" s="776">
        <v>4</v>
      </c>
      <c r="I452" s="77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3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87"/>
      <c r="R452" s="787"/>
      <c r="S452" s="787"/>
      <c r="T452" s="788"/>
      <c r="U452" s="34"/>
      <c r="V452" s="34"/>
      <c r="W452" s="35" t="s">
        <v>69</v>
      </c>
      <c r="X452" s="777">
        <v>0</v>
      </c>
      <c r="Y452" s="77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714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idden="1" x14ac:dyDescent="0.2">
      <c r="A453" s="793"/>
      <c r="B453" s="792"/>
      <c r="C453" s="792"/>
      <c r="D453" s="792"/>
      <c r="E453" s="792"/>
      <c r="F453" s="792"/>
      <c r="G453" s="792"/>
      <c r="H453" s="792"/>
      <c r="I453" s="792"/>
      <c r="J453" s="792"/>
      <c r="K453" s="792"/>
      <c r="L453" s="792"/>
      <c r="M453" s="792"/>
      <c r="N453" s="792"/>
      <c r="O453" s="794"/>
      <c r="P453" s="781" t="s">
        <v>71</v>
      </c>
      <c r="Q453" s="782"/>
      <c r="R453" s="782"/>
      <c r="S453" s="782"/>
      <c r="T453" s="782"/>
      <c r="U453" s="782"/>
      <c r="V453" s="783"/>
      <c r="W453" s="37" t="s">
        <v>72</v>
      </c>
      <c r="X453" s="779">
        <f>IFERROR(X445/H445,"0")+IFERROR(X446/H446,"0")+IFERROR(X447/H447,"0")+IFERROR(X448/H448,"0")+IFERROR(X449/H449,"0")+IFERROR(X450/H450,"0")+IFERROR(X451/H451,"0")+IFERROR(X452/H452,"0")</f>
        <v>0</v>
      </c>
      <c r="Y453" s="779">
        <f>IFERROR(Y445/H445,"0")+IFERROR(Y446/H446,"0")+IFERROR(Y447/H447,"0")+IFERROR(Y448/H448,"0")+IFERROR(Y449/H449,"0")+IFERROR(Y450/H450,"0")+IFERROR(Y451/H451,"0")+IFERROR(Y452/H452,"0")</f>
        <v>0</v>
      </c>
      <c r="Z453" s="77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80"/>
      <c r="AB453" s="780"/>
      <c r="AC453" s="780"/>
    </row>
    <row r="454" spans="1:68" hidden="1" x14ac:dyDescent="0.2">
      <c r="A454" s="792"/>
      <c r="B454" s="792"/>
      <c r="C454" s="792"/>
      <c r="D454" s="792"/>
      <c r="E454" s="792"/>
      <c r="F454" s="792"/>
      <c r="G454" s="792"/>
      <c r="H454" s="792"/>
      <c r="I454" s="792"/>
      <c r="J454" s="792"/>
      <c r="K454" s="792"/>
      <c r="L454" s="792"/>
      <c r="M454" s="792"/>
      <c r="N454" s="792"/>
      <c r="O454" s="794"/>
      <c r="P454" s="781" t="s">
        <v>71</v>
      </c>
      <c r="Q454" s="782"/>
      <c r="R454" s="782"/>
      <c r="S454" s="782"/>
      <c r="T454" s="782"/>
      <c r="U454" s="782"/>
      <c r="V454" s="783"/>
      <c r="W454" s="37" t="s">
        <v>69</v>
      </c>
      <c r="X454" s="779">
        <f>IFERROR(SUM(X445:X452),"0")</f>
        <v>0</v>
      </c>
      <c r="Y454" s="779">
        <f>IFERROR(SUM(Y445:Y452),"0")</f>
        <v>0</v>
      </c>
      <c r="Z454" s="37"/>
      <c r="AA454" s="780"/>
      <c r="AB454" s="780"/>
      <c r="AC454" s="780"/>
    </row>
    <row r="455" spans="1:68" ht="14.25" hidden="1" customHeight="1" x14ac:dyDescent="0.25">
      <c r="A455" s="791" t="s">
        <v>64</v>
      </c>
      <c r="B455" s="792"/>
      <c r="C455" s="792"/>
      <c r="D455" s="792"/>
      <c r="E455" s="792"/>
      <c r="F455" s="792"/>
      <c r="G455" s="792"/>
      <c r="H455" s="792"/>
      <c r="I455" s="792"/>
      <c r="J455" s="792"/>
      <c r="K455" s="792"/>
      <c r="L455" s="792"/>
      <c r="M455" s="792"/>
      <c r="N455" s="792"/>
      <c r="O455" s="792"/>
      <c r="P455" s="792"/>
      <c r="Q455" s="792"/>
      <c r="R455" s="792"/>
      <c r="S455" s="792"/>
      <c r="T455" s="792"/>
      <c r="U455" s="792"/>
      <c r="V455" s="792"/>
      <c r="W455" s="792"/>
      <c r="X455" s="792"/>
      <c r="Y455" s="792"/>
      <c r="Z455" s="792"/>
      <c r="AA455" s="773"/>
      <c r="AB455" s="773"/>
      <c r="AC455" s="773"/>
    </row>
    <row r="456" spans="1:68" ht="27" hidden="1" customHeight="1" x14ac:dyDescent="0.25">
      <c r="A456" s="54" t="s">
        <v>722</v>
      </c>
      <c r="B456" s="54" t="s">
        <v>723</v>
      </c>
      <c r="C456" s="31">
        <v>4301031303</v>
      </c>
      <c r="D456" s="789">
        <v>4607091384802</v>
      </c>
      <c r="E456" s="790"/>
      <c r="F456" s="776">
        <v>0.73</v>
      </c>
      <c r="G456" s="32">
        <v>6</v>
      </c>
      <c r="H456" s="776">
        <v>4.38</v>
      </c>
      <c r="I456" s="77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2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87"/>
      <c r="R456" s="787"/>
      <c r="S456" s="787"/>
      <c r="T456" s="788"/>
      <c r="U456" s="34"/>
      <c r="V456" s="34"/>
      <c r="W456" s="35" t="s">
        <v>69</v>
      </c>
      <c r="X456" s="777">
        <v>0</v>
      </c>
      <c r="Y456" s="77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724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725</v>
      </c>
      <c r="B457" s="54" t="s">
        <v>726</v>
      </c>
      <c r="C457" s="31">
        <v>4301031304</v>
      </c>
      <c r="D457" s="789">
        <v>4607091384826</v>
      </c>
      <c r="E457" s="790"/>
      <c r="F457" s="776">
        <v>0.35</v>
      </c>
      <c r="G457" s="32">
        <v>8</v>
      </c>
      <c r="H457" s="776">
        <v>2.8</v>
      </c>
      <c r="I457" s="77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1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87"/>
      <c r="R457" s="787"/>
      <c r="S457" s="787"/>
      <c r="T457" s="788"/>
      <c r="U457" s="34"/>
      <c r="V457" s="34"/>
      <c r="W457" s="35" t="s">
        <v>69</v>
      </c>
      <c r="X457" s="777">
        <v>0</v>
      </c>
      <c r="Y457" s="77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724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793"/>
      <c r="B458" s="792"/>
      <c r="C458" s="792"/>
      <c r="D458" s="792"/>
      <c r="E458" s="792"/>
      <c r="F458" s="792"/>
      <c r="G458" s="792"/>
      <c r="H458" s="792"/>
      <c r="I458" s="792"/>
      <c r="J458" s="792"/>
      <c r="K458" s="792"/>
      <c r="L458" s="792"/>
      <c r="M458" s="792"/>
      <c r="N458" s="792"/>
      <c r="O458" s="794"/>
      <c r="P458" s="781" t="s">
        <v>71</v>
      </c>
      <c r="Q458" s="782"/>
      <c r="R458" s="782"/>
      <c r="S458" s="782"/>
      <c r="T458" s="782"/>
      <c r="U458" s="782"/>
      <c r="V458" s="783"/>
      <c r="W458" s="37" t="s">
        <v>72</v>
      </c>
      <c r="X458" s="779">
        <f>IFERROR(X456/H456,"0")+IFERROR(X457/H457,"0")</f>
        <v>0</v>
      </c>
      <c r="Y458" s="779">
        <f>IFERROR(Y456/H456,"0")+IFERROR(Y457/H457,"0")</f>
        <v>0</v>
      </c>
      <c r="Z458" s="779">
        <f>IFERROR(IF(Z456="",0,Z456),"0")+IFERROR(IF(Z457="",0,Z457),"0")</f>
        <v>0</v>
      </c>
      <c r="AA458" s="780"/>
      <c r="AB458" s="780"/>
      <c r="AC458" s="780"/>
    </row>
    <row r="459" spans="1:68" hidden="1" x14ac:dyDescent="0.2">
      <c r="A459" s="792"/>
      <c r="B459" s="792"/>
      <c r="C459" s="792"/>
      <c r="D459" s="792"/>
      <c r="E459" s="792"/>
      <c r="F459" s="792"/>
      <c r="G459" s="792"/>
      <c r="H459" s="792"/>
      <c r="I459" s="792"/>
      <c r="J459" s="792"/>
      <c r="K459" s="792"/>
      <c r="L459" s="792"/>
      <c r="M459" s="792"/>
      <c r="N459" s="792"/>
      <c r="O459" s="794"/>
      <c r="P459" s="781" t="s">
        <v>71</v>
      </c>
      <c r="Q459" s="782"/>
      <c r="R459" s="782"/>
      <c r="S459" s="782"/>
      <c r="T459" s="782"/>
      <c r="U459" s="782"/>
      <c r="V459" s="783"/>
      <c r="W459" s="37" t="s">
        <v>69</v>
      </c>
      <c r="X459" s="779">
        <f>IFERROR(SUM(X456:X457),"0")</f>
        <v>0</v>
      </c>
      <c r="Y459" s="779">
        <f>IFERROR(SUM(Y456:Y457),"0")</f>
        <v>0</v>
      </c>
      <c r="Z459" s="37"/>
      <c r="AA459" s="780"/>
      <c r="AB459" s="780"/>
      <c r="AC459" s="780"/>
    </row>
    <row r="460" spans="1:68" ht="14.25" hidden="1" customHeight="1" x14ac:dyDescent="0.25">
      <c r="A460" s="791" t="s">
        <v>73</v>
      </c>
      <c r="B460" s="792"/>
      <c r="C460" s="792"/>
      <c r="D460" s="792"/>
      <c r="E460" s="792"/>
      <c r="F460" s="792"/>
      <c r="G460" s="792"/>
      <c r="H460" s="792"/>
      <c r="I460" s="792"/>
      <c r="J460" s="792"/>
      <c r="K460" s="792"/>
      <c r="L460" s="792"/>
      <c r="M460" s="792"/>
      <c r="N460" s="792"/>
      <c r="O460" s="792"/>
      <c r="P460" s="792"/>
      <c r="Q460" s="792"/>
      <c r="R460" s="792"/>
      <c r="S460" s="792"/>
      <c r="T460" s="792"/>
      <c r="U460" s="792"/>
      <c r="V460" s="792"/>
      <c r="W460" s="792"/>
      <c r="X460" s="792"/>
      <c r="Y460" s="792"/>
      <c r="Z460" s="792"/>
      <c r="AA460" s="773"/>
      <c r="AB460" s="773"/>
      <c r="AC460" s="773"/>
    </row>
    <row r="461" spans="1:68" ht="27" customHeight="1" x14ac:dyDescent="0.25">
      <c r="A461" s="54" t="s">
        <v>727</v>
      </c>
      <c r="B461" s="54" t="s">
        <v>728</v>
      </c>
      <c r="C461" s="31">
        <v>4301051899</v>
      </c>
      <c r="D461" s="789">
        <v>4607091384246</v>
      </c>
      <c r="E461" s="790"/>
      <c r="F461" s="776">
        <v>1.5</v>
      </c>
      <c r="G461" s="32">
        <v>6</v>
      </c>
      <c r="H461" s="776">
        <v>9</v>
      </c>
      <c r="I461" s="776">
        <v>9.5640000000000001</v>
      </c>
      <c r="J461" s="32">
        <v>56</v>
      </c>
      <c r="K461" s="32" t="s">
        <v>116</v>
      </c>
      <c r="L461" s="32"/>
      <c r="M461" s="33" t="s">
        <v>77</v>
      </c>
      <c r="N461" s="33"/>
      <c r="O461" s="32">
        <v>40</v>
      </c>
      <c r="P461" s="1076" t="s">
        <v>729</v>
      </c>
      <c r="Q461" s="787"/>
      <c r="R461" s="787"/>
      <c r="S461" s="787"/>
      <c r="T461" s="788"/>
      <c r="U461" s="34"/>
      <c r="V461" s="34"/>
      <c r="W461" s="35" t="s">
        <v>69</v>
      </c>
      <c r="X461" s="777">
        <v>300</v>
      </c>
      <c r="Y461" s="778">
        <f>IFERROR(IF(X461="",0,CEILING((X461/$H461),1)*$H461),"")</f>
        <v>306</v>
      </c>
      <c r="Z461" s="36">
        <f>IFERROR(IF(Y461=0,"",ROUNDUP(Y461/H461,0)*0.02175),"")</f>
        <v>0.73949999999999994</v>
      </c>
      <c r="AA461" s="56"/>
      <c r="AB461" s="57"/>
      <c r="AC461" s="539" t="s">
        <v>730</v>
      </c>
      <c r="AG461" s="64"/>
      <c r="AJ461" s="68"/>
      <c r="AK461" s="68">
        <v>0</v>
      </c>
      <c r="BB461" s="540" t="s">
        <v>1</v>
      </c>
      <c r="BM461" s="64">
        <f>IFERROR(X461*I461/H461,"0")</f>
        <v>318.79999999999995</v>
      </c>
      <c r="BN461" s="64">
        <f>IFERROR(Y461*I461/H461,"0")</f>
        <v>325.17599999999999</v>
      </c>
      <c r="BO461" s="64">
        <f>IFERROR(1/J461*(X461/H461),"0")</f>
        <v>0.59523809523809523</v>
      </c>
      <c r="BP461" s="64">
        <f>IFERROR(1/J461*(Y461/H461),"0")</f>
        <v>0.6071428571428571</v>
      </c>
    </row>
    <row r="462" spans="1:68" ht="37.5" hidden="1" customHeight="1" x14ac:dyDescent="0.25">
      <c r="A462" s="54" t="s">
        <v>731</v>
      </c>
      <c r="B462" s="54" t="s">
        <v>732</v>
      </c>
      <c r="C462" s="31">
        <v>4301051901</v>
      </c>
      <c r="D462" s="789">
        <v>4680115881976</v>
      </c>
      <c r="E462" s="790"/>
      <c r="F462" s="776">
        <v>1.5</v>
      </c>
      <c r="G462" s="32">
        <v>6</v>
      </c>
      <c r="H462" s="776">
        <v>9</v>
      </c>
      <c r="I462" s="776">
        <v>9.48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1113" t="s">
        <v>733</v>
      </c>
      <c r="Q462" s="787"/>
      <c r="R462" s="787"/>
      <c r="S462" s="787"/>
      <c r="T462" s="788"/>
      <c r="U462" s="34"/>
      <c r="V462" s="34"/>
      <c r="W462" s="35" t="s">
        <v>69</v>
      </c>
      <c r="X462" s="777">
        <v>0</v>
      </c>
      <c r="Y462" s="77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735</v>
      </c>
      <c r="B463" s="54" t="s">
        <v>736</v>
      </c>
      <c r="C463" s="31">
        <v>4301051297</v>
      </c>
      <c r="D463" s="789">
        <v>4607091384253</v>
      </c>
      <c r="E463" s="790"/>
      <c r="F463" s="776">
        <v>0.4</v>
      </c>
      <c r="G463" s="32">
        <v>6</v>
      </c>
      <c r="H463" s="776">
        <v>2.4</v>
      </c>
      <c r="I463" s="77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3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87"/>
      <c r="R463" s="787"/>
      <c r="S463" s="787"/>
      <c r="T463" s="788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735</v>
      </c>
      <c r="B464" s="54" t="s">
        <v>738</v>
      </c>
      <c r="C464" s="31">
        <v>4301051634</v>
      </c>
      <c r="D464" s="789">
        <v>4607091384253</v>
      </c>
      <c r="E464" s="790"/>
      <c r="F464" s="776">
        <v>0.4</v>
      </c>
      <c r="G464" s="32">
        <v>6</v>
      </c>
      <c r="H464" s="776">
        <v>2.4</v>
      </c>
      <c r="I464" s="77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6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7"/>
      <c r="R464" s="787"/>
      <c r="S464" s="787"/>
      <c r="T464" s="788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739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740</v>
      </c>
      <c r="B465" s="54" t="s">
        <v>741</v>
      </c>
      <c r="C465" s="31">
        <v>4301051444</v>
      </c>
      <c r="D465" s="789">
        <v>4680115881969</v>
      </c>
      <c r="E465" s="790"/>
      <c r="F465" s="776">
        <v>0.4</v>
      </c>
      <c r="G465" s="32">
        <v>6</v>
      </c>
      <c r="H465" s="776">
        <v>2.4</v>
      </c>
      <c r="I465" s="77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87"/>
      <c r="R465" s="787"/>
      <c r="S465" s="787"/>
      <c r="T465" s="788"/>
      <c r="U465" s="34"/>
      <c r="V465" s="34"/>
      <c r="W465" s="35" t="s">
        <v>69</v>
      </c>
      <c r="X465" s="777">
        <v>0</v>
      </c>
      <c r="Y465" s="77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793"/>
      <c r="B466" s="792"/>
      <c r="C466" s="792"/>
      <c r="D466" s="792"/>
      <c r="E466" s="792"/>
      <c r="F466" s="792"/>
      <c r="G466" s="792"/>
      <c r="H466" s="792"/>
      <c r="I466" s="792"/>
      <c r="J466" s="792"/>
      <c r="K466" s="792"/>
      <c r="L466" s="792"/>
      <c r="M466" s="792"/>
      <c r="N466" s="792"/>
      <c r="O466" s="794"/>
      <c r="P466" s="781" t="s">
        <v>71</v>
      </c>
      <c r="Q466" s="782"/>
      <c r="R466" s="782"/>
      <c r="S466" s="782"/>
      <c r="T466" s="782"/>
      <c r="U466" s="782"/>
      <c r="V466" s="783"/>
      <c r="W466" s="37" t="s">
        <v>72</v>
      </c>
      <c r="X466" s="779">
        <f>IFERROR(X461/H461,"0")+IFERROR(X462/H462,"0")+IFERROR(X463/H463,"0")+IFERROR(X464/H464,"0")+IFERROR(X465/H465,"0")</f>
        <v>33.333333333333336</v>
      </c>
      <c r="Y466" s="779">
        <f>IFERROR(Y461/H461,"0")+IFERROR(Y462/H462,"0")+IFERROR(Y463/H463,"0")+IFERROR(Y464/H464,"0")+IFERROR(Y465/H465,"0")</f>
        <v>34</v>
      </c>
      <c r="Z466" s="779">
        <f>IFERROR(IF(Z461="",0,Z461),"0")+IFERROR(IF(Z462="",0,Z462),"0")+IFERROR(IF(Z463="",0,Z463),"0")+IFERROR(IF(Z464="",0,Z464),"0")+IFERROR(IF(Z465="",0,Z465),"0")</f>
        <v>0.73949999999999994</v>
      </c>
      <c r="AA466" s="780"/>
      <c r="AB466" s="780"/>
      <c r="AC466" s="780"/>
    </row>
    <row r="467" spans="1:68" x14ac:dyDescent="0.2">
      <c r="A467" s="792"/>
      <c r="B467" s="792"/>
      <c r="C467" s="792"/>
      <c r="D467" s="792"/>
      <c r="E467" s="792"/>
      <c r="F467" s="792"/>
      <c r="G467" s="792"/>
      <c r="H467" s="792"/>
      <c r="I467" s="792"/>
      <c r="J467" s="792"/>
      <c r="K467" s="792"/>
      <c r="L467" s="792"/>
      <c r="M467" s="792"/>
      <c r="N467" s="792"/>
      <c r="O467" s="794"/>
      <c r="P467" s="781" t="s">
        <v>71</v>
      </c>
      <c r="Q467" s="782"/>
      <c r="R467" s="782"/>
      <c r="S467" s="782"/>
      <c r="T467" s="782"/>
      <c r="U467" s="782"/>
      <c r="V467" s="783"/>
      <c r="W467" s="37" t="s">
        <v>69</v>
      </c>
      <c r="X467" s="779">
        <f>IFERROR(SUM(X461:X465),"0")</f>
        <v>300</v>
      </c>
      <c r="Y467" s="779">
        <f>IFERROR(SUM(Y461:Y465),"0")</f>
        <v>306</v>
      </c>
      <c r="Z467" s="37"/>
      <c r="AA467" s="780"/>
      <c r="AB467" s="780"/>
      <c r="AC467" s="780"/>
    </row>
    <row r="468" spans="1:68" ht="14.25" hidden="1" customHeight="1" x14ac:dyDescent="0.25">
      <c r="A468" s="791" t="s">
        <v>210</v>
      </c>
      <c r="B468" s="792"/>
      <c r="C468" s="792"/>
      <c r="D468" s="792"/>
      <c r="E468" s="792"/>
      <c r="F468" s="792"/>
      <c r="G468" s="792"/>
      <c r="H468" s="792"/>
      <c r="I468" s="792"/>
      <c r="J468" s="792"/>
      <c r="K468" s="792"/>
      <c r="L468" s="792"/>
      <c r="M468" s="792"/>
      <c r="N468" s="792"/>
      <c r="O468" s="792"/>
      <c r="P468" s="792"/>
      <c r="Q468" s="792"/>
      <c r="R468" s="792"/>
      <c r="S468" s="792"/>
      <c r="T468" s="792"/>
      <c r="U468" s="792"/>
      <c r="V468" s="792"/>
      <c r="W468" s="792"/>
      <c r="X468" s="792"/>
      <c r="Y468" s="792"/>
      <c r="Z468" s="792"/>
      <c r="AA468" s="773"/>
      <c r="AB468" s="773"/>
      <c r="AC468" s="773"/>
    </row>
    <row r="469" spans="1:68" ht="27" hidden="1" customHeight="1" x14ac:dyDescent="0.25">
      <c r="A469" s="54" t="s">
        <v>743</v>
      </c>
      <c r="B469" s="54" t="s">
        <v>744</v>
      </c>
      <c r="C469" s="31">
        <v>4301060441</v>
      </c>
      <c r="D469" s="789">
        <v>4607091389357</v>
      </c>
      <c r="E469" s="790"/>
      <c r="F469" s="776">
        <v>1.5</v>
      </c>
      <c r="G469" s="32">
        <v>6</v>
      </c>
      <c r="H469" s="776">
        <v>9</v>
      </c>
      <c r="I469" s="776">
        <v>9.48</v>
      </c>
      <c r="J469" s="32">
        <v>56</v>
      </c>
      <c r="K469" s="32" t="s">
        <v>116</v>
      </c>
      <c r="L469" s="32"/>
      <c r="M469" s="33" t="s">
        <v>77</v>
      </c>
      <c r="N469" s="33"/>
      <c r="O469" s="32">
        <v>40</v>
      </c>
      <c r="P469" s="953" t="s">
        <v>745</v>
      </c>
      <c r="Q469" s="787"/>
      <c r="R469" s="787"/>
      <c r="S469" s="787"/>
      <c r="T469" s="788"/>
      <c r="U469" s="34"/>
      <c r="V469" s="34"/>
      <c r="W469" s="35" t="s">
        <v>69</v>
      </c>
      <c r="X469" s="777">
        <v>0</v>
      </c>
      <c r="Y469" s="77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746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793"/>
      <c r="B470" s="792"/>
      <c r="C470" s="792"/>
      <c r="D470" s="792"/>
      <c r="E470" s="792"/>
      <c r="F470" s="792"/>
      <c r="G470" s="792"/>
      <c r="H470" s="792"/>
      <c r="I470" s="792"/>
      <c r="J470" s="792"/>
      <c r="K470" s="792"/>
      <c r="L470" s="792"/>
      <c r="M470" s="792"/>
      <c r="N470" s="792"/>
      <c r="O470" s="794"/>
      <c r="P470" s="781" t="s">
        <v>71</v>
      </c>
      <c r="Q470" s="782"/>
      <c r="R470" s="782"/>
      <c r="S470" s="782"/>
      <c r="T470" s="782"/>
      <c r="U470" s="782"/>
      <c r="V470" s="783"/>
      <c r="W470" s="37" t="s">
        <v>72</v>
      </c>
      <c r="X470" s="779">
        <f>IFERROR(X469/H469,"0")</f>
        <v>0</v>
      </c>
      <c r="Y470" s="779">
        <f>IFERROR(Y469/H469,"0")</f>
        <v>0</v>
      </c>
      <c r="Z470" s="779">
        <f>IFERROR(IF(Z469="",0,Z469),"0")</f>
        <v>0</v>
      </c>
      <c r="AA470" s="780"/>
      <c r="AB470" s="780"/>
      <c r="AC470" s="780"/>
    </row>
    <row r="471" spans="1:68" hidden="1" x14ac:dyDescent="0.2">
      <c r="A471" s="792"/>
      <c r="B471" s="792"/>
      <c r="C471" s="792"/>
      <c r="D471" s="792"/>
      <c r="E471" s="792"/>
      <c r="F471" s="792"/>
      <c r="G471" s="792"/>
      <c r="H471" s="792"/>
      <c r="I471" s="792"/>
      <c r="J471" s="792"/>
      <c r="K471" s="792"/>
      <c r="L471" s="792"/>
      <c r="M471" s="792"/>
      <c r="N471" s="792"/>
      <c r="O471" s="794"/>
      <c r="P471" s="781" t="s">
        <v>71</v>
      </c>
      <c r="Q471" s="782"/>
      <c r="R471" s="782"/>
      <c r="S471" s="782"/>
      <c r="T471" s="782"/>
      <c r="U471" s="782"/>
      <c r="V471" s="783"/>
      <c r="W471" s="37" t="s">
        <v>69</v>
      </c>
      <c r="X471" s="779">
        <f>IFERROR(SUM(X469:X469),"0")</f>
        <v>0</v>
      </c>
      <c r="Y471" s="779">
        <f>IFERROR(SUM(Y469:Y469),"0")</f>
        <v>0</v>
      </c>
      <c r="Z471" s="37"/>
      <c r="AA471" s="780"/>
      <c r="AB471" s="780"/>
      <c r="AC471" s="780"/>
    </row>
    <row r="472" spans="1:68" ht="27.75" hidden="1" customHeight="1" x14ac:dyDescent="0.2">
      <c r="A472" s="870" t="s">
        <v>747</v>
      </c>
      <c r="B472" s="871"/>
      <c r="C472" s="871"/>
      <c r="D472" s="871"/>
      <c r="E472" s="871"/>
      <c r="F472" s="871"/>
      <c r="G472" s="871"/>
      <c r="H472" s="871"/>
      <c r="I472" s="871"/>
      <c r="J472" s="871"/>
      <c r="K472" s="871"/>
      <c r="L472" s="871"/>
      <c r="M472" s="871"/>
      <c r="N472" s="871"/>
      <c r="O472" s="871"/>
      <c r="P472" s="871"/>
      <c r="Q472" s="871"/>
      <c r="R472" s="871"/>
      <c r="S472" s="871"/>
      <c r="T472" s="871"/>
      <c r="U472" s="871"/>
      <c r="V472" s="871"/>
      <c r="W472" s="871"/>
      <c r="X472" s="871"/>
      <c r="Y472" s="871"/>
      <c r="Z472" s="871"/>
      <c r="AA472" s="48"/>
      <c r="AB472" s="48"/>
      <c r="AC472" s="48"/>
    </row>
    <row r="473" spans="1:68" ht="16.5" hidden="1" customHeight="1" x14ac:dyDescent="0.25">
      <c r="A473" s="824" t="s">
        <v>748</v>
      </c>
      <c r="B473" s="792"/>
      <c r="C473" s="792"/>
      <c r="D473" s="792"/>
      <c r="E473" s="792"/>
      <c r="F473" s="792"/>
      <c r="G473" s="792"/>
      <c r="H473" s="792"/>
      <c r="I473" s="792"/>
      <c r="J473" s="792"/>
      <c r="K473" s="792"/>
      <c r="L473" s="792"/>
      <c r="M473" s="792"/>
      <c r="N473" s="792"/>
      <c r="O473" s="792"/>
      <c r="P473" s="792"/>
      <c r="Q473" s="792"/>
      <c r="R473" s="792"/>
      <c r="S473" s="792"/>
      <c r="T473" s="792"/>
      <c r="U473" s="792"/>
      <c r="V473" s="792"/>
      <c r="W473" s="792"/>
      <c r="X473" s="792"/>
      <c r="Y473" s="792"/>
      <c r="Z473" s="792"/>
      <c r="AA473" s="772"/>
      <c r="AB473" s="772"/>
      <c r="AC473" s="772"/>
    </row>
    <row r="474" spans="1:68" ht="14.25" hidden="1" customHeight="1" x14ac:dyDescent="0.25">
      <c r="A474" s="791" t="s">
        <v>113</v>
      </c>
      <c r="B474" s="792"/>
      <c r="C474" s="792"/>
      <c r="D474" s="792"/>
      <c r="E474" s="792"/>
      <c r="F474" s="792"/>
      <c r="G474" s="792"/>
      <c r="H474" s="792"/>
      <c r="I474" s="792"/>
      <c r="J474" s="792"/>
      <c r="K474" s="792"/>
      <c r="L474" s="792"/>
      <c r="M474" s="792"/>
      <c r="N474" s="792"/>
      <c r="O474" s="792"/>
      <c r="P474" s="792"/>
      <c r="Q474" s="792"/>
      <c r="R474" s="792"/>
      <c r="S474" s="792"/>
      <c r="T474" s="792"/>
      <c r="U474" s="792"/>
      <c r="V474" s="792"/>
      <c r="W474" s="792"/>
      <c r="X474" s="792"/>
      <c r="Y474" s="792"/>
      <c r="Z474" s="792"/>
      <c r="AA474" s="773"/>
      <c r="AB474" s="773"/>
      <c r="AC474" s="773"/>
    </row>
    <row r="475" spans="1:68" ht="27" hidden="1" customHeight="1" x14ac:dyDescent="0.25">
      <c r="A475" s="54" t="s">
        <v>749</v>
      </c>
      <c r="B475" s="54" t="s">
        <v>750</v>
      </c>
      <c r="C475" s="31">
        <v>4301011428</v>
      </c>
      <c r="D475" s="789">
        <v>4607091389708</v>
      </c>
      <c r="E475" s="790"/>
      <c r="F475" s="776">
        <v>0.45</v>
      </c>
      <c r="G475" s="32">
        <v>6</v>
      </c>
      <c r="H475" s="776">
        <v>2.7</v>
      </c>
      <c r="I475" s="776">
        <v>2.88</v>
      </c>
      <c r="J475" s="32">
        <v>182</v>
      </c>
      <c r="K475" s="32" t="s">
        <v>76</v>
      </c>
      <c r="L475" s="32"/>
      <c r="M475" s="33" t="s">
        <v>117</v>
      </c>
      <c r="N475" s="33"/>
      <c r="O475" s="32">
        <v>50</v>
      </c>
      <c r="P475" s="10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87"/>
      <c r="R475" s="787"/>
      <c r="S475" s="787"/>
      <c r="T475" s="788"/>
      <c r="U475" s="34"/>
      <c r="V475" s="34"/>
      <c r="W475" s="35" t="s">
        <v>69</v>
      </c>
      <c r="X475" s="777">
        <v>0</v>
      </c>
      <c r="Y475" s="77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751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793"/>
      <c r="B476" s="792"/>
      <c r="C476" s="792"/>
      <c r="D476" s="792"/>
      <c r="E476" s="792"/>
      <c r="F476" s="792"/>
      <c r="G476" s="792"/>
      <c r="H476" s="792"/>
      <c r="I476" s="792"/>
      <c r="J476" s="792"/>
      <c r="K476" s="792"/>
      <c r="L476" s="792"/>
      <c r="M476" s="792"/>
      <c r="N476" s="792"/>
      <c r="O476" s="794"/>
      <c r="P476" s="781" t="s">
        <v>71</v>
      </c>
      <c r="Q476" s="782"/>
      <c r="R476" s="782"/>
      <c r="S476" s="782"/>
      <c r="T476" s="782"/>
      <c r="U476" s="782"/>
      <c r="V476" s="783"/>
      <c r="W476" s="37" t="s">
        <v>72</v>
      </c>
      <c r="X476" s="779">
        <f>IFERROR(X475/H475,"0")</f>
        <v>0</v>
      </c>
      <c r="Y476" s="779">
        <f>IFERROR(Y475/H475,"0")</f>
        <v>0</v>
      </c>
      <c r="Z476" s="779">
        <f>IFERROR(IF(Z475="",0,Z475),"0")</f>
        <v>0</v>
      </c>
      <c r="AA476" s="780"/>
      <c r="AB476" s="780"/>
      <c r="AC476" s="780"/>
    </row>
    <row r="477" spans="1:68" hidden="1" x14ac:dyDescent="0.2">
      <c r="A477" s="792"/>
      <c r="B477" s="792"/>
      <c r="C477" s="792"/>
      <c r="D477" s="792"/>
      <c r="E477" s="792"/>
      <c r="F477" s="792"/>
      <c r="G477" s="792"/>
      <c r="H477" s="792"/>
      <c r="I477" s="792"/>
      <c r="J477" s="792"/>
      <c r="K477" s="792"/>
      <c r="L477" s="792"/>
      <c r="M477" s="792"/>
      <c r="N477" s="792"/>
      <c r="O477" s="794"/>
      <c r="P477" s="781" t="s">
        <v>71</v>
      </c>
      <c r="Q477" s="782"/>
      <c r="R477" s="782"/>
      <c r="S477" s="782"/>
      <c r="T477" s="782"/>
      <c r="U477" s="782"/>
      <c r="V477" s="783"/>
      <c r="W477" s="37" t="s">
        <v>69</v>
      </c>
      <c r="X477" s="779">
        <f>IFERROR(SUM(X475:X475),"0")</f>
        <v>0</v>
      </c>
      <c r="Y477" s="779">
        <f>IFERROR(SUM(Y475:Y475),"0")</f>
        <v>0</v>
      </c>
      <c r="Z477" s="37"/>
      <c r="AA477" s="780"/>
      <c r="AB477" s="780"/>
      <c r="AC477" s="780"/>
    </row>
    <row r="478" spans="1:68" ht="14.25" hidden="1" customHeight="1" x14ac:dyDescent="0.25">
      <c r="A478" s="791" t="s">
        <v>64</v>
      </c>
      <c r="B478" s="792"/>
      <c r="C478" s="792"/>
      <c r="D478" s="792"/>
      <c r="E478" s="792"/>
      <c r="F478" s="792"/>
      <c r="G478" s="792"/>
      <c r="H478" s="792"/>
      <c r="I478" s="792"/>
      <c r="J478" s="792"/>
      <c r="K478" s="792"/>
      <c r="L478" s="792"/>
      <c r="M478" s="792"/>
      <c r="N478" s="792"/>
      <c r="O478" s="792"/>
      <c r="P478" s="792"/>
      <c r="Q478" s="792"/>
      <c r="R478" s="792"/>
      <c r="S478" s="792"/>
      <c r="T478" s="792"/>
      <c r="U478" s="792"/>
      <c r="V478" s="792"/>
      <c r="W478" s="792"/>
      <c r="X478" s="792"/>
      <c r="Y478" s="792"/>
      <c r="Z478" s="792"/>
      <c r="AA478" s="773"/>
      <c r="AB478" s="773"/>
      <c r="AC478" s="773"/>
    </row>
    <row r="479" spans="1:68" ht="27" hidden="1" customHeight="1" x14ac:dyDescent="0.25">
      <c r="A479" s="54" t="s">
        <v>752</v>
      </c>
      <c r="B479" s="54" t="s">
        <v>753</v>
      </c>
      <c r="C479" s="31">
        <v>4301031405</v>
      </c>
      <c r="D479" s="789">
        <v>4680115886100</v>
      </c>
      <c r="E479" s="790"/>
      <c r="F479" s="776">
        <v>0.9</v>
      </c>
      <c r="G479" s="32">
        <v>6</v>
      </c>
      <c r="H479" s="776">
        <v>5.4</v>
      </c>
      <c r="I479" s="77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886" t="s">
        <v>754</v>
      </c>
      <c r="Q479" s="787"/>
      <c r="R479" s="787"/>
      <c r="S479" s="787"/>
      <c r="T479" s="788"/>
      <c r="U479" s="34"/>
      <c r="V479" s="34"/>
      <c r="W479" s="35" t="s">
        <v>69</v>
      </c>
      <c r="X479" s="777">
        <v>0</v>
      </c>
      <c r="Y479" s="778">
        <f t="shared" ref="Y479:Y500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755</v>
      </c>
      <c r="AG479" s="64"/>
      <c r="AJ479" s="68"/>
      <c r="AK479" s="68">
        <v>0</v>
      </c>
      <c r="BB479" s="554" t="s">
        <v>1</v>
      </c>
      <c r="BM479" s="64">
        <f t="shared" ref="BM479:BM500" si="99">IFERROR(X479*I479/H479,"0")</f>
        <v>0</v>
      </c>
      <c r="BN479" s="64">
        <f t="shared" ref="BN479:BN500" si="100">IFERROR(Y479*I479/H479,"0")</f>
        <v>0</v>
      </c>
      <c r="BO479" s="64">
        <f t="shared" ref="BO479:BO500" si="101">IFERROR(1/J479*(X479/H479),"0")</f>
        <v>0</v>
      </c>
      <c r="BP479" s="64">
        <f t="shared" ref="BP479:BP500" si="102">IFERROR(1/J479*(Y479/H479),"0")</f>
        <v>0</v>
      </c>
    </row>
    <row r="480" spans="1:68" ht="27" hidden="1" customHeight="1" x14ac:dyDescent="0.25">
      <c r="A480" s="54" t="s">
        <v>756</v>
      </c>
      <c r="B480" s="54" t="s">
        <v>757</v>
      </c>
      <c r="C480" s="31">
        <v>4301031382</v>
      </c>
      <c r="D480" s="789">
        <v>4680115886117</v>
      </c>
      <c r="E480" s="790"/>
      <c r="F480" s="776">
        <v>0.9</v>
      </c>
      <c r="G480" s="32">
        <v>6</v>
      </c>
      <c r="H480" s="776">
        <v>5.4</v>
      </c>
      <c r="I480" s="776">
        <v>5.61</v>
      </c>
      <c r="J480" s="32">
        <v>120</v>
      </c>
      <c r="K480" s="32" t="s">
        <v>126</v>
      </c>
      <c r="L480" s="32"/>
      <c r="M480" s="33" t="s">
        <v>68</v>
      </c>
      <c r="N480" s="33"/>
      <c r="O480" s="32">
        <v>50</v>
      </c>
      <c r="P480" s="920" t="s">
        <v>758</v>
      </c>
      <c r="Q480" s="787"/>
      <c r="R480" s="787"/>
      <c r="S480" s="787"/>
      <c r="T480" s="788"/>
      <c r="U480" s="34"/>
      <c r="V480" s="34"/>
      <c r="W480" s="35" t="s">
        <v>69</v>
      </c>
      <c r="X480" s="777">
        <v>0</v>
      </c>
      <c r="Y480" s="778">
        <f t="shared" si="98"/>
        <v>0</v>
      </c>
      <c r="Z480" s="36" t="str">
        <f>IFERROR(IF(Y480=0,"",ROUNDUP(Y480/H480,0)*0.00937),"")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hidden="1" customHeight="1" x14ac:dyDescent="0.25">
      <c r="A481" s="54" t="s">
        <v>756</v>
      </c>
      <c r="B481" s="54" t="s">
        <v>760</v>
      </c>
      <c r="C481" s="31">
        <v>4301031406</v>
      </c>
      <c r="D481" s="789">
        <v>4680115886117</v>
      </c>
      <c r="E481" s="790"/>
      <c r="F481" s="776">
        <v>0.9</v>
      </c>
      <c r="G481" s="32">
        <v>6</v>
      </c>
      <c r="H481" s="776">
        <v>5.4</v>
      </c>
      <c r="I481" s="776">
        <v>5.61</v>
      </c>
      <c r="J481" s="32">
        <v>132</v>
      </c>
      <c r="K481" s="32" t="s">
        <v>126</v>
      </c>
      <c r="L481" s="32"/>
      <c r="M481" s="33" t="s">
        <v>68</v>
      </c>
      <c r="N481" s="33"/>
      <c r="O481" s="32">
        <v>50</v>
      </c>
      <c r="P481" s="922" t="s">
        <v>758</v>
      </c>
      <c r="Q481" s="787"/>
      <c r="R481" s="787"/>
      <c r="S481" s="787"/>
      <c r="T481" s="788"/>
      <c r="U481" s="34"/>
      <c r="V481" s="34"/>
      <c r="W481" s="35" t="s">
        <v>69</v>
      </c>
      <c r="X481" s="777">
        <v>0</v>
      </c>
      <c r="Y481" s="778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761</v>
      </c>
      <c r="B482" s="54" t="s">
        <v>762</v>
      </c>
      <c r="C482" s="31">
        <v>4301031325</v>
      </c>
      <c r="D482" s="789">
        <v>4607091389746</v>
      </c>
      <c r="E482" s="790"/>
      <c r="F482" s="776">
        <v>0.7</v>
      </c>
      <c r="G482" s="32">
        <v>6</v>
      </c>
      <c r="H482" s="776">
        <v>4.2</v>
      </c>
      <c r="I482" s="77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6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787"/>
      <c r="R482" s="787"/>
      <c r="S482" s="787"/>
      <c r="T482" s="788"/>
      <c r="U482" s="34"/>
      <c r="V482" s="34"/>
      <c r="W482" s="35" t="s">
        <v>69</v>
      </c>
      <c r="X482" s="777">
        <v>0</v>
      </c>
      <c r="Y482" s="77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761</v>
      </c>
      <c r="B483" s="54" t="s">
        <v>764</v>
      </c>
      <c r="C483" s="31">
        <v>4301031356</v>
      </c>
      <c r="D483" s="789">
        <v>4607091389746</v>
      </c>
      <c r="E483" s="790"/>
      <c r="F483" s="776">
        <v>0.7</v>
      </c>
      <c r="G483" s="32">
        <v>6</v>
      </c>
      <c r="H483" s="776">
        <v>4.2</v>
      </c>
      <c r="I483" s="77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0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787"/>
      <c r="R483" s="787"/>
      <c r="S483" s="787"/>
      <c r="T483" s="788"/>
      <c r="U483" s="34"/>
      <c r="V483" s="34"/>
      <c r="W483" s="35" t="s">
        <v>69</v>
      </c>
      <c r="X483" s="777">
        <v>0</v>
      </c>
      <c r="Y483" s="77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765</v>
      </c>
      <c r="B484" s="54" t="s">
        <v>766</v>
      </c>
      <c r="C484" s="31">
        <v>4301031335</v>
      </c>
      <c r="D484" s="789">
        <v>4680115883147</v>
      </c>
      <c r="E484" s="790"/>
      <c r="F484" s="776">
        <v>0.28000000000000003</v>
      </c>
      <c r="G484" s="32">
        <v>6</v>
      </c>
      <c r="H484" s="776">
        <v>1.68</v>
      </c>
      <c r="I484" s="77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18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787"/>
      <c r="R484" s="787"/>
      <c r="S484" s="787"/>
      <c r="T484" s="788"/>
      <c r="U484" s="34"/>
      <c r="V484" s="34"/>
      <c r="W484" s="35" t="s">
        <v>69</v>
      </c>
      <c r="X484" s="777">
        <v>0</v>
      </c>
      <c r="Y484" s="778">
        <f t="shared" si="98"/>
        <v>0</v>
      </c>
      <c r="Z484" s="36" t="str">
        <f t="shared" ref="Z484:Z500" si="103">IFERROR(IF(Y484=0,"",ROUNDUP(Y484/H484,0)*0.00502),"")</f>
        <v/>
      </c>
      <c r="AA484" s="56"/>
      <c r="AB484" s="57"/>
      <c r="AC484" s="563" t="s">
        <v>755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765</v>
      </c>
      <c r="B485" s="54" t="s">
        <v>767</v>
      </c>
      <c r="C485" s="31">
        <v>4301031366</v>
      </c>
      <c r="D485" s="789">
        <v>4680115883147</v>
      </c>
      <c r="E485" s="790"/>
      <c r="F485" s="776">
        <v>0.28000000000000003</v>
      </c>
      <c r="G485" s="32">
        <v>6</v>
      </c>
      <c r="H485" s="776">
        <v>1.68</v>
      </c>
      <c r="I485" s="77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47" t="s">
        <v>768</v>
      </c>
      <c r="Q485" s="787"/>
      <c r="R485" s="787"/>
      <c r="S485" s="787"/>
      <c r="T485" s="788"/>
      <c r="U485" s="34"/>
      <c r="V485" s="34"/>
      <c r="W485" s="35" t="s">
        <v>69</v>
      </c>
      <c r="X485" s="777">
        <v>0</v>
      </c>
      <c r="Y485" s="778">
        <f t="shared" si="98"/>
        <v>0</v>
      </c>
      <c r="Z485" s="36" t="str">
        <f t="shared" si="103"/>
        <v/>
      </c>
      <c r="AA485" s="56"/>
      <c r="AB485" s="57"/>
      <c r="AC485" s="565" t="s">
        <v>755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769</v>
      </c>
      <c r="B486" s="54" t="s">
        <v>770</v>
      </c>
      <c r="C486" s="31">
        <v>4301031330</v>
      </c>
      <c r="D486" s="789">
        <v>4607091384338</v>
      </c>
      <c r="E486" s="790"/>
      <c r="F486" s="776">
        <v>0.35</v>
      </c>
      <c r="G486" s="32">
        <v>6</v>
      </c>
      <c r="H486" s="776">
        <v>2.1</v>
      </c>
      <c r="I486" s="77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3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787"/>
      <c r="R486" s="787"/>
      <c r="S486" s="787"/>
      <c r="T486" s="788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 t="shared" si="103"/>
        <v/>
      </c>
      <c r="AA486" s="56"/>
      <c r="AB486" s="57"/>
      <c r="AC486" s="567" t="s">
        <v>755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769</v>
      </c>
      <c r="B487" s="54" t="s">
        <v>771</v>
      </c>
      <c r="C487" s="31">
        <v>4301031362</v>
      </c>
      <c r="D487" s="789">
        <v>4607091384338</v>
      </c>
      <c r="E487" s="790"/>
      <c r="F487" s="776">
        <v>0.35</v>
      </c>
      <c r="G487" s="32">
        <v>6</v>
      </c>
      <c r="H487" s="776">
        <v>2.1</v>
      </c>
      <c r="I487" s="77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5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787"/>
      <c r="R487" s="787"/>
      <c r="S487" s="787"/>
      <c r="T487" s="788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 t="shared" si="103"/>
        <v/>
      </c>
      <c r="AA487" s="56"/>
      <c r="AB487" s="57"/>
      <c r="AC487" s="569" t="s">
        <v>755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hidden="1" customHeight="1" x14ac:dyDescent="0.25">
      <c r="A488" s="54" t="s">
        <v>772</v>
      </c>
      <c r="B488" s="54" t="s">
        <v>773</v>
      </c>
      <c r="C488" s="31">
        <v>4301031336</v>
      </c>
      <c r="D488" s="789">
        <v>4680115883154</v>
      </c>
      <c r="E488" s="790"/>
      <c r="F488" s="776">
        <v>0.28000000000000003</v>
      </c>
      <c r="G488" s="32">
        <v>6</v>
      </c>
      <c r="H488" s="776">
        <v>1.68</v>
      </c>
      <c r="I488" s="77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787"/>
      <c r="R488" s="787"/>
      <c r="S488" s="787"/>
      <c r="T488" s="788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 t="shared" si="103"/>
        <v/>
      </c>
      <c r="AA488" s="56"/>
      <c r="AB488" s="57"/>
      <c r="AC488" s="571" t="s">
        <v>774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hidden="1" customHeight="1" x14ac:dyDescent="0.25">
      <c r="A489" s="54" t="s">
        <v>772</v>
      </c>
      <c r="B489" s="54" t="s">
        <v>775</v>
      </c>
      <c r="C489" s="31">
        <v>4301031374</v>
      </c>
      <c r="D489" s="789">
        <v>4680115883154</v>
      </c>
      <c r="E489" s="790"/>
      <c r="F489" s="776">
        <v>0.28000000000000003</v>
      </c>
      <c r="G489" s="32">
        <v>6</v>
      </c>
      <c r="H489" s="776">
        <v>1.68</v>
      </c>
      <c r="I489" s="77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9" t="s">
        <v>776</v>
      </c>
      <c r="Q489" s="787"/>
      <c r="R489" s="787"/>
      <c r="S489" s="787"/>
      <c r="T489" s="788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 t="shared" si="103"/>
        <v/>
      </c>
      <c r="AA489" s="56"/>
      <c r="AB489" s="57"/>
      <c r="AC489" s="573" t="s">
        <v>774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hidden="1" customHeight="1" x14ac:dyDescent="0.25">
      <c r="A490" s="54" t="s">
        <v>772</v>
      </c>
      <c r="B490" s="54" t="s">
        <v>777</v>
      </c>
      <c r="C490" s="31">
        <v>4301031254</v>
      </c>
      <c r="D490" s="789">
        <v>4680115883154</v>
      </c>
      <c r="E490" s="790"/>
      <c r="F490" s="776">
        <v>0.28000000000000003</v>
      </c>
      <c r="G490" s="32">
        <v>6</v>
      </c>
      <c r="H490" s="776">
        <v>1.68</v>
      </c>
      <c r="I490" s="776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45</v>
      </c>
      <c r="P490" s="110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0" s="787"/>
      <c r="R490" s="787"/>
      <c r="S490" s="787"/>
      <c r="T490" s="788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si="103"/>
        <v/>
      </c>
      <c r="AA490" s="56"/>
      <c r="AB490" s="57"/>
      <c r="AC490" s="575"/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hidden="1" customHeight="1" x14ac:dyDescent="0.25">
      <c r="A491" s="54" t="s">
        <v>778</v>
      </c>
      <c r="B491" s="54" t="s">
        <v>779</v>
      </c>
      <c r="C491" s="31">
        <v>4301031331</v>
      </c>
      <c r="D491" s="789">
        <v>4607091389524</v>
      </c>
      <c r="E491" s="790"/>
      <c r="F491" s="776">
        <v>0.35</v>
      </c>
      <c r="G491" s="32">
        <v>6</v>
      </c>
      <c r="H491" s="776">
        <v>2.1</v>
      </c>
      <c r="I491" s="77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87"/>
      <c r="R491" s="787"/>
      <c r="S491" s="787"/>
      <c r="T491" s="788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77" t="s">
        <v>774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hidden="1" customHeight="1" x14ac:dyDescent="0.25">
      <c r="A492" s="54" t="s">
        <v>778</v>
      </c>
      <c r="B492" s="54" t="s">
        <v>780</v>
      </c>
      <c r="C492" s="31">
        <v>4301031361</v>
      </c>
      <c r="D492" s="789">
        <v>4607091389524</v>
      </c>
      <c r="E492" s="790"/>
      <c r="F492" s="776">
        <v>0.35</v>
      </c>
      <c r="G492" s="32">
        <v>6</v>
      </c>
      <c r="H492" s="776">
        <v>2.1</v>
      </c>
      <c r="I492" s="776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8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87"/>
      <c r="R492" s="787"/>
      <c r="S492" s="787"/>
      <c r="T492" s="788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79" t="s">
        <v>774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781</v>
      </c>
      <c r="B493" s="54" t="s">
        <v>782</v>
      </c>
      <c r="C493" s="31">
        <v>4301031337</v>
      </c>
      <c r="D493" s="789">
        <v>4680115883161</v>
      </c>
      <c r="E493" s="790"/>
      <c r="F493" s="776">
        <v>0.28000000000000003</v>
      </c>
      <c r="G493" s="32">
        <v>6</v>
      </c>
      <c r="H493" s="776">
        <v>1.68</v>
      </c>
      <c r="I493" s="77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2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87"/>
      <c r="R493" s="787"/>
      <c r="S493" s="787"/>
      <c r="T493" s="788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781</v>
      </c>
      <c r="B494" s="54" t="s">
        <v>784</v>
      </c>
      <c r="C494" s="31">
        <v>4301031364</v>
      </c>
      <c r="D494" s="789">
        <v>4680115883161</v>
      </c>
      <c r="E494" s="790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91" t="s">
        <v>785</v>
      </c>
      <c r="Q494" s="787"/>
      <c r="R494" s="787"/>
      <c r="S494" s="787"/>
      <c r="T494" s="788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3" t="s">
        <v>783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786</v>
      </c>
      <c r="B495" s="54" t="s">
        <v>787</v>
      </c>
      <c r="C495" s="31">
        <v>4301031333</v>
      </c>
      <c r="D495" s="789">
        <v>4607091389531</v>
      </c>
      <c r="E495" s="790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0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87"/>
      <c r="R495" s="787"/>
      <c r="S495" s="787"/>
      <c r="T495" s="788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hidden="1" customHeight="1" x14ac:dyDescent="0.25">
      <c r="A496" s="54" t="s">
        <v>786</v>
      </c>
      <c r="B496" s="54" t="s">
        <v>789</v>
      </c>
      <c r="C496" s="31">
        <v>4301031358</v>
      </c>
      <c r="D496" s="789">
        <v>4607091389531</v>
      </c>
      <c r="E496" s="790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8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87"/>
      <c r="R496" s="787"/>
      <c r="S496" s="787"/>
      <c r="T496" s="788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788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hidden="1" customHeight="1" x14ac:dyDescent="0.25">
      <c r="A497" s="54" t="s">
        <v>790</v>
      </c>
      <c r="B497" s="54" t="s">
        <v>791</v>
      </c>
      <c r="C497" s="31">
        <v>4301031360</v>
      </c>
      <c r="D497" s="789">
        <v>4607091384345</v>
      </c>
      <c r="E497" s="790"/>
      <c r="F497" s="776">
        <v>0.35</v>
      </c>
      <c r="G497" s="32">
        <v>6</v>
      </c>
      <c r="H497" s="776">
        <v>2.1</v>
      </c>
      <c r="I497" s="776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87"/>
      <c r="R497" s="787"/>
      <c r="S497" s="787"/>
      <c r="T497" s="788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783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792</v>
      </c>
      <c r="B498" s="54" t="s">
        <v>793</v>
      </c>
      <c r="C498" s="31">
        <v>4301031338</v>
      </c>
      <c r="D498" s="789">
        <v>4680115883185</v>
      </c>
      <c r="E498" s="790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89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787"/>
      <c r="R498" s="787"/>
      <c r="S498" s="787"/>
      <c r="T498" s="788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759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792</v>
      </c>
      <c r="B499" s="54" t="s">
        <v>794</v>
      </c>
      <c r="C499" s="31">
        <v>4301031368</v>
      </c>
      <c r="D499" s="789">
        <v>4680115883185</v>
      </c>
      <c r="E499" s="790"/>
      <c r="F499" s="776">
        <v>0.28000000000000003</v>
      </c>
      <c r="G499" s="32">
        <v>6</v>
      </c>
      <c r="H499" s="776">
        <v>1.68</v>
      </c>
      <c r="I499" s="77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2" t="s">
        <v>795</v>
      </c>
      <c r="Q499" s="787"/>
      <c r="R499" s="787"/>
      <c r="S499" s="787"/>
      <c r="T499" s="788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759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hidden="1" customHeight="1" x14ac:dyDescent="0.25">
      <c r="A500" s="54" t="s">
        <v>792</v>
      </c>
      <c r="B500" s="54" t="s">
        <v>796</v>
      </c>
      <c r="C500" s="31">
        <v>4301031255</v>
      </c>
      <c r="D500" s="789">
        <v>4680115883185</v>
      </c>
      <c r="E500" s="790"/>
      <c r="F500" s="776">
        <v>0.28000000000000003</v>
      </c>
      <c r="G500" s="32">
        <v>6</v>
      </c>
      <c r="H500" s="776">
        <v>1.68</v>
      </c>
      <c r="I500" s="776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45</v>
      </c>
      <c r="P500" s="96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87"/>
      <c r="R500" s="787"/>
      <c r="S500" s="787"/>
      <c r="T500" s="788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797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idden="1" x14ac:dyDescent="0.2">
      <c r="A501" s="793"/>
      <c r="B501" s="792"/>
      <c r="C501" s="792"/>
      <c r="D501" s="792"/>
      <c r="E501" s="792"/>
      <c r="F501" s="792"/>
      <c r="G501" s="792"/>
      <c r="H501" s="792"/>
      <c r="I501" s="792"/>
      <c r="J501" s="792"/>
      <c r="K501" s="792"/>
      <c r="L501" s="792"/>
      <c r="M501" s="792"/>
      <c r="N501" s="792"/>
      <c r="O501" s="794"/>
      <c r="P501" s="781" t="s">
        <v>71</v>
      </c>
      <c r="Q501" s="782"/>
      <c r="R501" s="782"/>
      <c r="S501" s="782"/>
      <c r="T501" s="782"/>
      <c r="U501" s="782"/>
      <c r="V501" s="783"/>
      <c r="W501" s="37" t="s">
        <v>72</v>
      </c>
      <c r="X501" s="77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>0</v>
      </c>
      <c r="Y501" s="77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>0</v>
      </c>
      <c r="Z501" s="77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>0</v>
      </c>
      <c r="AA501" s="780"/>
      <c r="AB501" s="780"/>
      <c r="AC501" s="780"/>
    </row>
    <row r="502" spans="1:68" hidden="1" x14ac:dyDescent="0.2">
      <c r="A502" s="792"/>
      <c r="B502" s="792"/>
      <c r="C502" s="792"/>
      <c r="D502" s="792"/>
      <c r="E502" s="792"/>
      <c r="F502" s="792"/>
      <c r="G502" s="792"/>
      <c r="H502" s="792"/>
      <c r="I502" s="792"/>
      <c r="J502" s="792"/>
      <c r="K502" s="792"/>
      <c r="L502" s="792"/>
      <c r="M502" s="792"/>
      <c r="N502" s="792"/>
      <c r="O502" s="794"/>
      <c r="P502" s="781" t="s">
        <v>71</v>
      </c>
      <c r="Q502" s="782"/>
      <c r="R502" s="782"/>
      <c r="S502" s="782"/>
      <c r="T502" s="782"/>
      <c r="U502" s="782"/>
      <c r="V502" s="783"/>
      <c r="W502" s="37" t="s">
        <v>69</v>
      </c>
      <c r="X502" s="779">
        <f>IFERROR(SUM(X479:X500),"0")</f>
        <v>0</v>
      </c>
      <c r="Y502" s="779">
        <f>IFERROR(SUM(Y479:Y500),"0")</f>
        <v>0</v>
      </c>
      <c r="Z502" s="37"/>
      <c r="AA502" s="780"/>
      <c r="AB502" s="780"/>
      <c r="AC502" s="780"/>
    </row>
    <row r="503" spans="1:68" ht="14.25" hidden="1" customHeight="1" x14ac:dyDescent="0.25">
      <c r="A503" s="791" t="s">
        <v>73</v>
      </c>
      <c r="B503" s="792"/>
      <c r="C503" s="792"/>
      <c r="D503" s="792"/>
      <c r="E503" s="792"/>
      <c r="F503" s="792"/>
      <c r="G503" s="792"/>
      <c r="H503" s="792"/>
      <c r="I503" s="792"/>
      <c r="J503" s="792"/>
      <c r="K503" s="792"/>
      <c r="L503" s="792"/>
      <c r="M503" s="792"/>
      <c r="N503" s="792"/>
      <c r="O503" s="792"/>
      <c r="P503" s="792"/>
      <c r="Q503" s="792"/>
      <c r="R503" s="792"/>
      <c r="S503" s="792"/>
      <c r="T503" s="792"/>
      <c r="U503" s="792"/>
      <c r="V503" s="792"/>
      <c r="W503" s="792"/>
      <c r="X503" s="792"/>
      <c r="Y503" s="792"/>
      <c r="Z503" s="792"/>
      <c r="AA503" s="773"/>
      <c r="AB503" s="773"/>
      <c r="AC503" s="773"/>
    </row>
    <row r="504" spans="1:68" ht="27" hidden="1" customHeight="1" x14ac:dyDescent="0.25">
      <c r="A504" s="54" t="s">
        <v>798</v>
      </c>
      <c r="B504" s="54" t="s">
        <v>799</v>
      </c>
      <c r="C504" s="31">
        <v>4301051284</v>
      </c>
      <c r="D504" s="789">
        <v>4607091384352</v>
      </c>
      <c r="E504" s="790"/>
      <c r="F504" s="776">
        <v>0.6</v>
      </c>
      <c r="G504" s="32">
        <v>4</v>
      </c>
      <c r="H504" s="776">
        <v>2.4</v>
      </c>
      <c r="I504" s="776">
        <v>2.6459999999999999</v>
      </c>
      <c r="J504" s="32">
        <v>132</v>
      </c>
      <c r="K504" s="32" t="s">
        <v>126</v>
      </c>
      <c r="L504" s="32"/>
      <c r="M504" s="33" t="s">
        <v>77</v>
      </c>
      <c r="N504" s="33"/>
      <c r="O504" s="32">
        <v>45</v>
      </c>
      <c r="P504" s="102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4" s="787"/>
      <c r="R504" s="787"/>
      <c r="S504" s="787"/>
      <c r="T504" s="788"/>
      <c r="U504" s="34"/>
      <c r="V504" s="34"/>
      <c r="W504" s="35" t="s">
        <v>69</v>
      </c>
      <c r="X504" s="777">
        <v>0</v>
      </c>
      <c r="Y504" s="778">
        <f>IFERROR(IF(X504="",0,CEILING((X504/$H504),1)*$H504),"")</f>
        <v>0</v>
      </c>
      <c r="Z504" s="36" t="str">
        <f>IFERROR(IF(Y504=0,"",ROUNDUP(Y504/H504,0)*0.00902),"")</f>
        <v/>
      </c>
      <c r="AA504" s="56"/>
      <c r="AB504" s="57"/>
      <c r="AC504" s="597" t="s">
        <v>800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hidden="1" customHeight="1" x14ac:dyDescent="0.25">
      <c r="A505" s="54" t="s">
        <v>801</v>
      </c>
      <c r="B505" s="54" t="s">
        <v>802</v>
      </c>
      <c r="C505" s="31">
        <v>4301051431</v>
      </c>
      <c r="D505" s="789">
        <v>4607091389654</v>
      </c>
      <c r="E505" s="790"/>
      <c r="F505" s="776">
        <v>0.33</v>
      </c>
      <c r="G505" s="32">
        <v>6</v>
      </c>
      <c r="H505" s="776">
        <v>1.98</v>
      </c>
      <c r="I505" s="776">
        <v>2.238</v>
      </c>
      <c r="J505" s="32">
        <v>182</v>
      </c>
      <c r="K505" s="32" t="s">
        <v>76</v>
      </c>
      <c r="L505" s="32"/>
      <c r="M505" s="33" t="s">
        <v>77</v>
      </c>
      <c r="N505" s="33"/>
      <c r="O505" s="32">
        <v>45</v>
      </c>
      <c r="P505" s="12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5" s="787"/>
      <c r="R505" s="787"/>
      <c r="S505" s="787"/>
      <c r="T505" s="788"/>
      <c r="U505" s="34"/>
      <c r="V505" s="34"/>
      <c r="W505" s="35" t="s">
        <v>69</v>
      </c>
      <c r="X505" s="777">
        <v>0</v>
      </c>
      <c r="Y505" s="778">
        <f>IFERROR(IF(X505="",0,CEILING((X505/$H505),1)*$H505),"")</f>
        <v>0</v>
      </c>
      <c r="Z505" s="36" t="str">
        <f>IFERROR(IF(Y505=0,"",ROUNDUP(Y505/H505,0)*0.00651),"")</f>
        <v/>
      </c>
      <c r="AA505" s="56"/>
      <c r="AB505" s="57"/>
      <c r="AC505" s="599" t="s">
        <v>803</v>
      </c>
      <c r="AG505" s="64"/>
      <c r="AJ505" s="68"/>
      <c r="AK505" s="68">
        <v>0</v>
      </c>
      <c r="BB505" s="600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idden="1" x14ac:dyDescent="0.2">
      <c r="A506" s="793"/>
      <c r="B506" s="792"/>
      <c r="C506" s="792"/>
      <c r="D506" s="792"/>
      <c r="E506" s="792"/>
      <c r="F506" s="792"/>
      <c r="G506" s="792"/>
      <c r="H506" s="792"/>
      <c r="I506" s="792"/>
      <c r="J506" s="792"/>
      <c r="K506" s="792"/>
      <c r="L506" s="792"/>
      <c r="M506" s="792"/>
      <c r="N506" s="792"/>
      <c r="O506" s="794"/>
      <c r="P506" s="781" t="s">
        <v>71</v>
      </c>
      <c r="Q506" s="782"/>
      <c r="R506" s="782"/>
      <c r="S506" s="782"/>
      <c r="T506" s="782"/>
      <c r="U506" s="782"/>
      <c r="V506" s="783"/>
      <c r="W506" s="37" t="s">
        <v>72</v>
      </c>
      <c r="X506" s="779">
        <f>IFERROR(X504/H504,"0")+IFERROR(X505/H505,"0")</f>
        <v>0</v>
      </c>
      <c r="Y506" s="779">
        <f>IFERROR(Y504/H504,"0")+IFERROR(Y505/H505,"0")</f>
        <v>0</v>
      </c>
      <c r="Z506" s="779">
        <f>IFERROR(IF(Z504="",0,Z504),"0")+IFERROR(IF(Z505="",0,Z505),"0")</f>
        <v>0</v>
      </c>
      <c r="AA506" s="780"/>
      <c r="AB506" s="780"/>
      <c r="AC506" s="780"/>
    </row>
    <row r="507" spans="1:68" hidden="1" x14ac:dyDescent="0.2">
      <c r="A507" s="792"/>
      <c r="B507" s="792"/>
      <c r="C507" s="792"/>
      <c r="D507" s="792"/>
      <c r="E507" s="792"/>
      <c r="F507" s="792"/>
      <c r="G507" s="792"/>
      <c r="H507" s="792"/>
      <c r="I507" s="792"/>
      <c r="J507" s="792"/>
      <c r="K507" s="792"/>
      <c r="L507" s="792"/>
      <c r="M507" s="792"/>
      <c r="N507" s="792"/>
      <c r="O507" s="794"/>
      <c r="P507" s="781" t="s">
        <v>71</v>
      </c>
      <c r="Q507" s="782"/>
      <c r="R507" s="782"/>
      <c r="S507" s="782"/>
      <c r="T507" s="782"/>
      <c r="U507" s="782"/>
      <c r="V507" s="783"/>
      <c r="W507" s="37" t="s">
        <v>69</v>
      </c>
      <c r="X507" s="779">
        <f>IFERROR(SUM(X504:X505),"0")</f>
        <v>0</v>
      </c>
      <c r="Y507" s="779">
        <f>IFERROR(SUM(Y504:Y505),"0")</f>
        <v>0</v>
      </c>
      <c r="Z507" s="37"/>
      <c r="AA507" s="780"/>
      <c r="AB507" s="780"/>
      <c r="AC507" s="780"/>
    </row>
    <row r="508" spans="1:68" ht="14.25" hidden="1" customHeight="1" x14ac:dyDescent="0.25">
      <c r="A508" s="791" t="s">
        <v>102</v>
      </c>
      <c r="B508" s="792"/>
      <c r="C508" s="792"/>
      <c r="D508" s="792"/>
      <c r="E508" s="792"/>
      <c r="F508" s="792"/>
      <c r="G508" s="792"/>
      <c r="H508" s="792"/>
      <c r="I508" s="792"/>
      <c r="J508" s="792"/>
      <c r="K508" s="792"/>
      <c r="L508" s="792"/>
      <c r="M508" s="792"/>
      <c r="N508" s="792"/>
      <c r="O508" s="792"/>
      <c r="P508" s="792"/>
      <c r="Q508" s="792"/>
      <c r="R508" s="792"/>
      <c r="S508" s="792"/>
      <c r="T508" s="792"/>
      <c r="U508" s="792"/>
      <c r="V508" s="792"/>
      <c r="W508" s="792"/>
      <c r="X508" s="792"/>
      <c r="Y508" s="792"/>
      <c r="Z508" s="792"/>
      <c r="AA508" s="773"/>
      <c r="AB508" s="773"/>
      <c r="AC508" s="773"/>
    </row>
    <row r="509" spans="1:68" ht="27" hidden="1" customHeight="1" x14ac:dyDescent="0.25">
      <c r="A509" s="54" t="s">
        <v>804</v>
      </c>
      <c r="B509" s="54" t="s">
        <v>805</v>
      </c>
      <c r="C509" s="31">
        <v>4301032045</v>
      </c>
      <c r="D509" s="789">
        <v>4680115884335</v>
      </c>
      <c r="E509" s="790"/>
      <c r="F509" s="776">
        <v>0.06</v>
      </c>
      <c r="G509" s="32">
        <v>20</v>
      </c>
      <c r="H509" s="776">
        <v>1.2</v>
      </c>
      <c r="I509" s="776">
        <v>1.8</v>
      </c>
      <c r="J509" s="32">
        <v>200</v>
      </c>
      <c r="K509" s="32" t="s">
        <v>806</v>
      </c>
      <c r="L509" s="32"/>
      <c r="M509" s="33" t="s">
        <v>807</v>
      </c>
      <c r="N509" s="33"/>
      <c r="O509" s="32">
        <v>60</v>
      </c>
      <c r="P509" s="115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9" s="787"/>
      <c r="R509" s="787"/>
      <c r="S509" s="787"/>
      <c r="T509" s="788"/>
      <c r="U509" s="34"/>
      <c r="V509" s="34"/>
      <c r="W509" s="35" t="s">
        <v>69</v>
      </c>
      <c r="X509" s="777">
        <v>0</v>
      </c>
      <c r="Y509" s="77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808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809</v>
      </c>
      <c r="B510" s="54" t="s">
        <v>810</v>
      </c>
      <c r="C510" s="31">
        <v>4301170011</v>
      </c>
      <c r="D510" s="789">
        <v>4680115884113</v>
      </c>
      <c r="E510" s="790"/>
      <c r="F510" s="776">
        <v>0.11</v>
      </c>
      <c r="G510" s="32">
        <v>12</v>
      </c>
      <c r="H510" s="776">
        <v>1.32</v>
      </c>
      <c r="I510" s="776">
        <v>1.88</v>
      </c>
      <c r="J510" s="32">
        <v>200</v>
      </c>
      <c r="K510" s="32" t="s">
        <v>806</v>
      </c>
      <c r="L510" s="32"/>
      <c r="M510" s="33" t="s">
        <v>807</v>
      </c>
      <c r="N510" s="33"/>
      <c r="O510" s="32">
        <v>150</v>
      </c>
      <c r="P510" s="119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0" s="787"/>
      <c r="R510" s="787"/>
      <c r="S510" s="787"/>
      <c r="T510" s="788"/>
      <c r="U510" s="34"/>
      <c r="V510" s="34"/>
      <c r="W510" s="35" t="s">
        <v>69</v>
      </c>
      <c r="X510" s="777">
        <v>0</v>
      </c>
      <c r="Y510" s="778">
        <f>IFERROR(IF(X510="",0,CEILING((X510/$H510),1)*$H510),"")</f>
        <v>0</v>
      </c>
      <c r="Z510" s="36" t="str">
        <f>IFERROR(IF(Y510=0,"",ROUNDUP(Y510/H510,0)*0.00627),"")</f>
        <v/>
      </c>
      <c r="AA510" s="56"/>
      <c r="AB510" s="57"/>
      <c r="AC510" s="603" t="s">
        <v>811</v>
      </c>
      <c r="AG510" s="64"/>
      <c r="AJ510" s="68"/>
      <c r="AK510" s="68">
        <v>0</v>
      </c>
      <c r="BB510" s="60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793"/>
      <c r="B511" s="792"/>
      <c r="C511" s="792"/>
      <c r="D511" s="792"/>
      <c r="E511" s="792"/>
      <c r="F511" s="792"/>
      <c r="G511" s="792"/>
      <c r="H511" s="792"/>
      <c r="I511" s="792"/>
      <c r="J511" s="792"/>
      <c r="K511" s="792"/>
      <c r="L511" s="792"/>
      <c r="M511" s="792"/>
      <c r="N511" s="792"/>
      <c r="O511" s="794"/>
      <c r="P511" s="781" t="s">
        <v>71</v>
      </c>
      <c r="Q511" s="782"/>
      <c r="R511" s="782"/>
      <c r="S511" s="782"/>
      <c r="T511" s="782"/>
      <c r="U511" s="782"/>
      <c r="V511" s="783"/>
      <c r="W511" s="37" t="s">
        <v>72</v>
      </c>
      <c r="X511" s="779">
        <f>IFERROR(X509/H509,"0")+IFERROR(X510/H510,"0")</f>
        <v>0</v>
      </c>
      <c r="Y511" s="779">
        <f>IFERROR(Y509/H509,"0")+IFERROR(Y510/H510,"0")</f>
        <v>0</v>
      </c>
      <c r="Z511" s="779">
        <f>IFERROR(IF(Z509="",0,Z509),"0")+IFERROR(IF(Z510="",0,Z510),"0")</f>
        <v>0</v>
      </c>
      <c r="AA511" s="780"/>
      <c r="AB511" s="780"/>
      <c r="AC511" s="780"/>
    </row>
    <row r="512" spans="1:68" hidden="1" x14ac:dyDescent="0.2">
      <c r="A512" s="792"/>
      <c r="B512" s="792"/>
      <c r="C512" s="792"/>
      <c r="D512" s="792"/>
      <c r="E512" s="792"/>
      <c r="F512" s="792"/>
      <c r="G512" s="792"/>
      <c r="H512" s="792"/>
      <c r="I512" s="792"/>
      <c r="J512" s="792"/>
      <c r="K512" s="792"/>
      <c r="L512" s="792"/>
      <c r="M512" s="792"/>
      <c r="N512" s="792"/>
      <c r="O512" s="794"/>
      <c r="P512" s="781" t="s">
        <v>71</v>
      </c>
      <c r="Q512" s="782"/>
      <c r="R512" s="782"/>
      <c r="S512" s="782"/>
      <c r="T512" s="782"/>
      <c r="U512" s="782"/>
      <c r="V512" s="783"/>
      <c r="W512" s="37" t="s">
        <v>69</v>
      </c>
      <c r="X512" s="779">
        <f>IFERROR(SUM(X509:X510),"0")</f>
        <v>0</v>
      </c>
      <c r="Y512" s="779">
        <f>IFERROR(SUM(Y509:Y510),"0")</f>
        <v>0</v>
      </c>
      <c r="Z512" s="37"/>
      <c r="AA512" s="780"/>
      <c r="AB512" s="780"/>
      <c r="AC512" s="780"/>
    </row>
    <row r="513" spans="1:68" ht="16.5" hidden="1" customHeight="1" x14ac:dyDescent="0.25">
      <c r="A513" s="824" t="s">
        <v>812</v>
      </c>
      <c r="B513" s="792"/>
      <c r="C513" s="792"/>
      <c r="D513" s="792"/>
      <c r="E513" s="792"/>
      <c r="F513" s="792"/>
      <c r="G513" s="792"/>
      <c r="H513" s="792"/>
      <c r="I513" s="792"/>
      <c r="J513" s="792"/>
      <c r="K513" s="792"/>
      <c r="L513" s="792"/>
      <c r="M513" s="792"/>
      <c r="N513" s="792"/>
      <c r="O513" s="792"/>
      <c r="P513" s="792"/>
      <c r="Q513" s="792"/>
      <c r="R513" s="792"/>
      <c r="S513" s="792"/>
      <c r="T513" s="792"/>
      <c r="U513" s="792"/>
      <c r="V513" s="792"/>
      <c r="W513" s="792"/>
      <c r="X513" s="792"/>
      <c r="Y513" s="792"/>
      <c r="Z513" s="792"/>
      <c r="AA513" s="772"/>
      <c r="AB513" s="772"/>
      <c r="AC513" s="772"/>
    </row>
    <row r="514" spans="1:68" ht="14.25" hidden="1" customHeight="1" x14ac:dyDescent="0.25">
      <c r="A514" s="791" t="s">
        <v>168</v>
      </c>
      <c r="B514" s="792"/>
      <c r="C514" s="792"/>
      <c r="D514" s="792"/>
      <c r="E514" s="792"/>
      <c r="F514" s="792"/>
      <c r="G514" s="792"/>
      <c r="H514" s="792"/>
      <c r="I514" s="792"/>
      <c r="J514" s="792"/>
      <c r="K514" s="792"/>
      <c r="L514" s="792"/>
      <c r="M514" s="792"/>
      <c r="N514" s="792"/>
      <c r="O514" s="792"/>
      <c r="P514" s="792"/>
      <c r="Q514" s="792"/>
      <c r="R514" s="792"/>
      <c r="S514" s="792"/>
      <c r="T514" s="792"/>
      <c r="U514" s="792"/>
      <c r="V514" s="792"/>
      <c r="W514" s="792"/>
      <c r="X514" s="792"/>
      <c r="Y514" s="792"/>
      <c r="Z514" s="792"/>
      <c r="AA514" s="773"/>
      <c r="AB514" s="773"/>
      <c r="AC514" s="773"/>
    </row>
    <row r="515" spans="1:68" ht="27" hidden="1" customHeight="1" x14ac:dyDescent="0.25">
      <c r="A515" s="54" t="s">
        <v>813</v>
      </c>
      <c r="B515" s="54" t="s">
        <v>814</v>
      </c>
      <c r="C515" s="31">
        <v>4301020315</v>
      </c>
      <c r="D515" s="789">
        <v>4607091389364</v>
      </c>
      <c r="E515" s="790"/>
      <c r="F515" s="776">
        <v>0.42</v>
      </c>
      <c r="G515" s="32">
        <v>6</v>
      </c>
      <c r="H515" s="776">
        <v>2.52</v>
      </c>
      <c r="I515" s="776">
        <v>2.73</v>
      </c>
      <c r="J515" s="32">
        <v>182</v>
      </c>
      <c r="K515" s="32" t="s">
        <v>76</v>
      </c>
      <c r="L515" s="32"/>
      <c r="M515" s="33" t="s">
        <v>68</v>
      </c>
      <c r="N515" s="33"/>
      <c r="O515" s="32">
        <v>40</v>
      </c>
      <c r="P515" s="117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5" s="787"/>
      <c r="R515" s="787"/>
      <c r="S515" s="787"/>
      <c r="T515" s="788"/>
      <c r="U515" s="34"/>
      <c r="V515" s="34"/>
      <c r="W515" s="35" t="s">
        <v>69</v>
      </c>
      <c r="X515" s="777">
        <v>0</v>
      </c>
      <c r="Y515" s="778">
        <f>IFERROR(IF(X515="",0,CEILING((X515/$H515),1)*$H515),"")</f>
        <v>0</v>
      </c>
      <c r="Z515" s="36" t="str">
        <f>IFERROR(IF(Y515=0,"",ROUNDUP(Y515/H515,0)*0.00651),"")</f>
        <v/>
      </c>
      <c r="AA515" s="56"/>
      <c r="AB515" s="57"/>
      <c r="AC515" s="605" t="s">
        <v>815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793"/>
      <c r="B516" s="792"/>
      <c r="C516" s="792"/>
      <c r="D516" s="792"/>
      <c r="E516" s="792"/>
      <c r="F516" s="792"/>
      <c r="G516" s="792"/>
      <c r="H516" s="792"/>
      <c r="I516" s="792"/>
      <c r="J516" s="792"/>
      <c r="K516" s="792"/>
      <c r="L516" s="792"/>
      <c r="M516" s="792"/>
      <c r="N516" s="792"/>
      <c r="O516" s="794"/>
      <c r="P516" s="781" t="s">
        <v>71</v>
      </c>
      <c r="Q516" s="782"/>
      <c r="R516" s="782"/>
      <c r="S516" s="782"/>
      <c r="T516" s="782"/>
      <c r="U516" s="782"/>
      <c r="V516" s="783"/>
      <c r="W516" s="37" t="s">
        <v>72</v>
      </c>
      <c r="X516" s="779">
        <f>IFERROR(X515/H515,"0")</f>
        <v>0</v>
      </c>
      <c r="Y516" s="779">
        <f>IFERROR(Y515/H515,"0")</f>
        <v>0</v>
      </c>
      <c r="Z516" s="779">
        <f>IFERROR(IF(Z515="",0,Z515),"0")</f>
        <v>0</v>
      </c>
      <c r="AA516" s="780"/>
      <c r="AB516" s="780"/>
      <c r="AC516" s="780"/>
    </row>
    <row r="517" spans="1:68" hidden="1" x14ac:dyDescent="0.2">
      <c r="A517" s="792"/>
      <c r="B517" s="792"/>
      <c r="C517" s="792"/>
      <c r="D517" s="792"/>
      <c r="E517" s="792"/>
      <c r="F517" s="792"/>
      <c r="G517" s="792"/>
      <c r="H517" s="792"/>
      <c r="I517" s="792"/>
      <c r="J517" s="792"/>
      <c r="K517" s="792"/>
      <c r="L517" s="792"/>
      <c r="M517" s="792"/>
      <c r="N517" s="792"/>
      <c r="O517" s="794"/>
      <c r="P517" s="781" t="s">
        <v>71</v>
      </c>
      <c r="Q517" s="782"/>
      <c r="R517" s="782"/>
      <c r="S517" s="782"/>
      <c r="T517" s="782"/>
      <c r="U517" s="782"/>
      <c r="V517" s="783"/>
      <c r="W517" s="37" t="s">
        <v>69</v>
      </c>
      <c r="X517" s="779">
        <f>IFERROR(SUM(X515:X515),"0")</f>
        <v>0</v>
      </c>
      <c r="Y517" s="779">
        <f>IFERROR(SUM(Y515:Y515),"0")</f>
        <v>0</v>
      </c>
      <c r="Z517" s="37"/>
      <c r="AA517" s="780"/>
      <c r="AB517" s="780"/>
      <c r="AC517" s="780"/>
    </row>
    <row r="518" spans="1:68" ht="14.25" hidden="1" customHeight="1" x14ac:dyDescent="0.25">
      <c r="A518" s="791" t="s">
        <v>64</v>
      </c>
      <c r="B518" s="792"/>
      <c r="C518" s="792"/>
      <c r="D518" s="792"/>
      <c r="E518" s="792"/>
      <c r="F518" s="792"/>
      <c r="G518" s="792"/>
      <c r="H518" s="792"/>
      <c r="I518" s="792"/>
      <c r="J518" s="792"/>
      <c r="K518" s="792"/>
      <c r="L518" s="792"/>
      <c r="M518" s="792"/>
      <c r="N518" s="792"/>
      <c r="O518" s="792"/>
      <c r="P518" s="792"/>
      <c r="Q518" s="792"/>
      <c r="R518" s="792"/>
      <c r="S518" s="792"/>
      <c r="T518" s="792"/>
      <c r="U518" s="792"/>
      <c r="V518" s="792"/>
      <c r="W518" s="792"/>
      <c r="X518" s="792"/>
      <c r="Y518" s="792"/>
      <c r="Z518" s="792"/>
      <c r="AA518" s="773"/>
      <c r="AB518" s="773"/>
      <c r="AC518" s="773"/>
    </row>
    <row r="519" spans="1:68" ht="27" hidden="1" customHeight="1" x14ac:dyDescent="0.25">
      <c r="A519" s="54" t="s">
        <v>816</v>
      </c>
      <c r="B519" s="54" t="s">
        <v>817</v>
      </c>
      <c r="C519" s="31">
        <v>4301031403</v>
      </c>
      <c r="D519" s="789">
        <v>4680115886094</v>
      </c>
      <c r="E519" s="790"/>
      <c r="F519" s="776">
        <v>0.9</v>
      </c>
      <c r="G519" s="32">
        <v>6</v>
      </c>
      <c r="H519" s="776">
        <v>5.4</v>
      </c>
      <c r="I519" s="776">
        <v>5.61</v>
      </c>
      <c r="J519" s="32">
        <v>132</v>
      </c>
      <c r="K519" s="32" t="s">
        <v>126</v>
      </c>
      <c r="L519" s="32"/>
      <c r="M519" s="33" t="s">
        <v>117</v>
      </c>
      <c r="N519" s="33"/>
      <c r="O519" s="32">
        <v>50</v>
      </c>
      <c r="P519" s="1093" t="s">
        <v>818</v>
      </c>
      <c r="Q519" s="787"/>
      <c r="R519" s="787"/>
      <c r="S519" s="787"/>
      <c r="T519" s="788"/>
      <c r="U519" s="34"/>
      <c r="V519" s="34"/>
      <c r="W519" s="35" t="s">
        <v>69</v>
      </c>
      <c r="X519" s="777">
        <v>0</v>
      </c>
      <c r="Y519" s="778">
        <f>IFERROR(IF(X519="",0,CEILING((X519/$H519),1)*$H519),"")</f>
        <v>0</v>
      </c>
      <c r="Z519" s="36" t="str">
        <f>IFERROR(IF(Y519=0,"",ROUNDUP(Y519/H519,0)*0.00902),"")</f>
        <v/>
      </c>
      <c r="AA519" s="56"/>
      <c r="AB519" s="57"/>
      <c r="AC519" s="607" t="s">
        <v>819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820</v>
      </c>
      <c r="B520" s="54" t="s">
        <v>821</v>
      </c>
      <c r="C520" s="31">
        <v>4301031363</v>
      </c>
      <c r="D520" s="789">
        <v>4607091389425</v>
      </c>
      <c r="E520" s="790"/>
      <c r="F520" s="776">
        <v>0.35</v>
      </c>
      <c r="G520" s="32">
        <v>6</v>
      </c>
      <c r="H520" s="776">
        <v>2.1</v>
      </c>
      <c r="I520" s="776">
        <v>2.23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78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0" s="787"/>
      <c r="R520" s="787"/>
      <c r="S520" s="787"/>
      <c r="T520" s="788"/>
      <c r="U520" s="34"/>
      <c r="V520" s="34"/>
      <c r="W520" s="35" t="s">
        <v>69</v>
      </c>
      <c r="X520" s="777">
        <v>0</v>
      </c>
      <c r="Y520" s="77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822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823</v>
      </c>
      <c r="B521" s="54" t="s">
        <v>824</v>
      </c>
      <c r="C521" s="31">
        <v>4301031373</v>
      </c>
      <c r="D521" s="789">
        <v>4680115880771</v>
      </c>
      <c r="E521" s="790"/>
      <c r="F521" s="776">
        <v>0.28000000000000003</v>
      </c>
      <c r="G521" s="32">
        <v>6</v>
      </c>
      <c r="H521" s="776">
        <v>1.68</v>
      </c>
      <c r="I521" s="776">
        <v>1.81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73" t="s">
        <v>825</v>
      </c>
      <c r="Q521" s="787"/>
      <c r="R521" s="787"/>
      <c r="S521" s="787"/>
      <c r="T521" s="788"/>
      <c r="U521" s="34"/>
      <c r="V521" s="34"/>
      <c r="W521" s="35" t="s">
        <v>69</v>
      </c>
      <c r="X521" s="777">
        <v>0</v>
      </c>
      <c r="Y521" s="77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826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827</v>
      </c>
      <c r="B522" s="54" t="s">
        <v>828</v>
      </c>
      <c r="C522" s="31">
        <v>4301031327</v>
      </c>
      <c r="D522" s="789">
        <v>4607091389500</v>
      </c>
      <c r="E522" s="790"/>
      <c r="F522" s="776">
        <v>0.35</v>
      </c>
      <c r="G522" s="32">
        <v>6</v>
      </c>
      <c r="H522" s="776">
        <v>2.1</v>
      </c>
      <c r="I522" s="77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4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87"/>
      <c r="R522" s="787"/>
      <c r="S522" s="787"/>
      <c r="T522" s="788"/>
      <c r="U522" s="34"/>
      <c r="V522" s="34"/>
      <c r="W522" s="35" t="s">
        <v>69</v>
      </c>
      <c r="X522" s="777">
        <v>0</v>
      </c>
      <c r="Y522" s="77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826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827</v>
      </c>
      <c r="B523" s="54" t="s">
        <v>829</v>
      </c>
      <c r="C523" s="31">
        <v>4301031359</v>
      </c>
      <c r="D523" s="789">
        <v>4607091389500</v>
      </c>
      <c r="E523" s="790"/>
      <c r="F523" s="776">
        <v>0.35</v>
      </c>
      <c r="G523" s="32">
        <v>6</v>
      </c>
      <c r="H523" s="776">
        <v>2.1</v>
      </c>
      <c r="I523" s="776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6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3" s="787"/>
      <c r="R523" s="787"/>
      <c r="S523" s="787"/>
      <c r="T523" s="788"/>
      <c r="U523" s="34"/>
      <c r="V523" s="34"/>
      <c r="W523" s="35" t="s">
        <v>69</v>
      </c>
      <c r="X523" s="777">
        <v>0</v>
      </c>
      <c r="Y523" s="778">
        <f>IFERROR(IF(X523="",0,CEILING((X523/$H523),1)*$H523),"")</f>
        <v>0</v>
      </c>
      <c r="Z523" s="36" t="str">
        <f>IFERROR(IF(Y523=0,"",ROUNDUP(Y523/H523,0)*0.00502),"")</f>
        <v/>
      </c>
      <c r="AA523" s="56"/>
      <c r="AB523" s="57"/>
      <c r="AC523" s="615" t="s">
        <v>826</v>
      </c>
      <c r="AG523" s="64"/>
      <c r="AJ523" s="68"/>
      <c r="AK523" s="68">
        <v>0</v>
      </c>
      <c r="BB523" s="61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idden="1" x14ac:dyDescent="0.2">
      <c r="A524" s="793"/>
      <c r="B524" s="792"/>
      <c r="C524" s="792"/>
      <c r="D524" s="792"/>
      <c r="E524" s="792"/>
      <c r="F524" s="792"/>
      <c r="G524" s="792"/>
      <c r="H524" s="792"/>
      <c r="I524" s="792"/>
      <c r="J524" s="792"/>
      <c r="K524" s="792"/>
      <c r="L524" s="792"/>
      <c r="M524" s="792"/>
      <c r="N524" s="792"/>
      <c r="O524" s="794"/>
      <c r="P524" s="781" t="s">
        <v>71</v>
      </c>
      <c r="Q524" s="782"/>
      <c r="R524" s="782"/>
      <c r="S524" s="782"/>
      <c r="T524" s="782"/>
      <c r="U524" s="782"/>
      <c r="V524" s="783"/>
      <c r="W524" s="37" t="s">
        <v>72</v>
      </c>
      <c r="X524" s="779">
        <f>IFERROR(X519/H519,"0")+IFERROR(X520/H520,"0")+IFERROR(X521/H521,"0")+IFERROR(X522/H522,"0")+IFERROR(X523/H523,"0")</f>
        <v>0</v>
      </c>
      <c r="Y524" s="779">
        <f>IFERROR(Y519/H519,"0")+IFERROR(Y520/H520,"0")+IFERROR(Y521/H521,"0")+IFERROR(Y522/H522,"0")+IFERROR(Y523/H523,"0")</f>
        <v>0</v>
      </c>
      <c r="Z524" s="779">
        <f>IFERROR(IF(Z519="",0,Z519),"0")+IFERROR(IF(Z520="",0,Z520),"0")+IFERROR(IF(Z521="",0,Z521),"0")+IFERROR(IF(Z522="",0,Z522),"0")+IFERROR(IF(Z523="",0,Z523),"0")</f>
        <v>0</v>
      </c>
      <c r="AA524" s="780"/>
      <c r="AB524" s="780"/>
      <c r="AC524" s="780"/>
    </row>
    <row r="525" spans="1:68" hidden="1" x14ac:dyDescent="0.2">
      <c r="A525" s="792"/>
      <c r="B525" s="792"/>
      <c r="C525" s="792"/>
      <c r="D525" s="792"/>
      <c r="E525" s="792"/>
      <c r="F525" s="792"/>
      <c r="G525" s="792"/>
      <c r="H525" s="792"/>
      <c r="I525" s="792"/>
      <c r="J525" s="792"/>
      <c r="K525" s="792"/>
      <c r="L525" s="792"/>
      <c r="M525" s="792"/>
      <c r="N525" s="792"/>
      <c r="O525" s="794"/>
      <c r="P525" s="781" t="s">
        <v>71</v>
      </c>
      <c r="Q525" s="782"/>
      <c r="R525" s="782"/>
      <c r="S525" s="782"/>
      <c r="T525" s="782"/>
      <c r="U525" s="782"/>
      <c r="V525" s="783"/>
      <c r="W525" s="37" t="s">
        <v>69</v>
      </c>
      <c r="X525" s="779">
        <f>IFERROR(SUM(X519:X523),"0")</f>
        <v>0</v>
      </c>
      <c r="Y525" s="779">
        <f>IFERROR(SUM(Y519:Y523),"0")</f>
        <v>0</v>
      </c>
      <c r="Z525" s="37"/>
      <c r="AA525" s="780"/>
      <c r="AB525" s="780"/>
      <c r="AC525" s="780"/>
    </row>
    <row r="526" spans="1:68" ht="14.25" hidden="1" customHeight="1" x14ac:dyDescent="0.25">
      <c r="A526" s="791" t="s">
        <v>830</v>
      </c>
      <c r="B526" s="792"/>
      <c r="C526" s="792"/>
      <c r="D526" s="792"/>
      <c r="E526" s="792"/>
      <c r="F526" s="792"/>
      <c r="G526" s="792"/>
      <c r="H526" s="792"/>
      <c r="I526" s="792"/>
      <c r="J526" s="792"/>
      <c r="K526" s="792"/>
      <c r="L526" s="792"/>
      <c r="M526" s="792"/>
      <c r="N526" s="792"/>
      <c r="O526" s="792"/>
      <c r="P526" s="792"/>
      <c r="Q526" s="792"/>
      <c r="R526" s="792"/>
      <c r="S526" s="792"/>
      <c r="T526" s="792"/>
      <c r="U526" s="792"/>
      <c r="V526" s="792"/>
      <c r="W526" s="792"/>
      <c r="X526" s="792"/>
      <c r="Y526" s="792"/>
      <c r="Z526" s="792"/>
      <c r="AA526" s="773"/>
      <c r="AB526" s="773"/>
      <c r="AC526" s="773"/>
    </row>
    <row r="527" spans="1:68" ht="27" hidden="1" customHeight="1" x14ac:dyDescent="0.25">
      <c r="A527" s="54" t="s">
        <v>831</v>
      </c>
      <c r="B527" s="54" t="s">
        <v>832</v>
      </c>
      <c r="C527" s="31">
        <v>4301040357</v>
      </c>
      <c r="D527" s="789">
        <v>4680115884564</v>
      </c>
      <c r="E527" s="790"/>
      <c r="F527" s="776">
        <v>0.15</v>
      </c>
      <c r="G527" s="32">
        <v>20</v>
      </c>
      <c r="H527" s="776">
        <v>3</v>
      </c>
      <c r="I527" s="776">
        <v>3.6</v>
      </c>
      <c r="J527" s="32">
        <v>200</v>
      </c>
      <c r="K527" s="32" t="s">
        <v>806</v>
      </c>
      <c r="L527" s="32"/>
      <c r="M527" s="33" t="s">
        <v>807</v>
      </c>
      <c r="N527" s="33"/>
      <c r="O527" s="32">
        <v>60</v>
      </c>
      <c r="P527" s="84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7" s="787"/>
      <c r="R527" s="787"/>
      <c r="S527" s="787"/>
      <c r="T527" s="788"/>
      <c r="U527" s="34"/>
      <c r="V527" s="34"/>
      <c r="W527" s="35" t="s">
        <v>69</v>
      </c>
      <c r="X527" s="777">
        <v>0</v>
      </c>
      <c r="Y527" s="778">
        <f>IFERROR(IF(X527="",0,CEILING((X527/$H527),1)*$H527),"")</f>
        <v>0</v>
      </c>
      <c r="Z527" s="36" t="str">
        <f>IFERROR(IF(Y527=0,"",ROUNDUP(Y527/H527,0)*0.00627),"")</f>
        <v/>
      </c>
      <c r="AA527" s="56"/>
      <c r="AB527" s="57"/>
      <c r="AC527" s="617" t="s">
        <v>833</v>
      </c>
      <c r="AG527" s="64"/>
      <c r="AJ527" s="68"/>
      <c r="AK527" s="68">
        <v>0</v>
      </c>
      <c r="BB527" s="61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idden="1" x14ac:dyDescent="0.2">
      <c r="A528" s="793"/>
      <c r="B528" s="792"/>
      <c r="C528" s="792"/>
      <c r="D528" s="792"/>
      <c r="E528" s="792"/>
      <c r="F528" s="792"/>
      <c r="G528" s="792"/>
      <c r="H528" s="792"/>
      <c r="I528" s="792"/>
      <c r="J528" s="792"/>
      <c r="K528" s="792"/>
      <c r="L528" s="792"/>
      <c r="M528" s="792"/>
      <c r="N528" s="792"/>
      <c r="O528" s="794"/>
      <c r="P528" s="781" t="s">
        <v>71</v>
      </c>
      <c r="Q528" s="782"/>
      <c r="R528" s="782"/>
      <c r="S528" s="782"/>
      <c r="T528" s="782"/>
      <c r="U528" s="782"/>
      <c r="V528" s="783"/>
      <c r="W528" s="37" t="s">
        <v>72</v>
      </c>
      <c r="X528" s="779">
        <f>IFERROR(X527/H527,"0")</f>
        <v>0</v>
      </c>
      <c r="Y528" s="779">
        <f>IFERROR(Y527/H527,"0")</f>
        <v>0</v>
      </c>
      <c r="Z528" s="779">
        <f>IFERROR(IF(Z527="",0,Z527),"0")</f>
        <v>0</v>
      </c>
      <c r="AA528" s="780"/>
      <c r="AB528" s="780"/>
      <c r="AC528" s="780"/>
    </row>
    <row r="529" spans="1:68" hidden="1" x14ac:dyDescent="0.2">
      <c r="A529" s="792"/>
      <c r="B529" s="792"/>
      <c r="C529" s="792"/>
      <c r="D529" s="792"/>
      <c r="E529" s="792"/>
      <c r="F529" s="792"/>
      <c r="G529" s="792"/>
      <c r="H529" s="792"/>
      <c r="I529" s="792"/>
      <c r="J529" s="792"/>
      <c r="K529" s="792"/>
      <c r="L529" s="792"/>
      <c r="M529" s="792"/>
      <c r="N529" s="792"/>
      <c r="O529" s="794"/>
      <c r="P529" s="781" t="s">
        <v>71</v>
      </c>
      <c r="Q529" s="782"/>
      <c r="R529" s="782"/>
      <c r="S529" s="782"/>
      <c r="T529" s="782"/>
      <c r="U529" s="782"/>
      <c r="V529" s="783"/>
      <c r="W529" s="37" t="s">
        <v>69</v>
      </c>
      <c r="X529" s="779">
        <f>IFERROR(SUM(X527:X527),"0")</f>
        <v>0</v>
      </c>
      <c r="Y529" s="779">
        <f>IFERROR(SUM(Y527:Y527),"0")</f>
        <v>0</v>
      </c>
      <c r="Z529" s="37"/>
      <c r="AA529" s="780"/>
      <c r="AB529" s="780"/>
      <c r="AC529" s="780"/>
    </row>
    <row r="530" spans="1:68" ht="16.5" hidden="1" customHeight="1" x14ac:dyDescent="0.25">
      <c r="A530" s="824" t="s">
        <v>834</v>
      </c>
      <c r="B530" s="792"/>
      <c r="C530" s="792"/>
      <c r="D530" s="792"/>
      <c r="E530" s="792"/>
      <c r="F530" s="792"/>
      <c r="G530" s="792"/>
      <c r="H530" s="792"/>
      <c r="I530" s="792"/>
      <c r="J530" s="792"/>
      <c r="K530" s="792"/>
      <c r="L530" s="792"/>
      <c r="M530" s="792"/>
      <c r="N530" s="792"/>
      <c r="O530" s="792"/>
      <c r="P530" s="792"/>
      <c r="Q530" s="792"/>
      <c r="R530" s="792"/>
      <c r="S530" s="792"/>
      <c r="T530" s="792"/>
      <c r="U530" s="792"/>
      <c r="V530" s="792"/>
      <c r="W530" s="792"/>
      <c r="X530" s="792"/>
      <c r="Y530" s="792"/>
      <c r="Z530" s="792"/>
      <c r="AA530" s="772"/>
      <c r="AB530" s="772"/>
      <c r="AC530" s="772"/>
    </row>
    <row r="531" spans="1:68" ht="14.25" hidden="1" customHeight="1" x14ac:dyDescent="0.25">
      <c r="A531" s="791" t="s">
        <v>64</v>
      </c>
      <c r="B531" s="792"/>
      <c r="C531" s="792"/>
      <c r="D531" s="792"/>
      <c r="E531" s="792"/>
      <c r="F531" s="792"/>
      <c r="G531" s="792"/>
      <c r="H531" s="792"/>
      <c r="I531" s="792"/>
      <c r="J531" s="792"/>
      <c r="K531" s="792"/>
      <c r="L531" s="792"/>
      <c r="M531" s="792"/>
      <c r="N531" s="792"/>
      <c r="O531" s="792"/>
      <c r="P531" s="792"/>
      <c r="Q531" s="792"/>
      <c r="R531" s="792"/>
      <c r="S531" s="792"/>
      <c r="T531" s="792"/>
      <c r="U531" s="792"/>
      <c r="V531" s="792"/>
      <c r="W531" s="792"/>
      <c r="X531" s="792"/>
      <c r="Y531" s="792"/>
      <c r="Z531" s="792"/>
      <c r="AA531" s="773"/>
      <c r="AB531" s="773"/>
      <c r="AC531" s="773"/>
    </row>
    <row r="532" spans="1:68" ht="27" hidden="1" customHeight="1" x14ac:dyDescent="0.25">
      <c r="A532" s="54" t="s">
        <v>835</v>
      </c>
      <c r="B532" s="54" t="s">
        <v>836</v>
      </c>
      <c r="C532" s="31">
        <v>4301031294</v>
      </c>
      <c r="D532" s="789">
        <v>4680115885189</v>
      </c>
      <c r="E532" s="790"/>
      <c r="F532" s="776">
        <v>0.2</v>
      </c>
      <c r="G532" s="32">
        <v>6</v>
      </c>
      <c r="H532" s="776">
        <v>1.2</v>
      </c>
      <c r="I532" s="776">
        <v>1.3720000000000001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40</v>
      </c>
      <c r="P532" s="103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2" s="787"/>
      <c r="R532" s="787"/>
      <c r="S532" s="787"/>
      <c r="T532" s="788"/>
      <c r="U532" s="34"/>
      <c r="V532" s="34"/>
      <c r="W532" s="35" t="s">
        <v>69</v>
      </c>
      <c r="X532" s="777">
        <v>0</v>
      </c>
      <c r="Y532" s="778">
        <f t="shared" ref="Y532:Y537" si="104"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19" t="s">
        <v>837</v>
      </c>
      <c r="AG532" s="64"/>
      <c r="AJ532" s="68"/>
      <c r="AK532" s="68">
        <v>0</v>
      </c>
      <c r="BB532" s="620" t="s">
        <v>1</v>
      </c>
      <c r="BM532" s="64">
        <f t="shared" ref="BM532:BM537" si="105">IFERROR(X532*I532/H532,"0")</f>
        <v>0</v>
      </c>
      <c r="BN532" s="64">
        <f t="shared" ref="BN532:BN537" si="106">IFERROR(Y532*I532/H532,"0")</f>
        <v>0</v>
      </c>
      <c r="BO532" s="64">
        <f t="shared" ref="BO532:BO537" si="107">IFERROR(1/J532*(X532/H532),"0")</f>
        <v>0</v>
      </c>
      <c r="BP532" s="64">
        <f t="shared" ref="BP532:BP537" si="108">IFERROR(1/J532*(Y532/H532),"0")</f>
        <v>0</v>
      </c>
    </row>
    <row r="533" spans="1:68" ht="27" hidden="1" customHeight="1" x14ac:dyDescent="0.25">
      <c r="A533" s="54" t="s">
        <v>838</v>
      </c>
      <c r="B533" s="54" t="s">
        <v>839</v>
      </c>
      <c r="C533" s="31">
        <v>4301031293</v>
      </c>
      <c r="D533" s="789">
        <v>4680115885172</v>
      </c>
      <c r="E533" s="790"/>
      <c r="F533" s="776">
        <v>0.2</v>
      </c>
      <c r="G533" s="32">
        <v>6</v>
      </c>
      <c r="H533" s="776">
        <v>1.2</v>
      </c>
      <c r="I533" s="776">
        <v>1.3</v>
      </c>
      <c r="J533" s="32">
        <v>234</v>
      </c>
      <c r="K533" s="32" t="s">
        <v>67</v>
      </c>
      <c r="L533" s="32"/>
      <c r="M533" s="33" t="s">
        <v>68</v>
      </c>
      <c r="N533" s="33"/>
      <c r="O533" s="32">
        <v>40</v>
      </c>
      <c r="P533" s="103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3" s="787"/>
      <c r="R533" s="787"/>
      <c r="S533" s="787"/>
      <c r="T533" s="788"/>
      <c r="U533" s="34"/>
      <c r="V533" s="34"/>
      <c r="W533" s="35" t="s">
        <v>69</v>
      </c>
      <c r="X533" s="777">
        <v>0</v>
      </c>
      <c r="Y533" s="778">
        <f t="shared" si="104"/>
        <v>0</v>
      </c>
      <c r="Z533" s="36" t="str">
        <f>IFERROR(IF(Y533=0,"",ROUNDUP(Y533/H533,0)*0.00502),"")</f>
        <v/>
      </c>
      <c r="AA533" s="56"/>
      <c r="AB533" s="57"/>
      <c r="AC533" s="621" t="s">
        <v>837</v>
      </c>
      <c r="AG533" s="64"/>
      <c r="AJ533" s="68"/>
      <c r="AK533" s="68">
        <v>0</v>
      </c>
      <c r="BB533" s="622" t="s">
        <v>1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  <c r="BP533" s="64">
        <f t="shared" si="108"/>
        <v>0</v>
      </c>
    </row>
    <row r="534" spans="1:68" ht="27" hidden="1" customHeight="1" x14ac:dyDescent="0.25">
      <c r="A534" s="54" t="s">
        <v>840</v>
      </c>
      <c r="B534" s="54" t="s">
        <v>841</v>
      </c>
      <c r="C534" s="31">
        <v>4301031347</v>
      </c>
      <c r="D534" s="789">
        <v>4680115885110</v>
      </c>
      <c r="E534" s="790"/>
      <c r="F534" s="776">
        <v>0.2</v>
      </c>
      <c r="G534" s="32">
        <v>6</v>
      </c>
      <c r="H534" s="776">
        <v>1.2</v>
      </c>
      <c r="I534" s="776">
        <v>2.1</v>
      </c>
      <c r="J534" s="32">
        <v>182</v>
      </c>
      <c r="K534" s="32" t="s">
        <v>76</v>
      </c>
      <c r="L534" s="32"/>
      <c r="M534" s="33" t="s">
        <v>68</v>
      </c>
      <c r="N534" s="33"/>
      <c r="O534" s="32">
        <v>50</v>
      </c>
      <c r="P534" s="1207" t="s">
        <v>842</v>
      </c>
      <c r="Q534" s="787"/>
      <c r="R534" s="787"/>
      <c r="S534" s="787"/>
      <c r="T534" s="788"/>
      <c r="U534" s="34"/>
      <c r="V534" s="34"/>
      <c r="W534" s="35" t="s">
        <v>69</v>
      </c>
      <c r="X534" s="777">
        <v>0</v>
      </c>
      <c r="Y534" s="778">
        <f t="shared" si="104"/>
        <v>0</v>
      </c>
      <c r="Z534" s="36" t="str">
        <f>IFERROR(IF(Y534=0,"",ROUNDUP(Y534/H534,0)*0.00651),"")</f>
        <v/>
      </c>
      <c r="AA534" s="56"/>
      <c r="AB534" s="57"/>
      <c r="AC534" s="623" t="s">
        <v>843</v>
      </c>
      <c r="AG534" s="64"/>
      <c r="AJ534" s="68"/>
      <c r="AK534" s="68">
        <v>0</v>
      </c>
      <c r="BB534" s="624" t="s">
        <v>1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  <c r="BP534" s="64">
        <f t="shared" si="108"/>
        <v>0</v>
      </c>
    </row>
    <row r="535" spans="1:68" ht="27" hidden="1" customHeight="1" x14ac:dyDescent="0.25">
      <c r="A535" s="54" t="s">
        <v>840</v>
      </c>
      <c r="B535" s="54" t="s">
        <v>844</v>
      </c>
      <c r="C535" s="31">
        <v>4301031291</v>
      </c>
      <c r="D535" s="789">
        <v>4680115885110</v>
      </c>
      <c r="E535" s="790"/>
      <c r="F535" s="776">
        <v>0.2</v>
      </c>
      <c r="G535" s="32">
        <v>6</v>
      </c>
      <c r="H535" s="776">
        <v>1.2</v>
      </c>
      <c r="I535" s="776">
        <v>2.02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35</v>
      </c>
      <c r="P535" s="104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5" s="787"/>
      <c r="R535" s="787"/>
      <c r="S535" s="787"/>
      <c r="T535" s="788"/>
      <c r="U535" s="34"/>
      <c r="V535" s="34"/>
      <c r="W535" s="35" t="s">
        <v>69</v>
      </c>
      <c r="X535" s="777">
        <v>0</v>
      </c>
      <c r="Y535" s="778">
        <f t="shared" si="104"/>
        <v>0</v>
      </c>
      <c r="Z535" s="36" t="str">
        <f>IFERROR(IF(Y535=0,"",ROUNDUP(Y535/H535,0)*0.00502),"")</f>
        <v/>
      </c>
      <c r="AA535" s="56"/>
      <c r="AB535" s="57"/>
      <c r="AC535" s="625" t="s">
        <v>843</v>
      </c>
      <c r="AG535" s="64"/>
      <c r="AJ535" s="68"/>
      <c r="AK535" s="68">
        <v>0</v>
      </c>
      <c r="BB535" s="626" t="s">
        <v>1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  <c r="BP535" s="64">
        <f t="shared" si="108"/>
        <v>0</v>
      </c>
    </row>
    <row r="536" spans="1:68" ht="27" hidden="1" customHeight="1" x14ac:dyDescent="0.25">
      <c r="A536" s="54" t="s">
        <v>845</v>
      </c>
      <c r="B536" s="54" t="s">
        <v>846</v>
      </c>
      <c r="C536" s="31">
        <v>4301031329</v>
      </c>
      <c r="D536" s="789">
        <v>4680115885219</v>
      </c>
      <c r="E536" s="790"/>
      <c r="F536" s="776">
        <v>0.28000000000000003</v>
      </c>
      <c r="G536" s="32">
        <v>6</v>
      </c>
      <c r="H536" s="776">
        <v>1.68</v>
      </c>
      <c r="I536" s="776">
        <v>2.5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35</v>
      </c>
      <c r="P536" s="1177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6" s="787"/>
      <c r="R536" s="787"/>
      <c r="S536" s="787"/>
      <c r="T536" s="788"/>
      <c r="U536" s="34"/>
      <c r="V536" s="34"/>
      <c r="W536" s="35" t="s">
        <v>69</v>
      </c>
      <c r="X536" s="777">
        <v>0</v>
      </c>
      <c r="Y536" s="778">
        <f t="shared" si="104"/>
        <v>0</v>
      </c>
      <c r="Z536" s="36" t="str">
        <f>IFERROR(IF(Y536=0,"",ROUNDUP(Y536/H536,0)*0.00502),"")</f>
        <v/>
      </c>
      <c r="AA536" s="56"/>
      <c r="AB536" s="57"/>
      <c r="AC536" s="627" t="s">
        <v>847</v>
      </c>
      <c r="AG536" s="64"/>
      <c r="AJ536" s="68"/>
      <c r="AK536" s="68">
        <v>0</v>
      </c>
      <c r="BB536" s="628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hidden="1" customHeight="1" x14ac:dyDescent="0.25">
      <c r="A537" s="54" t="s">
        <v>845</v>
      </c>
      <c r="B537" s="54" t="s">
        <v>848</v>
      </c>
      <c r="C537" s="31">
        <v>4301031416</v>
      </c>
      <c r="D537" s="789">
        <v>4680115885219</v>
      </c>
      <c r="E537" s="790"/>
      <c r="F537" s="776">
        <v>0.28000000000000003</v>
      </c>
      <c r="G537" s="32">
        <v>6</v>
      </c>
      <c r="H537" s="776">
        <v>1.68</v>
      </c>
      <c r="I537" s="776">
        <v>2.5</v>
      </c>
      <c r="J537" s="32">
        <v>234</v>
      </c>
      <c r="K537" s="32" t="s">
        <v>67</v>
      </c>
      <c r="L537" s="32"/>
      <c r="M537" s="33" t="s">
        <v>68</v>
      </c>
      <c r="N537" s="33"/>
      <c r="O537" s="32">
        <v>50</v>
      </c>
      <c r="P537" s="863" t="s">
        <v>849</v>
      </c>
      <c r="Q537" s="787"/>
      <c r="R537" s="787"/>
      <c r="S537" s="787"/>
      <c r="T537" s="788"/>
      <c r="U537" s="34"/>
      <c r="V537" s="34"/>
      <c r="W537" s="35" t="s">
        <v>69</v>
      </c>
      <c r="X537" s="777">
        <v>0</v>
      </c>
      <c r="Y537" s="778">
        <f t="shared" si="104"/>
        <v>0</v>
      </c>
      <c r="Z537" s="36" t="str">
        <f>IFERROR(IF(Y537=0,"",ROUNDUP(Y537/H537,0)*0.00502),"")</f>
        <v/>
      </c>
      <c r="AA537" s="56"/>
      <c r="AB537" s="57"/>
      <c r="AC537" s="629" t="s">
        <v>847</v>
      </c>
      <c r="AG537" s="64"/>
      <c r="AJ537" s="68"/>
      <c r="AK537" s="68">
        <v>0</v>
      </c>
      <c r="BB537" s="630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idden="1" x14ac:dyDescent="0.2">
      <c r="A538" s="793"/>
      <c r="B538" s="792"/>
      <c r="C538" s="792"/>
      <c r="D538" s="792"/>
      <c r="E538" s="792"/>
      <c r="F538" s="792"/>
      <c r="G538" s="792"/>
      <c r="H538" s="792"/>
      <c r="I538" s="792"/>
      <c r="J538" s="792"/>
      <c r="K538" s="792"/>
      <c r="L538" s="792"/>
      <c r="M538" s="792"/>
      <c r="N538" s="792"/>
      <c r="O538" s="794"/>
      <c r="P538" s="781" t="s">
        <v>71</v>
      </c>
      <c r="Q538" s="782"/>
      <c r="R538" s="782"/>
      <c r="S538" s="782"/>
      <c r="T538" s="782"/>
      <c r="U538" s="782"/>
      <c r="V538" s="783"/>
      <c r="W538" s="37" t="s">
        <v>72</v>
      </c>
      <c r="X538" s="779">
        <f>IFERROR(X532/H532,"0")+IFERROR(X533/H533,"0")+IFERROR(X534/H534,"0")+IFERROR(X535/H535,"0")+IFERROR(X536/H536,"0")+IFERROR(X537/H537,"0")</f>
        <v>0</v>
      </c>
      <c r="Y538" s="779">
        <f>IFERROR(Y532/H532,"0")+IFERROR(Y533/H533,"0")+IFERROR(Y534/H534,"0")+IFERROR(Y535/H535,"0")+IFERROR(Y536/H536,"0")+IFERROR(Y537/H537,"0")</f>
        <v>0</v>
      </c>
      <c r="Z538" s="779">
        <f>IFERROR(IF(Z532="",0,Z532),"0")+IFERROR(IF(Z533="",0,Z533),"0")+IFERROR(IF(Z534="",0,Z534),"0")+IFERROR(IF(Z535="",0,Z535),"0")+IFERROR(IF(Z536="",0,Z536),"0")+IFERROR(IF(Z537="",0,Z537),"0")</f>
        <v>0</v>
      </c>
      <c r="AA538" s="780"/>
      <c r="AB538" s="780"/>
      <c r="AC538" s="780"/>
    </row>
    <row r="539" spans="1:68" hidden="1" x14ac:dyDescent="0.2">
      <c r="A539" s="792"/>
      <c r="B539" s="792"/>
      <c r="C539" s="792"/>
      <c r="D539" s="792"/>
      <c r="E539" s="792"/>
      <c r="F539" s="792"/>
      <c r="G539" s="792"/>
      <c r="H539" s="792"/>
      <c r="I539" s="792"/>
      <c r="J539" s="792"/>
      <c r="K539" s="792"/>
      <c r="L539" s="792"/>
      <c r="M539" s="792"/>
      <c r="N539" s="792"/>
      <c r="O539" s="794"/>
      <c r="P539" s="781" t="s">
        <v>71</v>
      </c>
      <c r="Q539" s="782"/>
      <c r="R539" s="782"/>
      <c r="S539" s="782"/>
      <c r="T539" s="782"/>
      <c r="U539" s="782"/>
      <c r="V539" s="783"/>
      <c r="W539" s="37" t="s">
        <v>69</v>
      </c>
      <c r="X539" s="779">
        <f>IFERROR(SUM(X532:X537),"0")</f>
        <v>0</v>
      </c>
      <c r="Y539" s="779">
        <f>IFERROR(SUM(Y532:Y537),"0")</f>
        <v>0</v>
      </c>
      <c r="Z539" s="37"/>
      <c r="AA539" s="780"/>
      <c r="AB539" s="780"/>
      <c r="AC539" s="780"/>
    </row>
    <row r="540" spans="1:68" ht="16.5" hidden="1" customHeight="1" x14ac:dyDescent="0.25">
      <c r="A540" s="824" t="s">
        <v>850</v>
      </c>
      <c r="B540" s="792"/>
      <c r="C540" s="792"/>
      <c r="D540" s="792"/>
      <c r="E540" s="792"/>
      <c r="F540" s="792"/>
      <c r="G540" s="792"/>
      <c r="H540" s="792"/>
      <c r="I540" s="792"/>
      <c r="J540" s="792"/>
      <c r="K540" s="792"/>
      <c r="L540" s="792"/>
      <c r="M540" s="792"/>
      <c r="N540" s="792"/>
      <c r="O540" s="792"/>
      <c r="P540" s="792"/>
      <c r="Q540" s="792"/>
      <c r="R540" s="792"/>
      <c r="S540" s="792"/>
      <c r="T540" s="792"/>
      <c r="U540" s="792"/>
      <c r="V540" s="792"/>
      <c r="W540" s="792"/>
      <c r="X540" s="792"/>
      <c r="Y540" s="792"/>
      <c r="Z540" s="792"/>
      <c r="AA540" s="772"/>
      <c r="AB540" s="772"/>
      <c r="AC540" s="772"/>
    </row>
    <row r="541" spans="1:68" ht="14.25" hidden="1" customHeight="1" x14ac:dyDescent="0.25">
      <c r="A541" s="791" t="s">
        <v>64</v>
      </c>
      <c r="B541" s="792"/>
      <c r="C541" s="792"/>
      <c r="D541" s="792"/>
      <c r="E541" s="792"/>
      <c r="F541" s="792"/>
      <c r="G541" s="792"/>
      <c r="H541" s="792"/>
      <c r="I541" s="792"/>
      <c r="J541" s="792"/>
      <c r="K541" s="792"/>
      <c r="L541" s="792"/>
      <c r="M541" s="792"/>
      <c r="N541" s="792"/>
      <c r="O541" s="792"/>
      <c r="P541" s="792"/>
      <c r="Q541" s="792"/>
      <c r="R541" s="792"/>
      <c r="S541" s="792"/>
      <c r="T541" s="792"/>
      <c r="U541" s="792"/>
      <c r="V541" s="792"/>
      <c r="W541" s="792"/>
      <c r="X541" s="792"/>
      <c r="Y541" s="792"/>
      <c r="Z541" s="792"/>
      <c r="AA541" s="773"/>
      <c r="AB541" s="773"/>
      <c r="AC541" s="773"/>
    </row>
    <row r="542" spans="1:68" ht="27" hidden="1" customHeight="1" x14ac:dyDescent="0.25">
      <c r="A542" s="54" t="s">
        <v>851</v>
      </c>
      <c r="B542" s="54" t="s">
        <v>852</v>
      </c>
      <c r="C542" s="31">
        <v>4301031261</v>
      </c>
      <c r="D542" s="789">
        <v>4680115885103</v>
      </c>
      <c r="E542" s="790"/>
      <c r="F542" s="776">
        <v>0.27</v>
      </c>
      <c r="G542" s="32">
        <v>6</v>
      </c>
      <c r="H542" s="776">
        <v>1.62</v>
      </c>
      <c r="I542" s="776">
        <v>1.8</v>
      </c>
      <c r="J542" s="32">
        <v>182</v>
      </c>
      <c r="K542" s="32" t="s">
        <v>76</v>
      </c>
      <c r="L542" s="32"/>
      <c r="M542" s="33" t="s">
        <v>68</v>
      </c>
      <c r="N542" s="33"/>
      <c r="O542" s="32">
        <v>40</v>
      </c>
      <c r="P542" s="86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2" s="787"/>
      <c r="R542" s="787"/>
      <c r="S542" s="787"/>
      <c r="T542" s="788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IFERROR(IF(Y542=0,"",ROUNDUP(Y542/H542,0)*0.00651),"")</f>
        <v/>
      </c>
      <c r="AA542" s="56"/>
      <c r="AB542" s="57"/>
      <c r="AC542" s="631" t="s">
        <v>853</v>
      </c>
      <c r="AG542" s="64"/>
      <c r="AJ542" s="68"/>
      <c r="AK542" s="68">
        <v>0</v>
      </c>
      <c r="BB542" s="632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idden="1" x14ac:dyDescent="0.2">
      <c r="A543" s="793"/>
      <c r="B543" s="792"/>
      <c r="C543" s="792"/>
      <c r="D543" s="792"/>
      <c r="E543" s="792"/>
      <c r="F543" s="792"/>
      <c r="G543" s="792"/>
      <c r="H543" s="792"/>
      <c r="I543" s="792"/>
      <c r="J543" s="792"/>
      <c r="K543" s="792"/>
      <c r="L543" s="792"/>
      <c r="M543" s="792"/>
      <c r="N543" s="792"/>
      <c r="O543" s="794"/>
      <c r="P543" s="781" t="s">
        <v>71</v>
      </c>
      <c r="Q543" s="782"/>
      <c r="R543" s="782"/>
      <c r="S543" s="782"/>
      <c r="T543" s="782"/>
      <c r="U543" s="782"/>
      <c r="V543" s="783"/>
      <c r="W543" s="37" t="s">
        <v>72</v>
      </c>
      <c r="X543" s="779">
        <f>IFERROR(X542/H542,"0")</f>
        <v>0</v>
      </c>
      <c r="Y543" s="779">
        <f>IFERROR(Y542/H542,"0")</f>
        <v>0</v>
      </c>
      <c r="Z543" s="779">
        <f>IFERROR(IF(Z542="",0,Z542),"0")</f>
        <v>0</v>
      </c>
      <c r="AA543" s="780"/>
      <c r="AB543" s="780"/>
      <c r="AC543" s="780"/>
    </row>
    <row r="544" spans="1:68" hidden="1" x14ac:dyDescent="0.2">
      <c r="A544" s="792"/>
      <c r="B544" s="792"/>
      <c r="C544" s="792"/>
      <c r="D544" s="792"/>
      <c r="E544" s="792"/>
      <c r="F544" s="792"/>
      <c r="G544" s="792"/>
      <c r="H544" s="792"/>
      <c r="I544" s="792"/>
      <c r="J544" s="792"/>
      <c r="K544" s="792"/>
      <c r="L544" s="792"/>
      <c r="M544" s="792"/>
      <c r="N544" s="792"/>
      <c r="O544" s="794"/>
      <c r="P544" s="781" t="s">
        <v>71</v>
      </c>
      <c r="Q544" s="782"/>
      <c r="R544" s="782"/>
      <c r="S544" s="782"/>
      <c r="T544" s="782"/>
      <c r="U544" s="782"/>
      <c r="V544" s="783"/>
      <c r="W544" s="37" t="s">
        <v>69</v>
      </c>
      <c r="X544" s="779">
        <f>IFERROR(SUM(X542:X542),"0")</f>
        <v>0</v>
      </c>
      <c r="Y544" s="779">
        <f>IFERROR(SUM(Y542:Y542),"0")</f>
        <v>0</v>
      </c>
      <c r="Z544" s="37"/>
      <c r="AA544" s="780"/>
      <c r="AB544" s="780"/>
      <c r="AC544" s="780"/>
    </row>
    <row r="545" spans="1:68" ht="27.75" hidden="1" customHeight="1" x14ac:dyDescent="0.2">
      <c r="A545" s="870" t="s">
        <v>854</v>
      </c>
      <c r="B545" s="871"/>
      <c r="C545" s="871"/>
      <c r="D545" s="871"/>
      <c r="E545" s="871"/>
      <c r="F545" s="871"/>
      <c r="G545" s="871"/>
      <c r="H545" s="871"/>
      <c r="I545" s="871"/>
      <c r="J545" s="871"/>
      <c r="K545" s="871"/>
      <c r="L545" s="871"/>
      <c r="M545" s="871"/>
      <c r="N545" s="871"/>
      <c r="O545" s="871"/>
      <c r="P545" s="871"/>
      <c r="Q545" s="871"/>
      <c r="R545" s="871"/>
      <c r="S545" s="871"/>
      <c r="T545" s="871"/>
      <c r="U545" s="871"/>
      <c r="V545" s="871"/>
      <c r="W545" s="871"/>
      <c r="X545" s="871"/>
      <c r="Y545" s="871"/>
      <c r="Z545" s="871"/>
      <c r="AA545" s="48"/>
      <c r="AB545" s="48"/>
      <c r="AC545" s="48"/>
    </row>
    <row r="546" spans="1:68" ht="16.5" hidden="1" customHeight="1" x14ac:dyDescent="0.25">
      <c r="A546" s="824" t="s">
        <v>854</v>
      </c>
      <c r="B546" s="792"/>
      <c r="C546" s="792"/>
      <c r="D546" s="792"/>
      <c r="E546" s="792"/>
      <c r="F546" s="792"/>
      <c r="G546" s="792"/>
      <c r="H546" s="792"/>
      <c r="I546" s="792"/>
      <c r="J546" s="792"/>
      <c r="K546" s="792"/>
      <c r="L546" s="792"/>
      <c r="M546" s="792"/>
      <c r="N546" s="792"/>
      <c r="O546" s="792"/>
      <c r="P546" s="792"/>
      <c r="Q546" s="792"/>
      <c r="R546" s="792"/>
      <c r="S546" s="792"/>
      <c r="T546" s="792"/>
      <c r="U546" s="792"/>
      <c r="V546" s="792"/>
      <c r="W546" s="792"/>
      <c r="X546" s="792"/>
      <c r="Y546" s="792"/>
      <c r="Z546" s="792"/>
      <c r="AA546" s="772"/>
      <c r="AB546" s="772"/>
      <c r="AC546" s="772"/>
    </row>
    <row r="547" spans="1:68" ht="14.25" hidden="1" customHeight="1" x14ac:dyDescent="0.25">
      <c r="A547" s="791" t="s">
        <v>113</v>
      </c>
      <c r="B547" s="792"/>
      <c r="C547" s="792"/>
      <c r="D547" s="792"/>
      <c r="E547" s="792"/>
      <c r="F547" s="792"/>
      <c r="G547" s="792"/>
      <c r="H547" s="792"/>
      <c r="I547" s="792"/>
      <c r="J547" s="792"/>
      <c r="K547" s="792"/>
      <c r="L547" s="792"/>
      <c r="M547" s="792"/>
      <c r="N547" s="792"/>
      <c r="O547" s="792"/>
      <c r="P547" s="792"/>
      <c r="Q547" s="792"/>
      <c r="R547" s="792"/>
      <c r="S547" s="792"/>
      <c r="T547" s="792"/>
      <c r="U547" s="792"/>
      <c r="V547" s="792"/>
      <c r="W547" s="792"/>
      <c r="X547" s="792"/>
      <c r="Y547" s="792"/>
      <c r="Z547" s="792"/>
      <c r="AA547" s="773"/>
      <c r="AB547" s="773"/>
      <c r="AC547" s="773"/>
    </row>
    <row r="548" spans="1:68" ht="27" hidden="1" customHeight="1" x14ac:dyDescent="0.25">
      <c r="A548" s="54" t="s">
        <v>855</v>
      </c>
      <c r="B548" s="54" t="s">
        <v>856</v>
      </c>
      <c r="C548" s="31">
        <v>4301011795</v>
      </c>
      <c r="D548" s="789">
        <v>4607091389067</v>
      </c>
      <c r="E548" s="790"/>
      <c r="F548" s="776">
        <v>0.88</v>
      </c>
      <c r="G548" s="32">
        <v>6</v>
      </c>
      <c r="H548" s="776">
        <v>5.28</v>
      </c>
      <c r="I548" s="776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96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8" s="787"/>
      <c r="R548" s="787"/>
      <c r="S548" s="787"/>
      <c r="T548" s="788"/>
      <c r="U548" s="34"/>
      <c r="V548" s="34"/>
      <c r="W548" s="35" t="s">
        <v>69</v>
      </c>
      <c r="X548" s="777">
        <v>0</v>
      </c>
      <c r="Y548" s="778">
        <f t="shared" ref="Y548:Y562" si="109">IFERROR(IF(X548="",0,CEILING((X548/$H548),1)*$H548),"")</f>
        <v>0</v>
      </c>
      <c r="Z548" s="36" t="str">
        <f t="shared" ref="Z548:Z553" si="110">IFERROR(IF(Y548=0,"",ROUNDUP(Y548/H548,0)*0.01196),"")</f>
        <v/>
      </c>
      <c r="AA548" s="56"/>
      <c r="AB548" s="57"/>
      <c r="AC548" s="633" t="s">
        <v>120</v>
      </c>
      <c r="AG548" s="64"/>
      <c r="AJ548" s="68"/>
      <c r="AK548" s="68">
        <v>0</v>
      </c>
      <c r="BB548" s="634" t="s">
        <v>1</v>
      </c>
      <c r="BM548" s="64">
        <f t="shared" ref="BM548:BM562" si="111">IFERROR(X548*I548/H548,"0")</f>
        <v>0</v>
      </c>
      <c r="BN548" s="64">
        <f t="shared" ref="BN548:BN562" si="112">IFERROR(Y548*I548/H548,"0")</f>
        <v>0</v>
      </c>
      <c r="BO548" s="64">
        <f t="shared" ref="BO548:BO562" si="113">IFERROR(1/J548*(X548/H548),"0")</f>
        <v>0</v>
      </c>
      <c r="BP548" s="64">
        <f t="shared" ref="BP548:BP562" si="114">IFERROR(1/J548*(Y548/H548),"0")</f>
        <v>0</v>
      </c>
    </row>
    <row r="549" spans="1:68" ht="27" hidden="1" customHeight="1" x14ac:dyDescent="0.25">
      <c r="A549" s="54" t="s">
        <v>857</v>
      </c>
      <c r="B549" s="54" t="s">
        <v>858</v>
      </c>
      <c r="C549" s="31">
        <v>4301011961</v>
      </c>
      <c r="D549" s="789">
        <v>4680115885271</v>
      </c>
      <c r="E549" s="790"/>
      <c r="F549" s="776">
        <v>0.88</v>
      </c>
      <c r="G549" s="32">
        <v>6</v>
      </c>
      <c r="H549" s="776">
        <v>5.28</v>
      </c>
      <c r="I549" s="776">
        <v>5.64</v>
      </c>
      <c r="J549" s="32">
        <v>104</v>
      </c>
      <c r="K549" s="32" t="s">
        <v>116</v>
      </c>
      <c r="L549" s="32"/>
      <c r="M549" s="33" t="s">
        <v>117</v>
      </c>
      <c r="N549" s="33"/>
      <c r="O549" s="32">
        <v>60</v>
      </c>
      <c r="P549" s="81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9" s="787"/>
      <c r="R549" s="787"/>
      <c r="S549" s="787"/>
      <c r="T549" s="788"/>
      <c r="U549" s="34"/>
      <c r="V549" s="34"/>
      <c r="W549" s="35" t="s">
        <v>69</v>
      </c>
      <c r="X549" s="777">
        <v>0</v>
      </c>
      <c r="Y549" s="778">
        <f t="shared" si="109"/>
        <v>0</v>
      </c>
      <c r="Z549" s="36" t="str">
        <f t="shared" si="110"/>
        <v/>
      </c>
      <c r="AA549" s="56"/>
      <c r="AB549" s="57"/>
      <c r="AC549" s="635" t="s">
        <v>859</v>
      </c>
      <c r="AG549" s="64"/>
      <c r="AJ549" s="68"/>
      <c r="AK549" s="68">
        <v>0</v>
      </c>
      <c r="BB549" s="636" t="s">
        <v>1</v>
      </c>
      <c r="BM549" s="64">
        <f t="shared" si="111"/>
        <v>0</v>
      </c>
      <c r="BN549" s="64">
        <f t="shared" si="112"/>
        <v>0</v>
      </c>
      <c r="BO549" s="64">
        <f t="shared" si="113"/>
        <v>0</v>
      </c>
      <c r="BP549" s="64">
        <f t="shared" si="114"/>
        <v>0</v>
      </c>
    </row>
    <row r="550" spans="1:68" ht="16.5" hidden="1" customHeight="1" x14ac:dyDescent="0.25">
      <c r="A550" s="54" t="s">
        <v>860</v>
      </c>
      <c r="B550" s="54" t="s">
        <v>861</v>
      </c>
      <c r="C550" s="31">
        <v>4301011774</v>
      </c>
      <c r="D550" s="789">
        <v>4680115884502</v>
      </c>
      <c r="E550" s="790"/>
      <c r="F550" s="776">
        <v>0.88</v>
      </c>
      <c r="G550" s="32">
        <v>6</v>
      </c>
      <c r="H550" s="776">
        <v>5.28</v>
      </c>
      <c r="I550" s="776">
        <v>5.64</v>
      </c>
      <c r="J550" s="32">
        <v>104</v>
      </c>
      <c r="K550" s="32" t="s">
        <v>116</v>
      </c>
      <c r="L550" s="32"/>
      <c r="M550" s="33" t="s">
        <v>117</v>
      </c>
      <c r="N550" s="33"/>
      <c r="O550" s="32">
        <v>60</v>
      </c>
      <c r="P550" s="88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0" s="787"/>
      <c r="R550" s="787"/>
      <c r="S550" s="787"/>
      <c r="T550" s="788"/>
      <c r="U550" s="34"/>
      <c r="V550" s="34"/>
      <c r="W550" s="35" t="s">
        <v>69</v>
      </c>
      <c r="X550" s="777">
        <v>0</v>
      </c>
      <c r="Y550" s="778">
        <f t="shared" si="109"/>
        <v>0</v>
      </c>
      <c r="Z550" s="36" t="str">
        <f t="shared" si="110"/>
        <v/>
      </c>
      <c r="AA550" s="56"/>
      <c r="AB550" s="57"/>
      <c r="AC550" s="637" t="s">
        <v>862</v>
      </c>
      <c r="AG550" s="64"/>
      <c r="AJ550" s="68"/>
      <c r="AK550" s="68">
        <v>0</v>
      </c>
      <c r="BB550" s="638" t="s">
        <v>1</v>
      </c>
      <c r="BM550" s="64">
        <f t="shared" si="111"/>
        <v>0</v>
      </c>
      <c r="BN550" s="64">
        <f t="shared" si="112"/>
        <v>0</v>
      </c>
      <c r="BO550" s="64">
        <f t="shared" si="113"/>
        <v>0</v>
      </c>
      <c r="BP550" s="64">
        <f t="shared" si="114"/>
        <v>0</v>
      </c>
    </row>
    <row r="551" spans="1:68" ht="27" hidden="1" customHeight="1" x14ac:dyDescent="0.25">
      <c r="A551" s="54" t="s">
        <v>863</v>
      </c>
      <c r="B551" s="54" t="s">
        <v>864</v>
      </c>
      <c r="C551" s="31">
        <v>4301011771</v>
      </c>
      <c r="D551" s="789">
        <v>4607091389104</v>
      </c>
      <c r="E551" s="790"/>
      <c r="F551" s="776">
        <v>0.88</v>
      </c>
      <c r="G551" s="32">
        <v>6</v>
      </c>
      <c r="H551" s="776">
        <v>5.28</v>
      </c>
      <c r="I551" s="776">
        <v>5.64</v>
      </c>
      <c r="J551" s="32">
        <v>104</v>
      </c>
      <c r="K551" s="32" t="s">
        <v>116</v>
      </c>
      <c r="L551" s="32"/>
      <c r="M551" s="33" t="s">
        <v>117</v>
      </c>
      <c r="N551" s="33"/>
      <c r="O551" s="32">
        <v>60</v>
      </c>
      <c r="P551" s="108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1" s="787"/>
      <c r="R551" s="787"/>
      <c r="S551" s="787"/>
      <c r="T551" s="788"/>
      <c r="U551" s="34"/>
      <c r="V551" s="34"/>
      <c r="W551" s="35" t="s">
        <v>69</v>
      </c>
      <c r="X551" s="777">
        <v>0</v>
      </c>
      <c r="Y551" s="778">
        <f t="shared" si="109"/>
        <v>0</v>
      </c>
      <c r="Z551" s="36" t="str">
        <f t="shared" si="110"/>
        <v/>
      </c>
      <c r="AA551" s="56"/>
      <c r="AB551" s="57"/>
      <c r="AC551" s="639" t="s">
        <v>865</v>
      </c>
      <c r="AG551" s="64"/>
      <c r="AJ551" s="68"/>
      <c r="AK551" s="68">
        <v>0</v>
      </c>
      <c r="BB551" s="640" t="s">
        <v>1</v>
      </c>
      <c r="BM551" s="64">
        <f t="shared" si="111"/>
        <v>0</v>
      </c>
      <c r="BN551" s="64">
        <f t="shared" si="112"/>
        <v>0</v>
      </c>
      <c r="BO551" s="64">
        <f t="shared" si="113"/>
        <v>0</v>
      </c>
      <c r="BP551" s="64">
        <f t="shared" si="114"/>
        <v>0</v>
      </c>
    </row>
    <row r="552" spans="1:68" ht="16.5" hidden="1" customHeight="1" x14ac:dyDescent="0.25">
      <c r="A552" s="54" t="s">
        <v>866</v>
      </c>
      <c r="B552" s="54" t="s">
        <v>867</v>
      </c>
      <c r="C552" s="31">
        <v>4301011799</v>
      </c>
      <c r="D552" s="789">
        <v>4680115884519</v>
      </c>
      <c r="E552" s="790"/>
      <c r="F552" s="776">
        <v>0.88</v>
      </c>
      <c r="G552" s="32">
        <v>6</v>
      </c>
      <c r="H552" s="776">
        <v>5.28</v>
      </c>
      <c r="I552" s="776">
        <v>5.64</v>
      </c>
      <c r="J552" s="32">
        <v>104</v>
      </c>
      <c r="K552" s="32" t="s">
        <v>116</v>
      </c>
      <c r="L552" s="32"/>
      <c r="M552" s="33" t="s">
        <v>77</v>
      </c>
      <c r="N552" s="33"/>
      <c r="O552" s="32">
        <v>60</v>
      </c>
      <c r="P552" s="8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2" s="787"/>
      <c r="R552" s="787"/>
      <c r="S552" s="787"/>
      <c r="T552" s="788"/>
      <c r="U552" s="34"/>
      <c r="V552" s="34"/>
      <c r="W552" s="35" t="s">
        <v>69</v>
      </c>
      <c r="X552" s="777">
        <v>0</v>
      </c>
      <c r="Y552" s="778">
        <f t="shared" si="109"/>
        <v>0</v>
      </c>
      <c r="Z552" s="36" t="str">
        <f t="shared" si="110"/>
        <v/>
      </c>
      <c r="AA552" s="56"/>
      <c r="AB552" s="57"/>
      <c r="AC552" s="641" t="s">
        <v>868</v>
      </c>
      <c r="AG552" s="64"/>
      <c r="AJ552" s="68"/>
      <c r="AK552" s="68">
        <v>0</v>
      </c>
      <c r="BB552" s="642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27" hidden="1" customHeight="1" x14ac:dyDescent="0.25">
      <c r="A553" s="54" t="s">
        <v>869</v>
      </c>
      <c r="B553" s="54" t="s">
        <v>870</v>
      </c>
      <c r="C553" s="31">
        <v>4301011376</v>
      </c>
      <c r="D553" s="789">
        <v>4680115885226</v>
      </c>
      <c r="E553" s="790"/>
      <c r="F553" s="776">
        <v>0.88</v>
      </c>
      <c r="G553" s="32">
        <v>6</v>
      </c>
      <c r="H553" s="776">
        <v>5.28</v>
      </c>
      <c r="I553" s="776">
        <v>5.64</v>
      </c>
      <c r="J553" s="32">
        <v>104</v>
      </c>
      <c r="K553" s="32" t="s">
        <v>116</v>
      </c>
      <c r="L553" s="32"/>
      <c r="M553" s="33" t="s">
        <v>77</v>
      </c>
      <c r="N553" s="33"/>
      <c r="O553" s="32">
        <v>60</v>
      </c>
      <c r="P553" s="85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3" s="787"/>
      <c r="R553" s="787"/>
      <c r="S553" s="787"/>
      <c r="T553" s="788"/>
      <c r="U553" s="34"/>
      <c r="V553" s="34"/>
      <c r="W553" s="35" t="s">
        <v>69</v>
      </c>
      <c r="X553" s="777">
        <v>0</v>
      </c>
      <c r="Y553" s="778">
        <f t="shared" si="109"/>
        <v>0</v>
      </c>
      <c r="Z553" s="36" t="str">
        <f t="shared" si="110"/>
        <v/>
      </c>
      <c r="AA553" s="56"/>
      <c r="AB553" s="57"/>
      <c r="AC553" s="643" t="s">
        <v>871</v>
      </c>
      <c r="AG553" s="64"/>
      <c r="AJ553" s="68"/>
      <c r="AK553" s="68">
        <v>0</v>
      </c>
      <c r="BB553" s="644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hidden="1" customHeight="1" x14ac:dyDescent="0.25">
      <c r="A554" s="54" t="s">
        <v>872</v>
      </c>
      <c r="B554" s="54" t="s">
        <v>873</v>
      </c>
      <c r="C554" s="31">
        <v>4301011778</v>
      </c>
      <c r="D554" s="789">
        <v>4680115880603</v>
      </c>
      <c r="E554" s="790"/>
      <c r="F554" s="776">
        <v>0.6</v>
      </c>
      <c r="G554" s="32">
        <v>6</v>
      </c>
      <c r="H554" s="776">
        <v>3.6</v>
      </c>
      <c r="I554" s="776">
        <v>3.81</v>
      </c>
      <c r="J554" s="32">
        <v>132</v>
      </c>
      <c r="K554" s="32" t="s">
        <v>126</v>
      </c>
      <c r="L554" s="32"/>
      <c r="M554" s="33" t="s">
        <v>117</v>
      </c>
      <c r="N554" s="33"/>
      <c r="O554" s="32">
        <v>60</v>
      </c>
      <c r="P554" s="106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4" s="787"/>
      <c r="R554" s="787"/>
      <c r="S554" s="787"/>
      <c r="T554" s="788"/>
      <c r="U554" s="34"/>
      <c r="V554" s="34"/>
      <c r="W554" s="35" t="s">
        <v>69</v>
      </c>
      <c r="X554" s="777">
        <v>0</v>
      </c>
      <c r="Y554" s="778">
        <f t="shared" si="109"/>
        <v>0</v>
      </c>
      <c r="Z554" s="36" t="str">
        <f>IFERROR(IF(Y554=0,"",ROUNDUP(Y554/H554,0)*0.00902),"")</f>
        <v/>
      </c>
      <c r="AA554" s="56"/>
      <c r="AB554" s="57"/>
      <c r="AC554" s="645" t="s">
        <v>120</v>
      </c>
      <c r="AG554" s="64"/>
      <c r="AJ554" s="68"/>
      <c r="AK554" s="68">
        <v>0</v>
      </c>
      <c r="BB554" s="646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27" hidden="1" customHeight="1" x14ac:dyDescent="0.25">
      <c r="A555" s="54" t="s">
        <v>872</v>
      </c>
      <c r="B555" s="54" t="s">
        <v>874</v>
      </c>
      <c r="C555" s="31">
        <v>4301012035</v>
      </c>
      <c r="D555" s="789">
        <v>4680115880603</v>
      </c>
      <c r="E555" s="790"/>
      <c r="F555" s="776">
        <v>0.6</v>
      </c>
      <c r="G555" s="32">
        <v>8</v>
      </c>
      <c r="H555" s="776">
        <v>4.8</v>
      </c>
      <c r="I555" s="776">
        <v>6.96</v>
      </c>
      <c r="J555" s="32">
        <v>120</v>
      </c>
      <c r="K555" s="32" t="s">
        <v>126</v>
      </c>
      <c r="L555" s="32"/>
      <c r="M555" s="33" t="s">
        <v>117</v>
      </c>
      <c r="N555" s="33"/>
      <c r="O555" s="32">
        <v>60</v>
      </c>
      <c r="P555" s="109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5" s="787"/>
      <c r="R555" s="787"/>
      <c r="S555" s="787"/>
      <c r="T555" s="788"/>
      <c r="U555" s="34"/>
      <c r="V555" s="34"/>
      <c r="W555" s="35" t="s">
        <v>69</v>
      </c>
      <c r="X555" s="777">
        <v>0</v>
      </c>
      <c r="Y555" s="778">
        <f t="shared" si="109"/>
        <v>0</v>
      </c>
      <c r="Z555" s="36" t="str">
        <f>IFERROR(IF(Y555=0,"",ROUNDUP(Y555/H555,0)*0.00937),"")</f>
        <v/>
      </c>
      <c r="AA555" s="56"/>
      <c r="AB555" s="57"/>
      <c r="AC555" s="647" t="s">
        <v>120</v>
      </c>
      <c r="AG555" s="64"/>
      <c r="AJ555" s="68"/>
      <c r="AK555" s="68">
        <v>0</v>
      </c>
      <c r="BB555" s="648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hidden="1" customHeight="1" x14ac:dyDescent="0.25">
      <c r="A556" s="54" t="s">
        <v>875</v>
      </c>
      <c r="B556" s="54" t="s">
        <v>876</v>
      </c>
      <c r="C556" s="31">
        <v>4301012036</v>
      </c>
      <c r="D556" s="789">
        <v>4680115882782</v>
      </c>
      <c r="E556" s="790"/>
      <c r="F556" s="776">
        <v>0.6</v>
      </c>
      <c r="G556" s="32">
        <v>8</v>
      </c>
      <c r="H556" s="776">
        <v>4.8</v>
      </c>
      <c r="I556" s="776">
        <v>6.96</v>
      </c>
      <c r="J556" s="32">
        <v>120</v>
      </c>
      <c r="K556" s="32" t="s">
        <v>126</v>
      </c>
      <c r="L556" s="32"/>
      <c r="M556" s="33" t="s">
        <v>117</v>
      </c>
      <c r="N556" s="33"/>
      <c r="O556" s="32">
        <v>60</v>
      </c>
      <c r="P556" s="8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6" s="787"/>
      <c r="R556" s="787"/>
      <c r="S556" s="787"/>
      <c r="T556" s="788"/>
      <c r="U556" s="34"/>
      <c r="V556" s="34"/>
      <c r="W556" s="35" t="s">
        <v>69</v>
      </c>
      <c r="X556" s="777">
        <v>0</v>
      </c>
      <c r="Y556" s="778">
        <f t="shared" si="109"/>
        <v>0</v>
      </c>
      <c r="Z556" s="36" t="str">
        <f>IFERROR(IF(Y556=0,"",ROUNDUP(Y556/H556,0)*0.00937),"")</f>
        <v/>
      </c>
      <c r="AA556" s="56"/>
      <c r="AB556" s="57"/>
      <c r="AC556" s="649" t="s">
        <v>859</v>
      </c>
      <c r="AG556" s="64"/>
      <c r="AJ556" s="68"/>
      <c r="AK556" s="68">
        <v>0</v>
      </c>
      <c r="BB556" s="650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hidden="1" customHeight="1" x14ac:dyDescent="0.25">
      <c r="A557" s="54" t="s">
        <v>877</v>
      </c>
      <c r="B557" s="54" t="s">
        <v>878</v>
      </c>
      <c r="C557" s="31">
        <v>4301012050</v>
      </c>
      <c r="D557" s="789">
        <v>4680115885479</v>
      </c>
      <c r="E557" s="790"/>
      <c r="F557" s="776">
        <v>0.4</v>
      </c>
      <c r="G557" s="32">
        <v>6</v>
      </c>
      <c r="H557" s="776">
        <v>2.4</v>
      </c>
      <c r="I557" s="776">
        <v>2.58</v>
      </c>
      <c r="J557" s="32">
        <v>182</v>
      </c>
      <c r="K557" s="32" t="s">
        <v>76</v>
      </c>
      <c r="L557" s="32"/>
      <c r="M557" s="33" t="s">
        <v>117</v>
      </c>
      <c r="N557" s="33"/>
      <c r="O557" s="32">
        <v>60</v>
      </c>
      <c r="P557" s="1127" t="s">
        <v>879</v>
      </c>
      <c r="Q557" s="787"/>
      <c r="R557" s="787"/>
      <c r="S557" s="787"/>
      <c r="T557" s="788"/>
      <c r="U557" s="34"/>
      <c r="V557" s="34"/>
      <c r="W557" s="35" t="s">
        <v>69</v>
      </c>
      <c r="X557" s="777">
        <v>0</v>
      </c>
      <c r="Y557" s="778">
        <f t="shared" si="109"/>
        <v>0</v>
      </c>
      <c r="Z557" s="36" t="str">
        <f>IFERROR(IF(Y557=0,"",ROUNDUP(Y557/H557,0)*0.00651),"")</f>
        <v/>
      </c>
      <c r="AA557" s="56"/>
      <c r="AB557" s="57"/>
      <c r="AC557" s="651" t="s">
        <v>865</v>
      </c>
      <c r="AG557" s="64"/>
      <c r="AJ557" s="68"/>
      <c r="AK557" s="68">
        <v>0</v>
      </c>
      <c r="BB557" s="652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hidden="1" customHeight="1" x14ac:dyDescent="0.25">
      <c r="A558" s="54" t="s">
        <v>880</v>
      </c>
      <c r="B558" s="54" t="s">
        <v>881</v>
      </c>
      <c r="C558" s="31">
        <v>4301011784</v>
      </c>
      <c r="D558" s="789">
        <v>4607091389982</v>
      </c>
      <c r="E558" s="790"/>
      <c r="F558" s="776">
        <v>0.6</v>
      </c>
      <c r="G558" s="32">
        <v>6</v>
      </c>
      <c r="H558" s="776">
        <v>3.6</v>
      </c>
      <c r="I558" s="776">
        <v>3.81</v>
      </c>
      <c r="J558" s="32">
        <v>132</v>
      </c>
      <c r="K558" s="32" t="s">
        <v>126</v>
      </c>
      <c r="L558" s="32"/>
      <c r="M558" s="33" t="s">
        <v>117</v>
      </c>
      <c r="N558" s="33"/>
      <c r="O558" s="32">
        <v>60</v>
      </c>
      <c r="P558" s="100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787"/>
      <c r="R558" s="787"/>
      <c r="S558" s="787"/>
      <c r="T558" s="788"/>
      <c r="U558" s="34"/>
      <c r="V558" s="34"/>
      <c r="W558" s="35" t="s">
        <v>69</v>
      </c>
      <c r="X558" s="777">
        <v>0</v>
      </c>
      <c r="Y558" s="778">
        <f t="shared" si="109"/>
        <v>0</v>
      </c>
      <c r="Z558" s="36" t="str">
        <f>IFERROR(IF(Y558=0,"",ROUNDUP(Y558/H558,0)*0.00902),"")</f>
        <v/>
      </c>
      <c r="AA558" s="56"/>
      <c r="AB558" s="57"/>
      <c r="AC558" s="653" t="s">
        <v>865</v>
      </c>
      <c r="AG558" s="64"/>
      <c r="AJ558" s="68"/>
      <c r="AK558" s="68">
        <v>0</v>
      </c>
      <c r="BB558" s="654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hidden="1" customHeight="1" x14ac:dyDescent="0.25">
      <c r="A559" s="54" t="s">
        <v>880</v>
      </c>
      <c r="B559" s="54" t="s">
        <v>882</v>
      </c>
      <c r="C559" s="31">
        <v>4301012034</v>
      </c>
      <c r="D559" s="789">
        <v>4607091389982</v>
      </c>
      <c r="E559" s="790"/>
      <c r="F559" s="776">
        <v>0.6</v>
      </c>
      <c r="G559" s="32">
        <v>8</v>
      </c>
      <c r="H559" s="776">
        <v>4.8</v>
      </c>
      <c r="I559" s="776">
        <v>6.96</v>
      </c>
      <c r="J559" s="32">
        <v>120</v>
      </c>
      <c r="K559" s="32" t="s">
        <v>126</v>
      </c>
      <c r="L559" s="32"/>
      <c r="M559" s="33" t="s">
        <v>117</v>
      </c>
      <c r="N559" s="33"/>
      <c r="O559" s="32">
        <v>60</v>
      </c>
      <c r="P559" s="104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9" s="787"/>
      <c r="R559" s="787"/>
      <c r="S559" s="787"/>
      <c r="T559" s="788"/>
      <c r="U559" s="34"/>
      <c r="V559" s="34"/>
      <c r="W559" s="35" t="s">
        <v>69</v>
      </c>
      <c r="X559" s="777">
        <v>0</v>
      </c>
      <c r="Y559" s="778">
        <f t="shared" si="109"/>
        <v>0</v>
      </c>
      <c r="Z559" s="36" t="str">
        <f>IFERROR(IF(Y559=0,"",ROUNDUP(Y559/H559,0)*0.00937),"")</f>
        <v/>
      </c>
      <c r="AA559" s="56"/>
      <c r="AB559" s="57"/>
      <c r="AC559" s="655" t="s">
        <v>865</v>
      </c>
      <c r="AG559" s="64"/>
      <c r="AJ559" s="68"/>
      <c r="AK559" s="68">
        <v>0</v>
      </c>
      <c r="BB559" s="656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hidden="1" customHeight="1" x14ac:dyDescent="0.25">
      <c r="A560" s="54" t="s">
        <v>883</v>
      </c>
      <c r="B560" s="54" t="s">
        <v>884</v>
      </c>
      <c r="C560" s="31">
        <v>4301012057</v>
      </c>
      <c r="D560" s="789">
        <v>4680115886483</v>
      </c>
      <c r="E560" s="790"/>
      <c r="F560" s="776">
        <v>0.55000000000000004</v>
      </c>
      <c r="G560" s="32">
        <v>8</v>
      </c>
      <c r="H560" s="776">
        <v>4.4000000000000004</v>
      </c>
      <c r="I560" s="776">
        <v>4.6100000000000003</v>
      </c>
      <c r="J560" s="32">
        <v>132</v>
      </c>
      <c r="K560" s="32" t="s">
        <v>126</v>
      </c>
      <c r="L560" s="32"/>
      <c r="M560" s="33" t="s">
        <v>117</v>
      </c>
      <c r="N560" s="33"/>
      <c r="O560" s="32">
        <v>60</v>
      </c>
      <c r="P560" s="1108" t="s">
        <v>885</v>
      </c>
      <c r="Q560" s="787"/>
      <c r="R560" s="787"/>
      <c r="S560" s="787"/>
      <c r="T560" s="788"/>
      <c r="U560" s="34"/>
      <c r="V560" s="34"/>
      <c r="W560" s="35" t="s">
        <v>69</v>
      </c>
      <c r="X560" s="777">
        <v>0</v>
      </c>
      <c r="Y560" s="778">
        <f t="shared" si="109"/>
        <v>0</v>
      </c>
      <c r="Z560" s="36" t="str">
        <f>IFERROR(IF(Y560=0,"",ROUNDUP(Y560/H560,0)*0.00902),"")</f>
        <v/>
      </c>
      <c r="AA560" s="56"/>
      <c r="AB560" s="57"/>
      <c r="AC560" s="657" t="s">
        <v>862</v>
      </c>
      <c r="AG560" s="64"/>
      <c r="AJ560" s="68"/>
      <c r="AK560" s="68">
        <v>0</v>
      </c>
      <c r="BB560" s="658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hidden="1" customHeight="1" x14ac:dyDescent="0.25">
      <c r="A561" s="54" t="s">
        <v>886</v>
      </c>
      <c r="B561" s="54" t="s">
        <v>887</v>
      </c>
      <c r="C561" s="31">
        <v>4301012058</v>
      </c>
      <c r="D561" s="789">
        <v>4680115886490</v>
      </c>
      <c r="E561" s="790"/>
      <c r="F561" s="776">
        <v>0.55000000000000004</v>
      </c>
      <c r="G561" s="32">
        <v>8</v>
      </c>
      <c r="H561" s="776">
        <v>4.4000000000000004</v>
      </c>
      <c r="I561" s="776">
        <v>4.58</v>
      </c>
      <c r="J561" s="32">
        <v>182</v>
      </c>
      <c r="K561" s="32" t="s">
        <v>76</v>
      </c>
      <c r="L561" s="32"/>
      <c r="M561" s="33" t="s">
        <v>117</v>
      </c>
      <c r="N561" s="33"/>
      <c r="O561" s="32">
        <v>60</v>
      </c>
      <c r="P561" s="961" t="s">
        <v>888</v>
      </c>
      <c r="Q561" s="787"/>
      <c r="R561" s="787"/>
      <c r="S561" s="787"/>
      <c r="T561" s="788"/>
      <c r="U561" s="34"/>
      <c r="V561" s="34"/>
      <c r="W561" s="35" t="s">
        <v>69</v>
      </c>
      <c r="X561" s="777">
        <v>0</v>
      </c>
      <c r="Y561" s="778">
        <f t="shared" si="109"/>
        <v>0</v>
      </c>
      <c r="Z561" s="36" t="str">
        <f>IFERROR(IF(Y561=0,"",ROUNDUP(Y561/H561,0)*0.00651),"")</f>
        <v/>
      </c>
      <c r="AA561" s="56"/>
      <c r="AB561" s="57"/>
      <c r="AC561" s="659" t="s">
        <v>868</v>
      </c>
      <c r="AG561" s="64"/>
      <c r="AJ561" s="68"/>
      <c r="AK561" s="68">
        <v>0</v>
      </c>
      <c r="BB561" s="660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hidden="1" customHeight="1" x14ac:dyDescent="0.25">
      <c r="A562" s="54" t="s">
        <v>889</v>
      </c>
      <c r="B562" s="54" t="s">
        <v>890</v>
      </c>
      <c r="C562" s="31">
        <v>4301012055</v>
      </c>
      <c r="D562" s="789">
        <v>4680115886469</v>
      </c>
      <c r="E562" s="790"/>
      <c r="F562" s="776">
        <v>0.55000000000000004</v>
      </c>
      <c r="G562" s="32">
        <v>8</v>
      </c>
      <c r="H562" s="776">
        <v>4.4000000000000004</v>
      </c>
      <c r="I562" s="776">
        <v>4.6100000000000003</v>
      </c>
      <c r="J562" s="32">
        <v>132</v>
      </c>
      <c r="K562" s="32" t="s">
        <v>126</v>
      </c>
      <c r="L562" s="32"/>
      <c r="M562" s="33" t="s">
        <v>117</v>
      </c>
      <c r="N562" s="33"/>
      <c r="O562" s="32">
        <v>60</v>
      </c>
      <c r="P562" s="800" t="s">
        <v>891</v>
      </c>
      <c r="Q562" s="787"/>
      <c r="R562" s="787"/>
      <c r="S562" s="787"/>
      <c r="T562" s="788"/>
      <c r="U562" s="34"/>
      <c r="V562" s="34"/>
      <c r="W562" s="35" t="s">
        <v>69</v>
      </c>
      <c r="X562" s="777">
        <v>0</v>
      </c>
      <c r="Y562" s="778">
        <f t="shared" si="109"/>
        <v>0</v>
      </c>
      <c r="Z562" s="36" t="str">
        <f>IFERROR(IF(Y562=0,"",ROUNDUP(Y562/H562,0)*0.00902),"")</f>
        <v/>
      </c>
      <c r="AA562" s="56"/>
      <c r="AB562" s="57"/>
      <c r="AC562" s="661" t="s">
        <v>871</v>
      </c>
      <c r="AG562" s="64"/>
      <c r="AJ562" s="68"/>
      <c r="AK562" s="68">
        <v>0</v>
      </c>
      <c r="BB562" s="662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hidden="1" x14ac:dyDescent="0.2">
      <c r="A563" s="793"/>
      <c r="B563" s="792"/>
      <c r="C563" s="792"/>
      <c r="D563" s="792"/>
      <c r="E563" s="792"/>
      <c r="F563" s="792"/>
      <c r="G563" s="792"/>
      <c r="H563" s="792"/>
      <c r="I563" s="792"/>
      <c r="J563" s="792"/>
      <c r="K563" s="792"/>
      <c r="L563" s="792"/>
      <c r="M563" s="792"/>
      <c r="N563" s="792"/>
      <c r="O563" s="794"/>
      <c r="P563" s="781" t="s">
        <v>71</v>
      </c>
      <c r="Q563" s="782"/>
      <c r="R563" s="782"/>
      <c r="S563" s="782"/>
      <c r="T563" s="782"/>
      <c r="U563" s="782"/>
      <c r="V563" s="783"/>
      <c r="W563" s="37" t="s">
        <v>72</v>
      </c>
      <c r="X563" s="779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+IFERROR(X562/H562,"0")</f>
        <v>0</v>
      </c>
      <c r="Y563" s="779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+IFERROR(Y562/H562,"0")</f>
        <v>0</v>
      </c>
      <c r="Z563" s="779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</f>
        <v>0</v>
      </c>
      <c r="AA563" s="780"/>
      <c r="AB563" s="780"/>
      <c r="AC563" s="780"/>
    </row>
    <row r="564" spans="1:68" hidden="1" x14ac:dyDescent="0.2">
      <c r="A564" s="792"/>
      <c r="B564" s="792"/>
      <c r="C564" s="792"/>
      <c r="D564" s="792"/>
      <c r="E564" s="792"/>
      <c r="F564" s="792"/>
      <c r="G564" s="792"/>
      <c r="H564" s="792"/>
      <c r="I564" s="792"/>
      <c r="J564" s="792"/>
      <c r="K564" s="792"/>
      <c r="L564" s="792"/>
      <c r="M564" s="792"/>
      <c r="N564" s="792"/>
      <c r="O564" s="794"/>
      <c r="P564" s="781" t="s">
        <v>71</v>
      </c>
      <c r="Q564" s="782"/>
      <c r="R564" s="782"/>
      <c r="S564" s="782"/>
      <c r="T564" s="782"/>
      <c r="U564" s="782"/>
      <c r="V564" s="783"/>
      <c r="W564" s="37" t="s">
        <v>69</v>
      </c>
      <c r="X564" s="779">
        <f>IFERROR(SUM(X548:X562),"0")</f>
        <v>0</v>
      </c>
      <c r="Y564" s="779">
        <f>IFERROR(SUM(Y548:Y562),"0")</f>
        <v>0</v>
      </c>
      <c r="Z564" s="37"/>
      <c r="AA564" s="780"/>
      <c r="AB564" s="780"/>
      <c r="AC564" s="780"/>
    </row>
    <row r="565" spans="1:68" ht="14.25" hidden="1" customHeight="1" x14ac:dyDescent="0.25">
      <c r="A565" s="791" t="s">
        <v>168</v>
      </c>
      <c r="B565" s="792"/>
      <c r="C565" s="792"/>
      <c r="D565" s="792"/>
      <c r="E565" s="792"/>
      <c r="F565" s="792"/>
      <c r="G565" s="792"/>
      <c r="H565" s="792"/>
      <c r="I565" s="792"/>
      <c r="J565" s="792"/>
      <c r="K565" s="792"/>
      <c r="L565" s="792"/>
      <c r="M565" s="792"/>
      <c r="N565" s="792"/>
      <c r="O565" s="792"/>
      <c r="P565" s="792"/>
      <c r="Q565" s="792"/>
      <c r="R565" s="792"/>
      <c r="S565" s="792"/>
      <c r="T565" s="792"/>
      <c r="U565" s="792"/>
      <c r="V565" s="792"/>
      <c r="W565" s="792"/>
      <c r="X565" s="792"/>
      <c r="Y565" s="792"/>
      <c r="Z565" s="792"/>
      <c r="AA565" s="773"/>
      <c r="AB565" s="773"/>
      <c r="AC565" s="773"/>
    </row>
    <row r="566" spans="1:68" ht="16.5" customHeight="1" x14ac:dyDescent="0.25">
      <c r="A566" s="54" t="s">
        <v>892</v>
      </c>
      <c r="B566" s="54" t="s">
        <v>893</v>
      </c>
      <c r="C566" s="31">
        <v>4301020222</v>
      </c>
      <c r="D566" s="789">
        <v>4607091388930</v>
      </c>
      <c r="E566" s="790"/>
      <c r="F566" s="776">
        <v>0.88</v>
      </c>
      <c r="G566" s="32">
        <v>6</v>
      </c>
      <c r="H566" s="776">
        <v>5.28</v>
      </c>
      <c r="I566" s="776">
        <v>5.64</v>
      </c>
      <c r="J566" s="32">
        <v>104</v>
      </c>
      <c r="K566" s="32" t="s">
        <v>116</v>
      </c>
      <c r="L566" s="32"/>
      <c r="M566" s="33" t="s">
        <v>117</v>
      </c>
      <c r="N566" s="33"/>
      <c r="O566" s="32">
        <v>55</v>
      </c>
      <c r="P566" s="103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6" s="787"/>
      <c r="R566" s="787"/>
      <c r="S566" s="787"/>
      <c r="T566" s="788"/>
      <c r="U566" s="34"/>
      <c r="V566" s="34"/>
      <c r="W566" s="35" t="s">
        <v>69</v>
      </c>
      <c r="X566" s="777">
        <v>150</v>
      </c>
      <c r="Y566" s="778">
        <f>IFERROR(IF(X566="",0,CEILING((X566/$H566),1)*$H566),"")</f>
        <v>153.12</v>
      </c>
      <c r="Z566" s="36">
        <f>IFERROR(IF(Y566=0,"",ROUNDUP(Y566/H566,0)*0.01196),"")</f>
        <v>0.34683999999999998</v>
      </c>
      <c r="AA566" s="56"/>
      <c r="AB566" s="57"/>
      <c r="AC566" s="663" t="s">
        <v>894</v>
      </c>
      <c r="AG566" s="64"/>
      <c r="AJ566" s="68"/>
      <c r="AK566" s="68">
        <v>0</v>
      </c>
      <c r="BB566" s="664" t="s">
        <v>1</v>
      </c>
      <c r="BM566" s="64">
        <f>IFERROR(X566*I566/H566,"0")</f>
        <v>160.22727272727272</v>
      </c>
      <c r="BN566" s="64">
        <f>IFERROR(Y566*I566/H566,"0")</f>
        <v>163.56</v>
      </c>
      <c r="BO566" s="64">
        <f>IFERROR(1/J566*(X566/H566),"0")</f>
        <v>0.27316433566433568</v>
      </c>
      <c r="BP566" s="64">
        <f>IFERROR(1/J566*(Y566/H566),"0")</f>
        <v>0.27884615384615385</v>
      </c>
    </row>
    <row r="567" spans="1:68" ht="16.5" hidden="1" customHeight="1" x14ac:dyDescent="0.25">
      <c r="A567" s="54" t="s">
        <v>895</v>
      </c>
      <c r="B567" s="54" t="s">
        <v>896</v>
      </c>
      <c r="C567" s="31">
        <v>4301020206</v>
      </c>
      <c r="D567" s="789">
        <v>4680115880054</v>
      </c>
      <c r="E567" s="790"/>
      <c r="F567" s="776">
        <v>0.6</v>
      </c>
      <c r="G567" s="32">
        <v>6</v>
      </c>
      <c r="H567" s="776">
        <v>3.6</v>
      </c>
      <c r="I567" s="776">
        <v>3.81</v>
      </c>
      <c r="J567" s="32">
        <v>132</v>
      </c>
      <c r="K567" s="32" t="s">
        <v>126</v>
      </c>
      <c r="L567" s="32"/>
      <c r="M567" s="33" t="s">
        <v>117</v>
      </c>
      <c r="N567" s="33"/>
      <c r="O567" s="32">
        <v>55</v>
      </c>
      <c r="P567" s="107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7" s="787"/>
      <c r="R567" s="787"/>
      <c r="S567" s="787"/>
      <c r="T567" s="788"/>
      <c r="U567" s="34"/>
      <c r="V567" s="34"/>
      <c r="W567" s="35" t="s">
        <v>69</v>
      </c>
      <c r="X567" s="777">
        <v>0</v>
      </c>
      <c r="Y567" s="778">
        <f>IFERROR(IF(X567="",0,CEILING((X567/$H567),1)*$H567),"")</f>
        <v>0</v>
      </c>
      <c r="Z567" s="36" t="str">
        <f>IFERROR(IF(Y567=0,"",ROUNDUP(Y567/H567,0)*0.00902),"")</f>
        <v/>
      </c>
      <c r="AA567" s="56"/>
      <c r="AB567" s="57"/>
      <c r="AC567" s="665" t="s">
        <v>894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hidden="1" customHeight="1" x14ac:dyDescent="0.25">
      <c r="A568" s="54" t="s">
        <v>895</v>
      </c>
      <c r="B568" s="54" t="s">
        <v>897</v>
      </c>
      <c r="C568" s="31">
        <v>4301020364</v>
      </c>
      <c r="D568" s="789">
        <v>4680115880054</v>
      </c>
      <c r="E568" s="790"/>
      <c r="F568" s="776">
        <v>0.6</v>
      </c>
      <c r="G568" s="32">
        <v>8</v>
      </c>
      <c r="H568" s="776">
        <v>4.8</v>
      </c>
      <c r="I568" s="776">
        <v>6.96</v>
      </c>
      <c r="J568" s="32">
        <v>120</v>
      </c>
      <c r="K568" s="32" t="s">
        <v>126</v>
      </c>
      <c r="L568" s="32"/>
      <c r="M568" s="33" t="s">
        <v>117</v>
      </c>
      <c r="N568" s="33"/>
      <c r="O568" s="32">
        <v>55</v>
      </c>
      <c r="P568" s="1184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8" s="787"/>
      <c r="R568" s="787"/>
      <c r="S568" s="787"/>
      <c r="T568" s="788"/>
      <c r="U568" s="34"/>
      <c r="V568" s="34"/>
      <c r="W568" s="35" t="s">
        <v>69</v>
      </c>
      <c r="X568" s="777">
        <v>0</v>
      </c>
      <c r="Y568" s="77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894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x14ac:dyDescent="0.2">
      <c r="A569" s="793"/>
      <c r="B569" s="792"/>
      <c r="C569" s="792"/>
      <c r="D569" s="792"/>
      <c r="E569" s="792"/>
      <c r="F569" s="792"/>
      <c r="G569" s="792"/>
      <c r="H569" s="792"/>
      <c r="I569" s="792"/>
      <c r="J569" s="792"/>
      <c r="K569" s="792"/>
      <c r="L569" s="792"/>
      <c r="M569" s="792"/>
      <c r="N569" s="792"/>
      <c r="O569" s="794"/>
      <c r="P569" s="781" t="s">
        <v>71</v>
      </c>
      <c r="Q569" s="782"/>
      <c r="R569" s="782"/>
      <c r="S569" s="782"/>
      <c r="T569" s="782"/>
      <c r="U569" s="782"/>
      <c r="V569" s="783"/>
      <c r="W569" s="37" t="s">
        <v>72</v>
      </c>
      <c r="X569" s="779">
        <f>IFERROR(X566/H566,"0")+IFERROR(X567/H567,"0")+IFERROR(X568/H568,"0")</f>
        <v>28.409090909090907</v>
      </c>
      <c r="Y569" s="779">
        <f>IFERROR(Y566/H566,"0")+IFERROR(Y567/H567,"0")+IFERROR(Y568/H568,"0")</f>
        <v>29</v>
      </c>
      <c r="Z569" s="779">
        <f>IFERROR(IF(Z566="",0,Z566),"0")+IFERROR(IF(Z567="",0,Z567),"0")+IFERROR(IF(Z568="",0,Z568),"0")</f>
        <v>0.34683999999999998</v>
      </c>
      <c r="AA569" s="780"/>
      <c r="AB569" s="780"/>
      <c r="AC569" s="780"/>
    </row>
    <row r="570" spans="1:68" x14ac:dyDescent="0.2">
      <c r="A570" s="792"/>
      <c r="B570" s="792"/>
      <c r="C570" s="792"/>
      <c r="D570" s="792"/>
      <c r="E570" s="792"/>
      <c r="F570" s="792"/>
      <c r="G570" s="792"/>
      <c r="H570" s="792"/>
      <c r="I570" s="792"/>
      <c r="J570" s="792"/>
      <c r="K570" s="792"/>
      <c r="L570" s="792"/>
      <c r="M570" s="792"/>
      <c r="N570" s="792"/>
      <c r="O570" s="794"/>
      <c r="P570" s="781" t="s">
        <v>71</v>
      </c>
      <c r="Q570" s="782"/>
      <c r="R570" s="782"/>
      <c r="S570" s="782"/>
      <c r="T570" s="782"/>
      <c r="U570" s="782"/>
      <c r="V570" s="783"/>
      <c r="W570" s="37" t="s">
        <v>69</v>
      </c>
      <c r="X570" s="779">
        <f>IFERROR(SUM(X566:X568),"0")</f>
        <v>150</v>
      </c>
      <c r="Y570" s="779">
        <f>IFERROR(SUM(Y566:Y568),"0")</f>
        <v>153.12</v>
      </c>
      <c r="Z570" s="37"/>
      <c r="AA570" s="780"/>
      <c r="AB570" s="780"/>
      <c r="AC570" s="780"/>
    </row>
    <row r="571" spans="1:68" ht="14.25" hidden="1" customHeight="1" x14ac:dyDescent="0.25">
      <c r="A571" s="791" t="s">
        <v>64</v>
      </c>
      <c r="B571" s="792"/>
      <c r="C571" s="792"/>
      <c r="D571" s="792"/>
      <c r="E571" s="792"/>
      <c r="F571" s="792"/>
      <c r="G571" s="792"/>
      <c r="H571" s="792"/>
      <c r="I571" s="792"/>
      <c r="J571" s="792"/>
      <c r="K571" s="792"/>
      <c r="L571" s="792"/>
      <c r="M571" s="792"/>
      <c r="N571" s="792"/>
      <c r="O571" s="792"/>
      <c r="P571" s="792"/>
      <c r="Q571" s="792"/>
      <c r="R571" s="792"/>
      <c r="S571" s="792"/>
      <c r="T571" s="792"/>
      <c r="U571" s="792"/>
      <c r="V571" s="792"/>
      <c r="W571" s="792"/>
      <c r="X571" s="792"/>
      <c r="Y571" s="792"/>
      <c r="Z571" s="792"/>
      <c r="AA571" s="773"/>
      <c r="AB571" s="773"/>
      <c r="AC571" s="773"/>
    </row>
    <row r="572" spans="1:68" ht="27" hidden="1" customHeight="1" x14ac:dyDescent="0.25">
      <c r="A572" s="54" t="s">
        <v>898</v>
      </c>
      <c r="B572" s="54" t="s">
        <v>899</v>
      </c>
      <c r="C572" s="31">
        <v>4301031252</v>
      </c>
      <c r="D572" s="789">
        <v>4680115883116</v>
      </c>
      <c r="E572" s="790"/>
      <c r="F572" s="776">
        <v>0.88</v>
      </c>
      <c r="G572" s="32">
        <v>6</v>
      </c>
      <c r="H572" s="776">
        <v>5.28</v>
      </c>
      <c r="I572" s="776">
        <v>5.64</v>
      </c>
      <c r="J572" s="32">
        <v>104</v>
      </c>
      <c r="K572" s="32" t="s">
        <v>116</v>
      </c>
      <c r="L572" s="32"/>
      <c r="M572" s="33" t="s">
        <v>117</v>
      </c>
      <c r="N572" s="33"/>
      <c r="O572" s="32">
        <v>60</v>
      </c>
      <c r="P572" s="89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2" s="787"/>
      <c r="R572" s="787"/>
      <c r="S572" s="787"/>
      <c r="T572" s="788"/>
      <c r="U572" s="34"/>
      <c r="V572" s="34"/>
      <c r="W572" s="35" t="s">
        <v>69</v>
      </c>
      <c r="X572" s="777">
        <v>0</v>
      </c>
      <c r="Y572" s="778">
        <f t="shared" ref="Y572:Y580" si="115">IFERROR(IF(X572="",0,CEILING((X572/$H572),1)*$H572),"")</f>
        <v>0</v>
      </c>
      <c r="Z572" s="36" t="str">
        <f>IFERROR(IF(Y572=0,"",ROUNDUP(Y572/H572,0)*0.01196),"")</f>
        <v/>
      </c>
      <c r="AA572" s="56"/>
      <c r="AB572" s="57"/>
      <c r="AC572" s="669" t="s">
        <v>900</v>
      </c>
      <c r="AG572" s="64"/>
      <c r="AJ572" s="68"/>
      <c r="AK572" s="68">
        <v>0</v>
      </c>
      <c r="BB572" s="670" t="s">
        <v>1</v>
      </c>
      <c r="BM572" s="64">
        <f t="shared" ref="BM572:BM580" si="116">IFERROR(X572*I572/H572,"0")</f>
        <v>0</v>
      </c>
      <c r="BN572" s="64">
        <f t="shared" ref="BN572:BN580" si="117">IFERROR(Y572*I572/H572,"0")</f>
        <v>0</v>
      </c>
      <c r="BO572" s="64">
        <f t="shared" ref="BO572:BO580" si="118">IFERROR(1/J572*(X572/H572),"0")</f>
        <v>0</v>
      </c>
      <c r="BP572" s="64">
        <f t="shared" ref="BP572:BP580" si="119">IFERROR(1/J572*(Y572/H572),"0")</f>
        <v>0</v>
      </c>
    </row>
    <row r="573" spans="1:68" ht="27" hidden="1" customHeight="1" x14ac:dyDescent="0.25">
      <c r="A573" s="54" t="s">
        <v>901</v>
      </c>
      <c r="B573" s="54" t="s">
        <v>902</v>
      </c>
      <c r="C573" s="31">
        <v>4301031248</v>
      </c>
      <c r="D573" s="789">
        <v>4680115883093</v>
      </c>
      <c r="E573" s="790"/>
      <c r="F573" s="776">
        <v>0.88</v>
      </c>
      <c r="G573" s="32">
        <v>6</v>
      </c>
      <c r="H573" s="776">
        <v>5.28</v>
      </c>
      <c r="I573" s="776">
        <v>5.64</v>
      </c>
      <c r="J573" s="32">
        <v>104</v>
      </c>
      <c r="K573" s="32" t="s">
        <v>116</v>
      </c>
      <c r="L573" s="32"/>
      <c r="M573" s="33" t="s">
        <v>68</v>
      </c>
      <c r="N573" s="33"/>
      <c r="O573" s="32">
        <v>60</v>
      </c>
      <c r="P573" s="86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3" s="787"/>
      <c r="R573" s="787"/>
      <c r="S573" s="787"/>
      <c r="T573" s="788"/>
      <c r="U573" s="34"/>
      <c r="V573" s="34"/>
      <c r="W573" s="35" t="s">
        <v>69</v>
      </c>
      <c r="X573" s="777">
        <v>0</v>
      </c>
      <c r="Y573" s="778">
        <f t="shared" si="115"/>
        <v>0</v>
      </c>
      <c r="Z573" s="36" t="str">
        <f>IFERROR(IF(Y573=0,"",ROUNDUP(Y573/H573,0)*0.01196),"")</f>
        <v/>
      </c>
      <c r="AA573" s="56"/>
      <c r="AB573" s="57"/>
      <c r="AC573" s="671" t="s">
        <v>903</v>
      </c>
      <c r="AG573" s="64"/>
      <c r="AJ573" s="68"/>
      <c r="AK573" s="68">
        <v>0</v>
      </c>
      <c r="BB573" s="672" t="s">
        <v>1</v>
      </c>
      <c r="BM573" s="64">
        <f t="shared" si="116"/>
        <v>0</v>
      </c>
      <c r="BN573" s="64">
        <f t="shared" si="117"/>
        <v>0</v>
      </c>
      <c r="BO573" s="64">
        <f t="shared" si="118"/>
        <v>0</v>
      </c>
      <c r="BP573" s="64">
        <f t="shared" si="119"/>
        <v>0</v>
      </c>
    </row>
    <row r="574" spans="1:68" ht="27" hidden="1" customHeight="1" x14ac:dyDescent="0.25">
      <c r="A574" s="54" t="s">
        <v>904</v>
      </c>
      <c r="B574" s="54" t="s">
        <v>905</v>
      </c>
      <c r="C574" s="31">
        <v>4301031250</v>
      </c>
      <c r="D574" s="789">
        <v>4680115883109</v>
      </c>
      <c r="E574" s="790"/>
      <c r="F574" s="776">
        <v>0.88</v>
      </c>
      <c r="G574" s="32">
        <v>6</v>
      </c>
      <c r="H574" s="776">
        <v>5.28</v>
      </c>
      <c r="I574" s="776">
        <v>5.64</v>
      </c>
      <c r="J574" s="32">
        <v>104</v>
      </c>
      <c r="K574" s="32" t="s">
        <v>116</v>
      </c>
      <c r="L574" s="32"/>
      <c r="M574" s="33" t="s">
        <v>68</v>
      </c>
      <c r="N574" s="33"/>
      <c r="O574" s="32">
        <v>60</v>
      </c>
      <c r="P574" s="9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4" s="787"/>
      <c r="R574" s="787"/>
      <c r="S574" s="787"/>
      <c r="T574" s="788"/>
      <c r="U574" s="34"/>
      <c r="V574" s="34"/>
      <c r="W574" s="35" t="s">
        <v>69</v>
      </c>
      <c r="X574" s="777">
        <v>0</v>
      </c>
      <c r="Y574" s="778">
        <f t="shared" si="115"/>
        <v>0</v>
      </c>
      <c r="Z574" s="36" t="str">
        <f>IFERROR(IF(Y574=0,"",ROUNDUP(Y574/H574,0)*0.01196),"")</f>
        <v/>
      </c>
      <c r="AA574" s="56"/>
      <c r="AB574" s="57"/>
      <c r="AC574" s="673" t="s">
        <v>906</v>
      </c>
      <c r="AG574" s="64"/>
      <c r="AJ574" s="68"/>
      <c r="AK574" s="68">
        <v>0</v>
      </c>
      <c r="BB574" s="674" t="s">
        <v>1</v>
      </c>
      <c r="BM574" s="64">
        <f t="shared" si="116"/>
        <v>0</v>
      </c>
      <c r="BN574" s="64">
        <f t="shared" si="117"/>
        <v>0</v>
      </c>
      <c r="BO574" s="64">
        <f t="shared" si="118"/>
        <v>0</v>
      </c>
      <c r="BP574" s="64">
        <f t="shared" si="119"/>
        <v>0</v>
      </c>
    </row>
    <row r="575" spans="1:68" ht="27" hidden="1" customHeight="1" x14ac:dyDescent="0.25">
      <c r="A575" s="54" t="s">
        <v>907</v>
      </c>
      <c r="B575" s="54" t="s">
        <v>908</v>
      </c>
      <c r="C575" s="31">
        <v>4301031249</v>
      </c>
      <c r="D575" s="789">
        <v>4680115882072</v>
      </c>
      <c r="E575" s="790"/>
      <c r="F575" s="776">
        <v>0.6</v>
      </c>
      <c r="G575" s="32">
        <v>6</v>
      </c>
      <c r="H575" s="776">
        <v>3.6</v>
      </c>
      <c r="I575" s="776">
        <v>3.81</v>
      </c>
      <c r="J575" s="32">
        <v>132</v>
      </c>
      <c r="K575" s="32" t="s">
        <v>126</v>
      </c>
      <c r="L575" s="32"/>
      <c r="M575" s="33" t="s">
        <v>117</v>
      </c>
      <c r="N575" s="33"/>
      <c r="O575" s="32">
        <v>60</v>
      </c>
      <c r="P575" s="110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5" s="787"/>
      <c r="R575" s="787"/>
      <c r="S575" s="787"/>
      <c r="T575" s="788"/>
      <c r="U575" s="34"/>
      <c r="V575" s="34"/>
      <c r="W575" s="35" t="s">
        <v>69</v>
      </c>
      <c r="X575" s="777">
        <v>0</v>
      </c>
      <c r="Y575" s="778">
        <f t="shared" si="115"/>
        <v>0</v>
      </c>
      <c r="Z575" s="36" t="str">
        <f>IFERROR(IF(Y575=0,"",ROUNDUP(Y575/H575,0)*0.00902),"")</f>
        <v/>
      </c>
      <c r="AA575" s="56"/>
      <c r="AB575" s="57"/>
      <c r="AC575" s="675" t="s">
        <v>909</v>
      </c>
      <c r="AG575" s="64"/>
      <c r="AJ575" s="68"/>
      <c r="AK575" s="68">
        <v>0</v>
      </c>
      <c r="BB575" s="676" t="s">
        <v>1</v>
      </c>
      <c r="BM575" s="64">
        <f t="shared" si="116"/>
        <v>0</v>
      </c>
      <c r="BN575" s="64">
        <f t="shared" si="117"/>
        <v>0</v>
      </c>
      <c r="BO575" s="64">
        <f t="shared" si="118"/>
        <v>0</v>
      </c>
      <c r="BP575" s="64">
        <f t="shared" si="119"/>
        <v>0</v>
      </c>
    </row>
    <row r="576" spans="1:68" ht="27" hidden="1" customHeight="1" x14ac:dyDescent="0.25">
      <c r="A576" s="54" t="s">
        <v>907</v>
      </c>
      <c r="B576" s="54" t="s">
        <v>910</v>
      </c>
      <c r="C576" s="31">
        <v>4301031383</v>
      </c>
      <c r="D576" s="789">
        <v>4680115882072</v>
      </c>
      <c r="E576" s="790"/>
      <c r="F576" s="776">
        <v>0.6</v>
      </c>
      <c r="G576" s="32">
        <v>8</v>
      </c>
      <c r="H576" s="776">
        <v>4.8</v>
      </c>
      <c r="I576" s="776">
        <v>6.96</v>
      </c>
      <c r="J576" s="32">
        <v>120</v>
      </c>
      <c r="K576" s="32" t="s">
        <v>126</v>
      </c>
      <c r="L576" s="32"/>
      <c r="M576" s="33" t="s">
        <v>117</v>
      </c>
      <c r="N576" s="33"/>
      <c r="O576" s="32">
        <v>60</v>
      </c>
      <c r="P576" s="111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6" s="787"/>
      <c r="R576" s="787"/>
      <c r="S576" s="787"/>
      <c r="T576" s="788"/>
      <c r="U576" s="34"/>
      <c r="V576" s="34"/>
      <c r="W576" s="35" t="s">
        <v>69</v>
      </c>
      <c r="X576" s="777">
        <v>0</v>
      </c>
      <c r="Y576" s="778">
        <f t="shared" si="115"/>
        <v>0</v>
      </c>
      <c r="Z576" s="36" t="str">
        <f>IFERROR(IF(Y576=0,"",ROUNDUP(Y576/H576,0)*0.00937),"")</f>
        <v/>
      </c>
      <c r="AA576" s="56"/>
      <c r="AB576" s="57"/>
      <c r="AC576" s="677" t="s">
        <v>909</v>
      </c>
      <c r="AG576" s="64"/>
      <c r="AJ576" s="68"/>
      <c r="AK576" s="68">
        <v>0</v>
      </c>
      <c r="BB576" s="678" t="s">
        <v>1</v>
      </c>
      <c r="BM576" s="64">
        <f t="shared" si="116"/>
        <v>0</v>
      </c>
      <c r="BN576" s="64">
        <f t="shared" si="117"/>
        <v>0</v>
      </c>
      <c r="BO576" s="64">
        <f t="shared" si="118"/>
        <v>0</v>
      </c>
      <c r="BP576" s="64">
        <f t="shared" si="119"/>
        <v>0</v>
      </c>
    </row>
    <row r="577" spans="1:68" ht="27" hidden="1" customHeight="1" x14ac:dyDescent="0.25">
      <c r="A577" s="54" t="s">
        <v>911</v>
      </c>
      <c r="B577" s="54" t="s">
        <v>912</v>
      </c>
      <c r="C577" s="31">
        <v>4301031251</v>
      </c>
      <c r="D577" s="789">
        <v>4680115882102</v>
      </c>
      <c r="E577" s="790"/>
      <c r="F577" s="776">
        <v>0.6</v>
      </c>
      <c r="G577" s="32">
        <v>6</v>
      </c>
      <c r="H577" s="776">
        <v>3.6</v>
      </c>
      <c r="I577" s="776">
        <v>3.81</v>
      </c>
      <c r="J577" s="32">
        <v>132</v>
      </c>
      <c r="K577" s="32" t="s">
        <v>126</v>
      </c>
      <c r="L577" s="32"/>
      <c r="M577" s="33" t="s">
        <v>68</v>
      </c>
      <c r="N577" s="33"/>
      <c r="O577" s="32">
        <v>60</v>
      </c>
      <c r="P577" s="113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7" s="787"/>
      <c r="R577" s="787"/>
      <c r="S577" s="787"/>
      <c r="T577" s="788"/>
      <c r="U577" s="34"/>
      <c r="V577" s="34"/>
      <c r="W577" s="35" t="s">
        <v>69</v>
      </c>
      <c r="X577" s="777">
        <v>0</v>
      </c>
      <c r="Y577" s="778">
        <f t="shared" si="115"/>
        <v>0</v>
      </c>
      <c r="Z577" s="36" t="str">
        <f>IFERROR(IF(Y577=0,"",ROUNDUP(Y577/H577,0)*0.00902),"")</f>
        <v/>
      </c>
      <c r="AA577" s="56"/>
      <c r="AB577" s="57"/>
      <c r="AC577" s="679" t="s">
        <v>903</v>
      </c>
      <c r="AG577" s="64"/>
      <c r="AJ577" s="68"/>
      <c r="AK577" s="68">
        <v>0</v>
      </c>
      <c r="BB577" s="680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hidden="1" customHeight="1" x14ac:dyDescent="0.25">
      <c r="A578" s="54" t="s">
        <v>911</v>
      </c>
      <c r="B578" s="54" t="s">
        <v>913</v>
      </c>
      <c r="C578" s="31">
        <v>4301031385</v>
      </c>
      <c r="D578" s="789">
        <v>4680115882102</v>
      </c>
      <c r="E578" s="790"/>
      <c r="F578" s="776">
        <v>0.6</v>
      </c>
      <c r="G578" s="32">
        <v>8</v>
      </c>
      <c r="H578" s="776">
        <v>4.8</v>
      </c>
      <c r="I578" s="776">
        <v>6.69</v>
      </c>
      <c r="J578" s="32">
        <v>120</v>
      </c>
      <c r="K578" s="32" t="s">
        <v>126</v>
      </c>
      <c r="L578" s="32"/>
      <c r="M578" s="33" t="s">
        <v>68</v>
      </c>
      <c r="N578" s="33"/>
      <c r="O578" s="32">
        <v>60</v>
      </c>
      <c r="P578" s="1125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8" s="787"/>
      <c r="R578" s="787"/>
      <c r="S578" s="787"/>
      <c r="T578" s="788"/>
      <c r="U578" s="34"/>
      <c r="V578" s="34"/>
      <c r="W578" s="35" t="s">
        <v>69</v>
      </c>
      <c r="X578" s="777">
        <v>0</v>
      </c>
      <c r="Y578" s="778">
        <f t="shared" si="115"/>
        <v>0</v>
      </c>
      <c r="Z578" s="36" t="str">
        <f>IFERROR(IF(Y578=0,"",ROUNDUP(Y578/H578,0)*0.00937),"")</f>
        <v/>
      </c>
      <c r="AA578" s="56"/>
      <c r="AB578" s="57"/>
      <c r="AC578" s="681" t="s">
        <v>914</v>
      </c>
      <c r="AG578" s="64"/>
      <c r="AJ578" s="68"/>
      <c r="AK578" s="68">
        <v>0</v>
      </c>
      <c r="BB578" s="682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hidden="1" customHeight="1" x14ac:dyDescent="0.25">
      <c r="A579" s="54" t="s">
        <v>915</v>
      </c>
      <c r="B579" s="54" t="s">
        <v>916</v>
      </c>
      <c r="C579" s="31">
        <v>4301031253</v>
      </c>
      <c r="D579" s="789">
        <v>4680115882096</v>
      </c>
      <c r="E579" s="790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126</v>
      </c>
      <c r="L579" s="32"/>
      <c r="M579" s="33" t="s">
        <v>68</v>
      </c>
      <c r="N579" s="33"/>
      <c r="O579" s="32">
        <v>60</v>
      </c>
      <c r="P579" s="120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9" s="787"/>
      <c r="R579" s="787"/>
      <c r="S579" s="787"/>
      <c r="T579" s="788"/>
      <c r="U579" s="34"/>
      <c r="V579" s="34"/>
      <c r="W579" s="35" t="s">
        <v>69</v>
      </c>
      <c r="X579" s="777">
        <v>0</v>
      </c>
      <c r="Y579" s="778">
        <f t="shared" si="115"/>
        <v>0</v>
      </c>
      <c r="Z579" s="36" t="str">
        <f>IFERROR(IF(Y579=0,"",ROUNDUP(Y579/H579,0)*0.00902),"")</f>
        <v/>
      </c>
      <c r="AA579" s="56"/>
      <c r="AB579" s="57"/>
      <c r="AC579" s="683" t="s">
        <v>906</v>
      </c>
      <c r="AG579" s="64"/>
      <c r="AJ579" s="68"/>
      <c r="AK579" s="68">
        <v>0</v>
      </c>
      <c r="BB579" s="684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hidden="1" customHeight="1" x14ac:dyDescent="0.25">
      <c r="A580" s="54" t="s">
        <v>915</v>
      </c>
      <c r="B580" s="54" t="s">
        <v>917</v>
      </c>
      <c r="C580" s="31">
        <v>4301031384</v>
      </c>
      <c r="D580" s="789">
        <v>4680115882096</v>
      </c>
      <c r="E580" s="790"/>
      <c r="F580" s="776">
        <v>0.6</v>
      </c>
      <c r="G580" s="32">
        <v>8</v>
      </c>
      <c r="H580" s="776">
        <v>4.8</v>
      </c>
      <c r="I580" s="776">
        <v>6.69</v>
      </c>
      <c r="J580" s="32">
        <v>120</v>
      </c>
      <c r="K580" s="32" t="s">
        <v>126</v>
      </c>
      <c r="L580" s="32"/>
      <c r="M580" s="33" t="s">
        <v>68</v>
      </c>
      <c r="N580" s="33"/>
      <c r="O580" s="32">
        <v>60</v>
      </c>
      <c r="P580" s="109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0" s="787"/>
      <c r="R580" s="787"/>
      <c r="S580" s="787"/>
      <c r="T580" s="788"/>
      <c r="U580" s="34"/>
      <c r="V580" s="34"/>
      <c r="W580" s="35" t="s">
        <v>69</v>
      </c>
      <c r="X580" s="777">
        <v>0</v>
      </c>
      <c r="Y580" s="778">
        <f t="shared" si="115"/>
        <v>0</v>
      </c>
      <c r="Z580" s="36" t="str">
        <f>IFERROR(IF(Y580=0,"",ROUNDUP(Y580/H580,0)*0.00937),"")</f>
        <v/>
      </c>
      <c r="AA580" s="56"/>
      <c r="AB580" s="57"/>
      <c r="AC580" s="685" t="s">
        <v>918</v>
      </c>
      <c r="AG580" s="64"/>
      <c r="AJ580" s="68"/>
      <c r="AK580" s="68">
        <v>0</v>
      </c>
      <c r="BB580" s="686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idden="1" x14ac:dyDescent="0.2">
      <c r="A581" s="793"/>
      <c r="B581" s="792"/>
      <c r="C581" s="792"/>
      <c r="D581" s="792"/>
      <c r="E581" s="792"/>
      <c r="F581" s="792"/>
      <c r="G581" s="792"/>
      <c r="H581" s="792"/>
      <c r="I581" s="792"/>
      <c r="J581" s="792"/>
      <c r="K581" s="792"/>
      <c r="L581" s="792"/>
      <c r="M581" s="792"/>
      <c r="N581" s="792"/>
      <c r="O581" s="794"/>
      <c r="P581" s="781" t="s">
        <v>71</v>
      </c>
      <c r="Q581" s="782"/>
      <c r="R581" s="782"/>
      <c r="S581" s="782"/>
      <c r="T581" s="782"/>
      <c r="U581" s="782"/>
      <c r="V581" s="783"/>
      <c r="W581" s="37" t="s">
        <v>72</v>
      </c>
      <c r="X581" s="779">
        <f>IFERROR(X572/H572,"0")+IFERROR(X573/H573,"0")+IFERROR(X574/H574,"0")+IFERROR(X575/H575,"0")+IFERROR(X576/H576,"0")+IFERROR(X577/H577,"0")+IFERROR(X578/H578,"0")+IFERROR(X579/H579,"0")+IFERROR(X580/H580,"0")</f>
        <v>0</v>
      </c>
      <c r="Y581" s="779">
        <f>IFERROR(Y572/H572,"0")+IFERROR(Y573/H573,"0")+IFERROR(Y574/H574,"0")+IFERROR(Y575/H575,"0")+IFERROR(Y576/H576,"0")+IFERROR(Y577/H577,"0")+IFERROR(Y578/H578,"0")+IFERROR(Y579/H579,"0")+IFERROR(Y580/H580,"0")</f>
        <v>0</v>
      </c>
      <c r="Z581" s="779">
        <f>IFERROR(IF(Z572="",0,Z572),"0")+IFERROR(IF(Z573="",0,Z573),"0")+IFERROR(IF(Z574="",0,Z574),"0")+IFERROR(IF(Z575="",0,Z575),"0")+IFERROR(IF(Z576="",0,Z576),"0")+IFERROR(IF(Z577="",0,Z577),"0")+IFERROR(IF(Z578="",0,Z578),"0")+IFERROR(IF(Z579="",0,Z579),"0")+IFERROR(IF(Z580="",0,Z580),"0")</f>
        <v>0</v>
      </c>
      <c r="AA581" s="780"/>
      <c r="AB581" s="780"/>
      <c r="AC581" s="780"/>
    </row>
    <row r="582" spans="1:68" hidden="1" x14ac:dyDescent="0.2">
      <c r="A582" s="792"/>
      <c r="B582" s="792"/>
      <c r="C582" s="792"/>
      <c r="D582" s="792"/>
      <c r="E582" s="792"/>
      <c r="F582" s="792"/>
      <c r="G582" s="792"/>
      <c r="H582" s="792"/>
      <c r="I582" s="792"/>
      <c r="J582" s="792"/>
      <c r="K582" s="792"/>
      <c r="L582" s="792"/>
      <c r="M582" s="792"/>
      <c r="N582" s="792"/>
      <c r="O582" s="794"/>
      <c r="P582" s="781" t="s">
        <v>71</v>
      </c>
      <c r="Q582" s="782"/>
      <c r="R582" s="782"/>
      <c r="S582" s="782"/>
      <c r="T582" s="782"/>
      <c r="U582" s="782"/>
      <c r="V582" s="783"/>
      <c r="W582" s="37" t="s">
        <v>69</v>
      </c>
      <c r="X582" s="779">
        <f>IFERROR(SUM(X572:X580),"0")</f>
        <v>0</v>
      </c>
      <c r="Y582" s="779">
        <f>IFERROR(SUM(Y572:Y580),"0")</f>
        <v>0</v>
      </c>
      <c r="Z582" s="37"/>
      <c r="AA582" s="780"/>
      <c r="AB582" s="780"/>
      <c r="AC582" s="780"/>
    </row>
    <row r="583" spans="1:68" ht="14.25" hidden="1" customHeight="1" x14ac:dyDescent="0.25">
      <c r="A583" s="791" t="s">
        <v>73</v>
      </c>
      <c r="B583" s="792"/>
      <c r="C583" s="792"/>
      <c r="D583" s="792"/>
      <c r="E583" s="792"/>
      <c r="F583" s="792"/>
      <c r="G583" s="792"/>
      <c r="H583" s="792"/>
      <c r="I583" s="792"/>
      <c r="J583" s="792"/>
      <c r="K583" s="792"/>
      <c r="L583" s="792"/>
      <c r="M583" s="792"/>
      <c r="N583" s="792"/>
      <c r="O583" s="792"/>
      <c r="P583" s="792"/>
      <c r="Q583" s="792"/>
      <c r="R583" s="792"/>
      <c r="S583" s="792"/>
      <c r="T583" s="792"/>
      <c r="U583" s="792"/>
      <c r="V583" s="792"/>
      <c r="W583" s="792"/>
      <c r="X583" s="792"/>
      <c r="Y583" s="792"/>
      <c r="Z583" s="792"/>
      <c r="AA583" s="773"/>
      <c r="AB583" s="773"/>
      <c r="AC583" s="773"/>
    </row>
    <row r="584" spans="1:68" ht="27" hidden="1" customHeight="1" x14ac:dyDescent="0.25">
      <c r="A584" s="54" t="s">
        <v>919</v>
      </c>
      <c r="B584" s="54" t="s">
        <v>920</v>
      </c>
      <c r="C584" s="31">
        <v>4301051230</v>
      </c>
      <c r="D584" s="789">
        <v>4607091383409</v>
      </c>
      <c r="E584" s="790"/>
      <c r="F584" s="776">
        <v>1.3</v>
      </c>
      <c r="G584" s="32">
        <v>6</v>
      </c>
      <c r="H584" s="776">
        <v>7.8</v>
      </c>
      <c r="I584" s="776">
        <v>8.3460000000000001</v>
      </c>
      <c r="J584" s="32">
        <v>56</v>
      </c>
      <c r="K584" s="32" t="s">
        <v>116</v>
      </c>
      <c r="L584" s="32"/>
      <c r="M584" s="33" t="s">
        <v>68</v>
      </c>
      <c r="N584" s="33"/>
      <c r="O584" s="32">
        <v>45</v>
      </c>
      <c r="P584" s="88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4" s="787"/>
      <c r="R584" s="787"/>
      <c r="S584" s="787"/>
      <c r="T584" s="788"/>
      <c r="U584" s="34"/>
      <c r="V584" s="34"/>
      <c r="W584" s="35" t="s">
        <v>69</v>
      </c>
      <c r="X584" s="777">
        <v>0</v>
      </c>
      <c r="Y584" s="778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7" t="s">
        <v>921</v>
      </c>
      <c r="AG584" s="64"/>
      <c r="AJ584" s="68"/>
      <c r="AK584" s="68">
        <v>0</v>
      </c>
      <c r="BB584" s="688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t="27" hidden="1" customHeight="1" x14ac:dyDescent="0.25">
      <c r="A585" s="54" t="s">
        <v>922</v>
      </c>
      <c r="B585" s="54" t="s">
        <v>923</v>
      </c>
      <c r="C585" s="31">
        <v>4301051231</v>
      </c>
      <c r="D585" s="789">
        <v>4607091383416</v>
      </c>
      <c r="E585" s="790"/>
      <c r="F585" s="776">
        <v>1.3</v>
      </c>
      <c r="G585" s="32">
        <v>6</v>
      </c>
      <c r="H585" s="776">
        <v>7.8</v>
      </c>
      <c r="I585" s="776">
        <v>8.3460000000000001</v>
      </c>
      <c r="J585" s="32">
        <v>56</v>
      </c>
      <c r="K585" s="32" t="s">
        <v>116</v>
      </c>
      <c r="L585" s="32"/>
      <c r="M585" s="33" t="s">
        <v>68</v>
      </c>
      <c r="N585" s="33"/>
      <c r="O585" s="32">
        <v>45</v>
      </c>
      <c r="P585" s="96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5" s="787"/>
      <c r="R585" s="787"/>
      <c r="S585" s="787"/>
      <c r="T585" s="788"/>
      <c r="U585" s="34"/>
      <c r="V585" s="34"/>
      <c r="W585" s="35" t="s">
        <v>69</v>
      </c>
      <c r="X585" s="777">
        <v>0</v>
      </c>
      <c r="Y585" s="778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9" t="s">
        <v>924</v>
      </c>
      <c r="AG585" s="64"/>
      <c r="AJ585" s="68"/>
      <c r="AK585" s="68">
        <v>0</v>
      </c>
      <c r="BB585" s="690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t="37.5" hidden="1" customHeight="1" x14ac:dyDescent="0.25">
      <c r="A586" s="54" t="s">
        <v>925</v>
      </c>
      <c r="B586" s="54" t="s">
        <v>926</v>
      </c>
      <c r="C586" s="31">
        <v>4301051058</v>
      </c>
      <c r="D586" s="789">
        <v>4680115883536</v>
      </c>
      <c r="E586" s="790"/>
      <c r="F586" s="776">
        <v>0.3</v>
      </c>
      <c r="G586" s="32">
        <v>6</v>
      </c>
      <c r="H586" s="776">
        <v>1.8</v>
      </c>
      <c r="I586" s="776">
        <v>2.0459999999999998</v>
      </c>
      <c r="J586" s="32">
        <v>182</v>
      </c>
      <c r="K586" s="32" t="s">
        <v>76</v>
      </c>
      <c r="L586" s="32"/>
      <c r="M586" s="33" t="s">
        <v>68</v>
      </c>
      <c r="N586" s="33"/>
      <c r="O586" s="32">
        <v>45</v>
      </c>
      <c r="P586" s="10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6" s="787"/>
      <c r="R586" s="787"/>
      <c r="S586" s="787"/>
      <c r="T586" s="788"/>
      <c r="U586" s="34"/>
      <c r="V586" s="34"/>
      <c r="W586" s="35" t="s">
        <v>69</v>
      </c>
      <c r="X586" s="777">
        <v>0</v>
      </c>
      <c r="Y586" s="778">
        <f>IFERROR(IF(X586="",0,CEILING((X586/$H586),1)*$H586),"")</f>
        <v>0</v>
      </c>
      <c r="Z586" s="36" t="str">
        <f>IFERROR(IF(Y586=0,"",ROUNDUP(Y586/H586,0)*0.00651),"")</f>
        <v/>
      </c>
      <c r="AA586" s="56"/>
      <c r="AB586" s="57"/>
      <c r="AC586" s="691" t="s">
        <v>927</v>
      </c>
      <c r="AG586" s="64"/>
      <c r="AJ586" s="68"/>
      <c r="AK586" s="68">
        <v>0</v>
      </c>
      <c r="BB586" s="692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idden="1" x14ac:dyDescent="0.2">
      <c r="A587" s="793"/>
      <c r="B587" s="792"/>
      <c r="C587" s="792"/>
      <c r="D587" s="792"/>
      <c r="E587" s="792"/>
      <c r="F587" s="792"/>
      <c r="G587" s="792"/>
      <c r="H587" s="792"/>
      <c r="I587" s="792"/>
      <c r="J587" s="792"/>
      <c r="K587" s="792"/>
      <c r="L587" s="792"/>
      <c r="M587" s="792"/>
      <c r="N587" s="792"/>
      <c r="O587" s="794"/>
      <c r="P587" s="781" t="s">
        <v>71</v>
      </c>
      <c r="Q587" s="782"/>
      <c r="R587" s="782"/>
      <c r="S587" s="782"/>
      <c r="T587" s="782"/>
      <c r="U587" s="782"/>
      <c r="V587" s="783"/>
      <c r="W587" s="37" t="s">
        <v>72</v>
      </c>
      <c r="X587" s="779">
        <f>IFERROR(X584/H584,"0")+IFERROR(X585/H585,"0")+IFERROR(X586/H586,"0")</f>
        <v>0</v>
      </c>
      <c r="Y587" s="779">
        <f>IFERROR(Y584/H584,"0")+IFERROR(Y585/H585,"0")+IFERROR(Y586/H586,"0")</f>
        <v>0</v>
      </c>
      <c r="Z587" s="779">
        <f>IFERROR(IF(Z584="",0,Z584),"0")+IFERROR(IF(Z585="",0,Z585),"0")+IFERROR(IF(Z586="",0,Z586),"0")</f>
        <v>0</v>
      </c>
      <c r="AA587" s="780"/>
      <c r="AB587" s="780"/>
      <c r="AC587" s="780"/>
    </row>
    <row r="588" spans="1:68" hidden="1" x14ac:dyDescent="0.2">
      <c r="A588" s="792"/>
      <c r="B588" s="792"/>
      <c r="C588" s="792"/>
      <c r="D588" s="792"/>
      <c r="E588" s="792"/>
      <c r="F588" s="792"/>
      <c r="G588" s="792"/>
      <c r="H588" s="792"/>
      <c r="I588" s="792"/>
      <c r="J588" s="792"/>
      <c r="K588" s="792"/>
      <c r="L588" s="792"/>
      <c r="M588" s="792"/>
      <c r="N588" s="792"/>
      <c r="O588" s="794"/>
      <c r="P588" s="781" t="s">
        <v>71</v>
      </c>
      <c r="Q588" s="782"/>
      <c r="R588" s="782"/>
      <c r="S588" s="782"/>
      <c r="T588" s="782"/>
      <c r="U588" s="782"/>
      <c r="V588" s="783"/>
      <c r="W588" s="37" t="s">
        <v>69</v>
      </c>
      <c r="X588" s="779">
        <f>IFERROR(SUM(X584:X586),"0")</f>
        <v>0</v>
      </c>
      <c r="Y588" s="779">
        <f>IFERROR(SUM(Y584:Y586),"0")</f>
        <v>0</v>
      </c>
      <c r="Z588" s="37"/>
      <c r="AA588" s="780"/>
      <c r="AB588" s="780"/>
      <c r="AC588" s="780"/>
    </row>
    <row r="589" spans="1:68" ht="14.25" hidden="1" customHeight="1" x14ac:dyDescent="0.25">
      <c r="A589" s="791" t="s">
        <v>210</v>
      </c>
      <c r="B589" s="792"/>
      <c r="C589" s="792"/>
      <c r="D589" s="792"/>
      <c r="E589" s="792"/>
      <c r="F589" s="792"/>
      <c r="G589" s="792"/>
      <c r="H589" s="792"/>
      <c r="I589" s="792"/>
      <c r="J589" s="792"/>
      <c r="K589" s="792"/>
      <c r="L589" s="792"/>
      <c r="M589" s="792"/>
      <c r="N589" s="792"/>
      <c r="O589" s="792"/>
      <c r="P589" s="792"/>
      <c r="Q589" s="792"/>
      <c r="R589" s="792"/>
      <c r="S589" s="792"/>
      <c r="T589" s="792"/>
      <c r="U589" s="792"/>
      <c r="V589" s="792"/>
      <c r="W589" s="792"/>
      <c r="X589" s="792"/>
      <c r="Y589" s="792"/>
      <c r="Z589" s="792"/>
      <c r="AA589" s="773"/>
      <c r="AB589" s="773"/>
      <c r="AC589" s="773"/>
    </row>
    <row r="590" spans="1:68" ht="27" hidden="1" customHeight="1" x14ac:dyDescent="0.25">
      <c r="A590" s="54" t="s">
        <v>928</v>
      </c>
      <c r="B590" s="54" t="s">
        <v>929</v>
      </c>
      <c r="C590" s="31">
        <v>4301060363</v>
      </c>
      <c r="D590" s="789">
        <v>4680115885035</v>
      </c>
      <c r="E590" s="790"/>
      <c r="F590" s="776">
        <v>1</v>
      </c>
      <c r="G590" s="32">
        <v>4</v>
      </c>
      <c r="H590" s="776">
        <v>4</v>
      </c>
      <c r="I590" s="776">
        <v>4.4160000000000004</v>
      </c>
      <c r="J590" s="32">
        <v>104</v>
      </c>
      <c r="K590" s="32" t="s">
        <v>116</v>
      </c>
      <c r="L590" s="32"/>
      <c r="M590" s="33" t="s">
        <v>68</v>
      </c>
      <c r="N590" s="33"/>
      <c r="O590" s="32">
        <v>35</v>
      </c>
      <c r="P590" s="97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0" s="787"/>
      <c r="R590" s="787"/>
      <c r="S590" s="787"/>
      <c r="T590" s="788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IFERROR(IF(Y590=0,"",ROUNDUP(Y590/H590,0)*0.01196),"")</f>
        <v/>
      </c>
      <c r="AA590" s="56"/>
      <c r="AB590" s="57"/>
      <c r="AC590" s="693" t="s">
        <v>930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27" hidden="1" customHeight="1" x14ac:dyDescent="0.25">
      <c r="A591" s="54" t="s">
        <v>931</v>
      </c>
      <c r="B591" s="54" t="s">
        <v>932</v>
      </c>
      <c r="C591" s="31">
        <v>4301060436</v>
      </c>
      <c r="D591" s="789">
        <v>4680115885936</v>
      </c>
      <c r="E591" s="790"/>
      <c r="F591" s="776">
        <v>1.3</v>
      </c>
      <c r="G591" s="32">
        <v>6</v>
      </c>
      <c r="H591" s="776">
        <v>7.8</v>
      </c>
      <c r="I591" s="776">
        <v>8.2799999999999994</v>
      </c>
      <c r="J591" s="32">
        <v>56</v>
      </c>
      <c r="K591" s="32" t="s">
        <v>116</v>
      </c>
      <c r="L591" s="32"/>
      <c r="M591" s="33" t="s">
        <v>68</v>
      </c>
      <c r="N591" s="33"/>
      <c r="O591" s="32">
        <v>35</v>
      </c>
      <c r="P591" s="980" t="s">
        <v>933</v>
      </c>
      <c r="Q591" s="787"/>
      <c r="R591" s="787"/>
      <c r="S591" s="787"/>
      <c r="T591" s="788"/>
      <c r="U591" s="34"/>
      <c r="V591" s="34"/>
      <c r="W591" s="35" t="s">
        <v>69</v>
      </c>
      <c r="X591" s="777">
        <v>0</v>
      </c>
      <c r="Y591" s="778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95" t="s">
        <v>930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793"/>
      <c r="B592" s="792"/>
      <c r="C592" s="792"/>
      <c r="D592" s="792"/>
      <c r="E592" s="792"/>
      <c r="F592" s="792"/>
      <c r="G592" s="792"/>
      <c r="H592" s="792"/>
      <c r="I592" s="792"/>
      <c r="J592" s="792"/>
      <c r="K592" s="792"/>
      <c r="L592" s="792"/>
      <c r="M592" s="792"/>
      <c r="N592" s="792"/>
      <c r="O592" s="794"/>
      <c r="P592" s="781" t="s">
        <v>71</v>
      </c>
      <c r="Q592" s="782"/>
      <c r="R592" s="782"/>
      <c r="S592" s="782"/>
      <c r="T592" s="782"/>
      <c r="U592" s="782"/>
      <c r="V592" s="783"/>
      <c r="W592" s="37" t="s">
        <v>72</v>
      </c>
      <c r="X592" s="779">
        <f>IFERROR(X590/H590,"0")+IFERROR(X591/H591,"0")</f>
        <v>0</v>
      </c>
      <c r="Y592" s="779">
        <f>IFERROR(Y590/H590,"0")+IFERROR(Y591/H591,"0")</f>
        <v>0</v>
      </c>
      <c r="Z592" s="779">
        <f>IFERROR(IF(Z590="",0,Z590),"0")+IFERROR(IF(Z591="",0,Z591),"0")</f>
        <v>0</v>
      </c>
      <c r="AA592" s="780"/>
      <c r="AB592" s="780"/>
      <c r="AC592" s="780"/>
    </row>
    <row r="593" spans="1:68" hidden="1" x14ac:dyDescent="0.2">
      <c r="A593" s="792"/>
      <c r="B593" s="792"/>
      <c r="C593" s="792"/>
      <c r="D593" s="792"/>
      <c r="E593" s="792"/>
      <c r="F593" s="792"/>
      <c r="G593" s="792"/>
      <c r="H593" s="792"/>
      <c r="I593" s="792"/>
      <c r="J593" s="792"/>
      <c r="K593" s="792"/>
      <c r="L593" s="792"/>
      <c r="M593" s="792"/>
      <c r="N593" s="792"/>
      <c r="O593" s="794"/>
      <c r="P593" s="781" t="s">
        <v>71</v>
      </c>
      <c r="Q593" s="782"/>
      <c r="R593" s="782"/>
      <c r="S593" s="782"/>
      <c r="T593" s="782"/>
      <c r="U593" s="782"/>
      <c r="V593" s="783"/>
      <c r="W593" s="37" t="s">
        <v>69</v>
      </c>
      <c r="X593" s="779">
        <f>IFERROR(SUM(X590:X591),"0")</f>
        <v>0</v>
      </c>
      <c r="Y593" s="779">
        <f>IFERROR(SUM(Y590:Y591),"0")</f>
        <v>0</v>
      </c>
      <c r="Z593" s="37"/>
      <c r="AA593" s="780"/>
      <c r="AB593" s="780"/>
      <c r="AC593" s="780"/>
    </row>
    <row r="594" spans="1:68" ht="27.75" hidden="1" customHeight="1" x14ac:dyDescent="0.2">
      <c r="A594" s="870" t="s">
        <v>934</v>
      </c>
      <c r="B594" s="871"/>
      <c r="C594" s="871"/>
      <c r="D594" s="871"/>
      <c r="E594" s="871"/>
      <c r="F594" s="871"/>
      <c r="G594" s="871"/>
      <c r="H594" s="871"/>
      <c r="I594" s="871"/>
      <c r="J594" s="871"/>
      <c r="K594" s="871"/>
      <c r="L594" s="871"/>
      <c r="M594" s="871"/>
      <c r="N594" s="871"/>
      <c r="O594" s="871"/>
      <c r="P594" s="871"/>
      <c r="Q594" s="871"/>
      <c r="R594" s="871"/>
      <c r="S594" s="871"/>
      <c r="T594" s="871"/>
      <c r="U594" s="871"/>
      <c r="V594" s="871"/>
      <c r="W594" s="871"/>
      <c r="X594" s="871"/>
      <c r="Y594" s="871"/>
      <c r="Z594" s="871"/>
      <c r="AA594" s="48"/>
      <c r="AB594" s="48"/>
      <c r="AC594" s="48"/>
    </row>
    <row r="595" spans="1:68" ht="16.5" hidden="1" customHeight="1" x14ac:dyDescent="0.25">
      <c r="A595" s="824" t="s">
        <v>934</v>
      </c>
      <c r="B595" s="792"/>
      <c r="C595" s="792"/>
      <c r="D595" s="792"/>
      <c r="E595" s="792"/>
      <c r="F595" s="792"/>
      <c r="G595" s="792"/>
      <c r="H595" s="792"/>
      <c r="I595" s="792"/>
      <c r="J595" s="792"/>
      <c r="K595" s="792"/>
      <c r="L595" s="792"/>
      <c r="M595" s="792"/>
      <c r="N595" s="792"/>
      <c r="O595" s="792"/>
      <c r="P595" s="792"/>
      <c r="Q595" s="792"/>
      <c r="R595" s="792"/>
      <c r="S595" s="792"/>
      <c r="T595" s="792"/>
      <c r="U595" s="792"/>
      <c r="V595" s="792"/>
      <c r="W595" s="792"/>
      <c r="X595" s="792"/>
      <c r="Y595" s="792"/>
      <c r="Z595" s="792"/>
      <c r="AA595" s="772"/>
      <c r="AB595" s="772"/>
      <c r="AC595" s="772"/>
    </row>
    <row r="596" spans="1:68" ht="14.25" hidden="1" customHeight="1" x14ac:dyDescent="0.25">
      <c r="A596" s="791" t="s">
        <v>64</v>
      </c>
      <c r="B596" s="792"/>
      <c r="C596" s="792"/>
      <c r="D596" s="792"/>
      <c r="E596" s="792"/>
      <c r="F596" s="792"/>
      <c r="G596" s="792"/>
      <c r="H596" s="792"/>
      <c r="I596" s="792"/>
      <c r="J596" s="792"/>
      <c r="K596" s="792"/>
      <c r="L596" s="792"/>
      <c r="M596" s="792"/>
      <c r="N596" s="792"/>
      <c r="O596" s="792"/>
      <c r="P596" s="792"/>
      <c r="Q596" s="792"/>
      <c r="R596" s="792"/>
      <c r="S596" s="792"/>
      <c r="T596" s="792"/>
      <c r="U596" s="792"/>
      <c r="V596" s="792"/>
      <c r="W596" s="792"/>
      <c r="X596" s="792"/>
      <c r="Y596" s="792"/>
      <c r="Z596" s="792"/>
      <c r="AA596" s="773"/>
      <c r="AB596" s="773"/>
      <c r="AC596" s="773"/>
    </row>
    <row r="597" spans="1:68" ht="27" hidden="1" customHeight="1" x14ac:dyDescent="0.25">
      <c r="A597" s="54" t="s">
        <v>935</v>
      </c>
      <c r="B597" s="54" t="s">
        <v>936</v>
      </c>
      <c r="C597" s="31">
        <v>4301031309</v>
      </c>
      <c r="D597" s="789">
        <v>4680115885530</v>
      </c>
      <c r="E597" s="790"/>
      <c r="F597" s="776">
        <v>0.7</v>
      </c>
      <c r="G597" s="32">
        <v>6</v>
      </c>
      <c r="H597" s="776">
        <v>4.2</v>
      </c>
      <c r="I597" s="776">
        <v>4.41</v>
      </c>
      <c r="J597" s="32">
        <v>120</v>
      </c>
      <c r="K597" s="32" t="s">
        <v>126</v>
      </c>
      <c r="L597" s="32"/>
      <c r="M597" s="33" t="s">
        <v>287</v>
      </c>
      <c r="N597" s="33"/>
      <c r="O597" s="32">
        <v>90</v>
      </c>
      <c r="P597" s="1193" t="s">
        <v>937</v>
      </c>
      <c r="Q597" s="787"/>
      <c r="R597" s="787"/>
      <c r="S597" s="787"/>
      <c r="T597" s="788"/>
      <c r="U597" s="34"/>
      <c r="V597" s="34"/>
      <c r="W597" s="35" t="s">
        <v>69</v>
      </c>
      <c r="X597" s="777">
        <v>0</v>
      </c>
      <c r="Y597" s="778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97" t="s">
        <v>938</v>
      </c>
      <c r="AG597" s="64"/>
      <c r="AJ597" s="68"/>
      <c r="AK597" s="68">
        <v>0</v>
      </c>
      <c r="BB597" s="69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793"/>
      <c r="B598" s="792"/>
      <c r="C598" s="792"/>
      <c r="D598" s="792"/>
      <c r="E598" s="792"/>
      <c r="F598" s="792"/>
      <c r="G598" s="792"/>
      <c r="H598" s="792"/>
      <c r="I598" s="792"/>
      <c r="J598" s="792"/>
      <c r="K598" s="792"/>
      <c r="L598" s="792"/>
      <c r="M598" s="792"/>
      <c r="N598" s="792"/>
      <c r="O598" s="794"/>
      <c r="P598" s="781" t="s">
        <v>71</v>
      </c>
      <c r="Q598" s="782"/>
      <c r="R598" s="782"/>
      <c r="S598" s="782"/>
      <c r="T598" s="782"/>
      <c r="U598" s="782"/>
      <c r="V598" s="783"/>
      <c r="W598" s="37" t="s">
        <v>72</v>
      </c>
      <c r="X598" s="779">
        <f>IFERROR(X597/H597,"0")</f>
        <v>0</v>
      </c>
      <c r="Y598" s="779">
        <f>IFERROR(Y597/H597,"0")</f>
        <v>0</v>
      </c>
      <c r="Z598" s="779">
        <f>IFERROR(IF(Z597="",0,Z597),"0")</f>
        <v>0</v>
      </c>
      <c r="AA598" s="780"/>
      <c r="AB598" s="780"/>
      <c r="AC598" s="780"/>
    </row>
    <row r="599" spans="1:68" hidden="1" x14ac:dyDescent="0.2">
      <c r="A599" s="792"/>
      <c r="B599" s="792"/>
      <c r="C599" s="792"/>
      <c r="D599" s="792"/>
      <c r="E599" s="792"/>
      <c r="F599" s="792"/>
      <c r="G599" s="792"/>
      <c r="H599" s="792"/>
      <c r="I599" s="792"/>
      <c r="J599" s="792"/>
      <c r="K599" s="792"/>
      <c r="L599" s="792"/>
      <c r="M599" s="792"/>
      <c r="N599" s="792"/>
      <c r="O599" s="794"/>
      <c r="P599" s="781" t="s">
        <v>71</v>
      </c>
      <c r="Q599" s="782"/>
      <c r="R599" s="782"/>
      <c r="S599" s="782"/>
      <c r="T599" s="782"/>
      <c r="U599" s="782"/>
      <c r="V599" s="783"/>
      <c r="W599" s="37" t="s">
        <v>69</v>
      </c>
      <c r="X599" s="779">
        <f>IFERROR(SUM(X597:X597),"0")</f>
        <v>0</v>
      </c>
      <c r="Y599" s="779">
        <f>IFERROR(SUM(Y597:Y597),"0")</f>
        <v>0</v>
      </c>
      <c r="Z599" s="37"/>
      <c r="AA599" s="780"/>
      <c r="AB599" s="780"/>
      <c r="AC599" s="780"/>
    </row>
    <row r="600" spans="1:68" ht="27.75" hidden="1" customHeight="1" x14ac:dyDescent="0.2">
      <c r="A600" s="870" t="s">
        <v>939</v>
      </c>
      <c r="B600" s="871"/>
      <c r="C600" s="871"/>
      <c r="D600" s="871"/>
      <c r="E600" s="871"/>
      <c r="F600" s="871"/>
      <c r="G600" s="871"/>
      <c r="H600" s="871"/>
      <c r="I600" s="871"/>
      <c r="J600" s="871"/>
      <c r="K600" s="871"/>
      <c r="L600" s="871"/>
      <c r="M600" s="871"/>
      <c r="N600" s="871"/>
      <c r="O600" s="871"/>
      <c r="P600" s="871"/>
      <c r="Q600" s="871"/>
      <c r="R600" s="871"/>
      <c r="S600" s="871"/>
      <c r="T600" s="871"/>
      <c r="U600" s="871"/>
      <c r="V600" s="871"/>
      <c r="W600" s="871"/>
      <c r="X600" s="871"/>
      <c r="Y600" s="871"/>
      <c r="Z600" s="871"/>
      <c r="AA600" s="48"/>
      <c r="AB600" s="48"/>
      <c r="AC600" s="48"/>
    </row>
    <row r="601" spans="1:68" ht="16.5" hidden="1" customHeight="1" x14ac:dyDescent="0.25">
      <c r="A601" s="824" t="s">
        <v>939</v>
      </c>
      <c r="B601" s="792"/>
      <c r="C601" s="792"/>
      <c r="D601" s="792"/>
      <c r="E601" s="792"/>
      <c r="F601" s="792"/>
      <c r="G601" s="792"/>
      <c r="H601" s="792"/>
      <c r="I601" s="792"/>
      <c r="J601" s="792"/>
      <c r="K601" s="792"/>
      <c r="L601" s="792"/>
      <c r="M601" s="792"/>
      <c r="N601" s="792"/>
      <c r="O601" s="792"/>
      <c r="P601" s="792"/>
      <c r="Q601" s="792"/>
      <c r="R601" s="792"/>
      <c r="S601" s="792"/>
      <c r="T601" s="792"/>
      <c r="U601" s="792"/>
      <c r="V601" s="792"/>
      <c r="W601" s="792"/>
      <c r="X601" s="792"/>
      <c r="Y601" s="792"/>
      <c r="Z601" s="792"/>
      <c r="AA601" s="772"/>
      <c r="AB601" s="772"/>
      <c r="AC601" s="772"/>
    </row>
    <row r="602" spans="1:68" ht="14.25" hidden="1" customHeight="1" x14ac:dyDescent="0.25">
      <c r="A602" s="791" t="s">
        <v>113</v>
      </c>
      <c r="B602" s="792"/>
      <c r="C602" s="792"/>
      <c r="D602" s="792"/>
      <c r="E602" s="792"/>
      <c r="F602" s="792"/>
      <c r="G602" s="792"/>
      <c r="H602" s="792"/>
      <c r="I602" s="792"/>
      <c r="J602" s="792"/>
      <c r="K602" s="792"/>
      <c r="L602" s="792"/>
      <c r="M602" s="792"/>
      <c r="N602" s="792"/>
      <c r="O602" s="792"/>
      <c r="P602" s="792"/>
      <c r="Q602" s="792"/>
      <c r="R602" s="792"/>
      <c r="S602" s="792"/>
      <c r="T602" s="792"/>
      <c r="U602" s="792"/>
      <c r="V602" s="792"/>
      <c r="W602" s="792"/>
      <c r="X602" s="792"/>
      <c r="Y602" s="792"/>
      <c r="Z602" s="792"/>
      <c r="AA602" s="773"/>
      <c r="AB602" s="773"/>
      <c r="AC602" s="773"/>
    </row>
    <row r="603" spans="1:68" ht="27" hidden="1" customHeight="1" x14ac:dyDescent="0.25">
      <c r="A603" s="54" t="s">
        <v>940</v>
      </c>
      <c r="B603" s="54" t="s">
        <v>941</v>
      </c>
      <c r="C603" s="31">
        <v>4301011763</v>
      </c>
      <c r="D603" s="789">
        <v>4640242181011</v>
      </c>
      <c r="E603" s="790"/>
      <c r="F603" s="776">
        <v>1.35</v>
      </c>
      <c r="G603" s="32">
        <v>8</v>
      </c>
      <c r="H603" s="776">
        <v>10.8</v>
      </c>
      <c r="I603" s="776">
        <v>11.28</v>
      </c>
      <c r="J603" s="32">
        <v>56</v>
      </c>
      <c r="K603" s="32" t="s">
        <v>116</v>
      </c>
      <c r="L603" s="32"/>
      <c r="M603" s="33" t="s">
        <v>77</v>
      </c>
      <c r="N603" s="33"/>
      <c r="O603" s="32">
        <v>55</v>
      </c>
      <c r="P603" s="1123" t="s">
        <v>942</v>
      </c>
      <c r="Q603" s="787"/>
      <c r="R603" s="787"/>
      <c r="S603" s="787"/>
      <c r="T603" s="788"/>
      <c r="U603" s="34"/>
      <c r="V603" s="34"/>
      <c r="W603" s="35" t="s">
        <v>69</v>
      </c>
      <c r="X603" s="777">
        <v>0</v>
      </c>
      <c r="Y603" s="778">
        <f t="shared" ref="Y603:Y609" si="120">IFERROR(IF(X603="",0,CEILING((X603/$H603),1)*$H603),"")</f>
        <v>0</v>
      </c>
      <c r="Z603" s="36" t="str">
        <f>IFERROR(IF(Y603=0,"",ROUNDUP(Y603/H603,0)*0.02175),"")</f>
        <v/>
      </c>
      <c r="AA603" s="56"/>
      <c r="AB603" s="57"/>
      <c r="AC603" s="699" t="s">
        <v>943</v>
      </c>
      <c r="AG603" s="64"/>
      <c r="AJ603" s="68"/>
      <c r="AK603" s="68">
        <v>0</v>
      </c>
      <c r="BB603" s="700" t="s">
        <v>1</v>
      </c>
      <c r="BM603" s="64">
        <f t="shared" ref="BM603:BM609" si="121">IFERROR(X603*I603/H603,"0")</f>
        <v>0</v>
      </c>
      <c r="BN603" s="64">
        <f t="shared" ref="BN603:BN609" si="122">IFERROR(Y603*I603/H603,"0")</f>
        <v>0</v>
      </c>
      <c r="BO603" s="64">
        <f t="shared" ref="BO603:BO609" si="123">IFERROR(1/J603*(X603/H603),"0")</f>
        <v>0</v>
      </c>
      <c r="BP603" s="64">
        <f t="shared" ref="BP603:BP609" si="124">IFERROR(1/J603*(Y603/H603),"0")</f>
        <v>0</v>
      </c>
    </row>
    <row r="604" spans="1:68" ht="27" hidden="1" customHeight="1" x14ac:dyDescent="0.25">
      <c r="A604" s="54" t="s">
        <v>944</v>
      </c>
      <c r="B604" s="54" t="s">
        <v>945</v>
      </c>
      <c r="C604" s="31">
        <v>4301011585</v>
      </c>
      <c r="D604" s="789">
        <v>4640242180441</v>
      </c>
      <c r="E604" s="790"/>
      <c r="F604" s="776">
        <v>1.5</v>
      </c>
      <c r="G604" s="32">
        <v>8</v>
      </c>
      <c r="H604" s="776">
        <v>12</v>
      </c>
      <c r="I604" s="776">
        <v>12.48</v>
      </c>
      <c r="J604" s="32">
        <v>56</v>
      </c>
      <c r="K604" s="32" t="s">
        <v>116</v>
      </c>
      <c r="L604" s="32"/>
      <c r="M604" s="33" t="s">
        <v>117</v>
      </c>
      <c r="N604" s="33"/>
      <c r="O604" s="32">
        <v>50</v>
      </c>
      <c r="P604" s="1033" t="s">
        <v>946</v>
      </c>
      <c r="Q604" s="787"/>
      <c r="R604" s="787"/>
      <c r="S604" s="787"/>
      <c r="T604" s="788"/>
      <c r="U604" s="34"/>
      <c r="V604" s="34"/>
      <c r="W604" s="35" t="s">
        <v>69</v>
      </c>
      <c r="X604" s="777">
        <v>0</v>
      </c>
      <c r="Y604" s="778">
        <f t="shared" si="120"/>
        <v>0</v>
      </c>
      <c r="Z604" s="36" t="str">
        <f>IFERROR(IF(Y604=0,"",ROUNDUP(Y604/H604,0)*0.02175),"")</f>
        <v/>
      </c>
      <c r="AA604" s="56"/>
      <c r="AB604" s="57"/>
      <c r="AC604" s="701" t="s">
        <v>947</v>
      </c>
      <c r="AG604" s="64"/>
      <c r="AJ604" s="68"/>
      <c r="AK604" s="68">
        <v>0</v>
      </c>
      <c r="BB604" s="702" t="s">
        <v>1</v>
      </c>
      <c r="BM604" s="64">
        <f t="shared" si="121"/>
        <v>0</v>
      </c>
      <c r="BN604" s="64">
        <f t="shared" si="122"/>
        <v>0</v>
      </c>
      <c r="BO604" s="64">
        <f t="shared" si="123"/>
        <v>0</v>
      </c>
      <c r="BP604" s="64">
        <f t="shared" si="124"/>
        <v>0</v>
      </c>
    </row>
    <row r="605" spans="1:68" ht="27" hidden="1" customHeight="1" x14ac:dyDescent="0.25">
      <c r="A605" s="54" t="s">
        <v>948</v>
      </c>
      <c r="B605" s="54" t="s">
        <v>949</v>
      </c>
      <c r="C605" s="31">
        <v>4301011584</v>
      </c>
      <c r="D605" s="789">
        <v>4640242180564</v>
      </c>
      <c r="E605" s="790"/>
      <c r="F605" s="776">
        <v>1.5</v>
      </c>
      <c r="G605" s="32">
        <v>8</v>
      </c>
      <c r="H605" s="776">
        <v>12</v>
      </c>
      <c r="I605" s="776">
        <v>12.48</v>
      </c>
      <c r="J605" s="32">
        <v>56</v>
      </c>
      <c r="K605" s="32" t="s">
        <v>116</v>
      </c>
      <c r="L605" s="32"/>
      <c r="M605" s="33" t="s">
        <v>117</v>
      </c>
      <c r="N605" s="33"/>
      <c r="O605" s="32">
        <v>50</v>
      </c>
      <c r="P605" s="1068" t="s">
        <v>950</v>
      </c>
      <c r="Q605" s="787"/>
      <c r="R605" s="787"/>
      <c r="S605" s="787"/>
      <c r="T605" s="788"/>
      <c r="U605" s="34"/>
      <c r="V605" s="34"/>
      <c r="W605" s="35" t="s">
        <v>69</v>
      </c>
      <c r="X605" s="777">
        <v>0</v>
      </c>
      <c r="Y605" s="778">
        <f t="shared" si="120"/>
        <v>0</v>
      </c>
      <c r="Z605" s="36" t="str">
        <f>IFERROR(IF(Y605=0,"",ROUNDUP(Y605/H605,0)*0.02175),"")</f>
        <v/>
      </c>
      <c r="AA605" s="56"/>
      <c r="AB605" s="57"/>
      <c r="AC605" s="703" t="s">
        <v>951</v>
      </c>
      <c r="AG605" s="64"/>
      <c r="AJ605" s="68"/>
      <c r="AK605" s="68">
        <v>0</v>
      </c>
      <c r="BB605" s="704" t="s">
        <v>1</v>
      </c>
      <c r="BM605" s="64">
        <f t="shared" si="121"/>
        <v>0</v>
      </c>
      <c r="BN605" s="64">
        <f t="shared" si="122"/>
        <v>0</v>
      </c>
      <c r="BO605" s="64">
        <f t="shared" si="123"/>
        <v>0</v>
      </c>
      <c r="BP605" s="64">
        <f t="shared" si="124"/>
        <v>0</v>
      </c>
    </row>
    <row r="606" spans="1:68" ht="27" hidden="1" customHeight="1" x14ac:dyDescent="0.25">
      <c r="A606" s="54" t="s">
        <v>952</v>
      </c>
      <c r="B606" s="54" t="s">
        <v>953</v>
      </c>
      <c r="C606" s="31">
        <v>4301011762</v>
      </c>
      <c r="D606" s="789">
        <v>4640242180922</v>
      </c>
      <c r="E606" s="790"/>
      <c r="F606" s="776">
        <v>1.35</v>
      </c>
      <c r="G606" s="32">
        <v>8</v>
      </c>
      <c r="H606" s="776">
        <v>10.8</v>
      </c>
      <c r="I606" s="776">
        <v>11.28</v>
      </c>
      <c r="J606" s="32">
        <v>56</v>
      </c>
      <c r="K606" s="32" t="s">
        <v>116</v>
      </c>
      <c r="L606" s="32"/>
      <c r="M606" s="33" t="s">
        <v>117</v>
      </c>
      <c r="N606" s="33"/>
      <c r="O606" s="32">
        <v>55</v>
      </c>
      <c r="P606" s="951" t="s">
        <v>954</v>
      </c>
      <c r="Q606" s="787"/>
      <c r="R606" s="787"/>
      <c r="S606" s="787"/>
      <c r="T606" s="788"/>
      <c r="U606" s="34"/>
      <c r="V606" s="34"/>
      <c r="W606" s="35" t="s">
        <v>69</v>
      </c>
      <c r="X606" s="777">
        <v>0</v>
      </c>
      <c r="Y606" s="778">
        <f t="shared" si="120"/>
        <v>0</v>
      </c>
      <c r="Z606" s="36" t="str">
        <f>IFERROR(IF(Y606=0,"",ROUNDUP(Y606/H606,0)*0.02175),"")</f>
        <v/>
      </c>
      <c r="AA606" s="56"/>
      <c r="AB606" s="57"/>
      <c r="AC606" s="705" t="s">
        <v>955</v>
      </c>
      <c r="AG606" s="64"/>
      <c r="AJ606" s="68"/>
      <c r="AK606" s="68">
        <v>0</v>
      </c>
      <c r="BB606" s="706" t="s">
        <v>1</v>
      </c>
      <c r="BM606" s="64">
        <f t="shared" si="121"/>
        <v>0</v>
      </c>
      <c r="BN606" s="64">
        <f t="shared" si="122"/>
        <v>0</v>
      </c>
      <c r="BO606" s="64">
        <f t="shared" si="123"/>
        <v>0</v>
      </c>
      <c r="BP606" s="64">
        <f t="shared" si="124"/>
        <v>0</v>
      </c>
    </row>
    <row r="607" spans="1:68" ht="27" hidden="1" customHeight="1" x14ac:dyDescent="0.25">
      <c r="A607" s="54" t="s">
        <v>956</v>
      </c>
      <c r="B607" s="54" t="s">
        <v>957</v>
      </c>
      <c r="C607" s="31">
        <v>4301011764</v>
      </c>
      <c r="D607" s="789">
        <v>4640242181189</v>
      </c>
      <c r="E607" s="790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126</v>
      </c>
      <c r="L607" s="32"/>
      <c r="M607" s="33" t="s">
        <v>77</v>
      </c>
      <c r="N607" s="33"/>
      <c r="O607" s="32">
        <v>55</v>
      </c>
      <c r="P607" s="1073" t="s">
        <v>958</v>
      </c>
      <c r="Q607" s="787"/>
      <c r="R607" s="787"/>
      <c r="S607" s="787"/>
      <c r="T607" s="788"/>
      <c r="U607" s="34"/>
      <c r="V607" s="34"/>
      <c r="W607" s="35" t="s">
        <v>69</v>
      </c>
      <c r="X607" s="777">
        <v>0</v>
      </c>
      <c r="Y607" s="778">
        <f t="shared" si="120"/>
        <v>0</v>
      </c>
      <c r="Z607" s="36" t="str">
        <f>IFERROR(IF(Y607=0,"",ROUNDUP(Y607/H607,0)*0.00902),"")</f>
        <v/>
      </c>
      <c r="AA607" s="56"/>
      <c r="AB607" s="57"/>
      <c r="AC607" s="707" t="s">
        <v>943</v>
      </c>
      <c r="AG607" s="64"/>
      <c r="AJ607" s="68"/>
      <c r="AK607" s="68">
        <v>0</v>
      </c>
      <c r="BB607" s="708" t="s">
        <v>1</v>
      </c>
      <c r="BM607" s="64">
        <f t="shared" si="121"/>
        <v>0</v>
      </c>
      <c r="BN607" s="64">
        <f t="shared" si="122"/>
        <v>0</v>
      </c>
      <c r="BO607" s="64">
        <f t="shared" si="123"/>
        <v>0</v>
      </c>
      <c r="BP607" s="64">
        <f t="shared" si="124"/>
        <v>0</v>
      </c>
    </row>
    <row r="608" spans="1:68" ht="27" hidden="1" customHeight="1" x14ac:dyDescent="0.25">
      <c r="A608" s="54" t="s">
        <v>959</v>
      </c>
      <c r="B608" s="54" t="s">
        <v>960</v>
      </c>
      <c r="C608" s="31">
        <v>4301011551</v>
      </c>
      <c r="D608" s="789">
        <v>4640242180038</v>
      </c>
      <c r="E608" s="790"/>
      <c r="F608" s="776">
        <v>0.4</v>
      </c>
      <c r="G608" s="32">
        <v>10</v>
      </c>
      <c r="H608" s="776">
        <v>4</v>
      </c>
      <c r="I608" s="776">
        <v>4.21</v>
      </c>
      <c r="J608" s="32">
        <v>132</v>
      </c>
      <c r="K608" s="32" t="s">
        <v>126</v>
      </c>
      <c r="L608" s="32"/>
      <c r="M608" s="33" t="s">
        <v>117</v>
      </c>
      <c r="N608" s="33"/>
      <c r="O608" s="32">
        <v>50</v>
      </c>
      <c r="P608" s="973" t="s">
        <v>961</v>
      </c>
      <c r="Q608" s="787"/>
      <c r="R608" s="787"/>
      <c r="S608" s="787"/>
      <c r="T608" s="788"/>
      <c r="U608" s="34"/>
      <c r="V608" s="34"/>
      <c r="W608" s="35" t="s">
        <v>69</v>
      </c>
      <c r="X608" s="777">
        <v>0</v>
      </c>
      <c r="Y608" s="778">
        <f t="shared" si="120"/>
        <v>0</v>
      </c>
      <c r="Z608" s="36" t="str">
        <f>IFERROR(IF(Y608=0,"",ROUNDUP(Y608/H608,0)*0.00902),"")</f>
        <v/>
      </c>
      <c r="AA608" s="56"/>
      <c r="AB608" s="57"/>
      <c r="AC608" s="709" t="s">
        <v>951</v>
      </c>
      <c r="AG608" s="64"/>
      <c r="AJ608" s="68"/>
      <c r="AK608" s="68">
        <v>0</v>
      </c>
      <c r="BB608" s="710" t="s">
        <v>1</v>
      </c>
      <c r="BM608" s="64">
        <f t="shared" si="121"/>
        <v>0</v>
      </c>
      <c r="BN608" s="64">
        <f t="shared" si="122"/>
        <v>0</v>
      </c>
      <c r="BO608" s="64">
        <f t="shared" si="123"/>
        <v>0</v>
      </c>
      <c r="BP608" s="64">
        <f t="shared" si="124"/>
        <v>0</v>
      </c>
    </row>
    <row r="609" spans="1:68" ht="27" hidden="1" customHeight="1" x14ac:dyDescent="0.25">
      <c r="A609" s="54" t="s">
        <v>962</v>
      </c>
      <c r="B609" s="54" t="s">
        <v>963</v>
      </c>
      <c r="C609" s="31">
        <v>4301011765</v>
      </c>
      <c r="D609" s="789">
        <v>4640242181172</v>
      </c>
      <c r="E609" s="790"/>
      <c r="F609" s="776">
        <v>0.4</v>
      </c>
      <c r="G609" s="32">
        <v>10</v>
      </c>
      <c r="H609" s="776">
        <v>4</v>
      </c>
      <c r="I609" s="776">
        <v>4.21</v>
      </c>
      <c r="J609" s="32">
        <v>132</v>
      </c>
      <c r="K609" s="32" t="s">
        <v>126</v>
      </c>
      <c r="L609" s="32"/>
      <c r="M609" s="33" t="s">
        <v>117</v>
      </c>
      <c r="N609" s="33"/>
      <c r="O609" s="32">
        <v>55</v>
      </c>
      <c r="P609" s="982" t="s">
        <v>964</v>
      </c>
      <c r="Q609" s="787"/>
      <c r="R609" s="787"/>
      <c r="S609" s="787"/>
      <c r="T609" s="788"/>
      <c r="U609" s="34"/>
      <c r="V609" s="34"/>
      <c r="W609" s="35" t="s">
        <v>69</v>
      </c>
      <c r="X609" s="777">
        <v>0</v>
      </c>
      <c r="Y609" s="778">
        <f t="shared" si="120"/>
        <v>0</v>
      </c>
      <c r="Z609" s="36" t="str">
        <f>IFERROR(IF(Y609=0,"",ROUNDUP(Y609/H609,0)*0.00902),"")</f>
        <v/>
      </c>
      <c r="AA609" s="56"/>
      <c r="AB609" s="57"/>
      <c r="AC609" s="711" t="s">
        <v>955</v>
      </c>
      <c r="AG609" s="64"/>
      <c r="AJ609" s="68"/>
      <c r="AK609" s="68">
        <v>0</v>
      </c>
      <c r="BB609" s="712" t="s">
        <v>1</v>
      </c>
      <c r="BM609" s="64">
        <f t="shared" si="121"/>
        <v>0</v>
      </c>
      <c r="BN609" s="64">
        <f t="shared" si="122"/>
        <v>0</v>
      </c>
      <c r="BO609" s="64">
        <f t="shared" si="123"/>
        <v>0</v>
      </c>
      <c r="BP609" s="64">
        <f t="shared" si="124"/>
        <v>0</v>
      </c>
    </row>
    <row r="610" spans="1:68" hidden="1" x14ac:dyDescent="0.2">
      <c r="A610" s="793"/>
      <c r="B610" s="792"/>
      <c r="C610" s="792"/>
      <c r="D610" s="792"/>
      <c r="E610" s="792"/>
      <c r="F610" s="792"/>
      <c r="G610" s="792"/>
      <c r="H610" s="792"/>
      <c r="I610" s="792"/>
      <c r="J610" s="792"/>
      <c r="K610" s="792"/>
      <c r="L610" s="792"/>
      <c r="M610" s="792"/>
      <c r="N610" s="792"/>
      <c r="O610" s="794"/>
      <c r="P610" s="781" t="s">
        <v>71</v>
      </c>
      <c r="Q610" s="782"/>
      <c r="R610" s="782"/>
      <c r="S610" s="782"/>
      <c r="T610" s="782"/>
      <c r="U610" s="782"/>
      <c r="V610" s="783"/>
      <c r="W610" s="37" t="s">
        <v>72</v>
      </c>
      <c r="X610" s="779">
        <f>IFERROR(X603/H603,"0")+IFERROR(X604/H604,"0")+IFERROR(X605/H605,"0")+IFERROR(X606/H606,"0")+IFERROR(X607/H607,"0")+IFERROR(X608/H608,"0")+IFERROR(X609/H609,"0")</f>
        <v>0</v>
      </c>
      <c r="Y610" s="779">
        <f>IFERROR(Y603/H603,"0")+IFERROR(Y604/H604,"0")+IFERROR(Y605/H605,"0")+IFERROR(Y606/H606,"0")+IFERROR(Y607/H607,"0")+IFERROR(Y608/H608,"0")+IFERROR(Y609/H609,"0")</f>
        <v>0</v>
      </c>
      <c r="Z610" s="779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80"/>
      <c r="AB610" s="780"/>
      <c r="AC610" s="780"/>
    </row>
    <row r="611" spans="1:68" hidden="1" x14ac:dyDescent="0.2">
      <c r="A611" s="792"/>
      <c r="B611" s="792"/>
      <c r="C611" s="792"/>
      <c r="D611" s="792"/>
      <c r="E611" s="792"/>
      <c r="F611" s="792"/>
      <c r="G611" s="792"/>
      <c r="H611" s="792"/>
      <c r="I611" s="792"/>
      <c r="J611" s="792"/>
      <c r="K611" s="792"/>
      <c r="L611" s="792"/>
      <c r="M611" s="792"/>
      <c r="N611" s="792"/>
      <c r="O611" s="794"/>
      <c r="P611" s="781" t="s">
        <v>71</v>
      </c>
      <c r="Q611" s="782"/>
      <c r="R611" s="782"/>
      <c r="S611" s="782"/>
      <c r="T611" s="782"/>
      <c r="U611" s="782"/>
      <c r="V611" s="783"/>
      <c r="W611" s="37" t="s">
        <v>69</v>
      </c>
      <c r="X611" s="779">
        <f>IFERROR(SUM(X603:X609),"0")</f>
        <v>0</v>
      </c>
      <c r="Y611" s="779">
        <f>IFERROR(SUM(Y603:Y609),"0")</f>
        <v>0</v>
      </c>
      <c r="Z611" s="37"/>
      <c r="AA611" s="780"/>
      <c r="AB611" s="780"/>
      <c r="AC611" s="780"/>
    </row>
    <row r="612" spans="1:68" ht="14.25" hidden="1" customHeight="1" x14ac:dyDescent="0.25">
      <c r="A612" s="791" t="s">
        <v>168</v>
      </c>
      <c r="B612" s="792"/>
      <c r="C612" s="792"/>
      <c r="D612" s="792"/>
      <c r="E612" s="792"/>
      <c r="F612" s="792"/>
      <c r="G612" s="792"/>
      <c r="H612" s="792"/>
      <c r="I612" s="792"/>
      <c r="J612" s="792"/>
      <c r="K612" s="792"/>
      <c r="L612" s="792"/>
      <c r="M612" s="792"/>
      <c r="N612" s="792"/>
      <c r="O612" s="792"/>
      <c r="P612" s="792"/>
      <c r="Q612" s="792"/>
      <c r="R612" s="792"/>
      <c r="S612" s="792"/>
      <c r="T612" s="792"/>
      <c r="U612" s="792"/>
      <c r="V612" s="792"/>
      <c r="W612" s="792"/>
      <c r="X612" s="792"/>
      <c r="Y612" s="792"/>
      <c r="Z612" s="792"/>
      <c r="AA612" s="773"/>
      <c r="AB612" s="773"/>
      <c r="AC612" s="773"/>
    </row>
    <row r="613" spans="1:68" ht="16.5" hidden="1" customHeight="1" x14ac:dyDescent="0.25">
      <c r="A613" s="54" t="s">
        <v>965</v>
      </c>
      <c r="B613" s="54" t="s">
        <v>966</v>
      </c>
      <c r="C613" s="31">
        <v>4301020269</v>
      </c>
      <c r="D613" s="789">
        <v>4640242180519</v>
      </c>
      <c r="E613" s="790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116</v>
      </c>
      <c r="L613" s="32"/>
      <c r="M613" s="33" t="s">
        <v>77</v>
      </c>
      <c r="N613" s="33"/>
      <c r="O613" s="32">
        <v>50</v>
      </c>
      <c r="P613" s="832" t="s">
        <v>967</v>
      </c>
      <c r="Q613" s="787"/>
      <c r="R613" s="787"/>
      <c r="S613" s="787"/>
      <c r="T613" s="788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3" t="s">
        <v>968</v>
      </c>
      <c r="AG613" s="64"/>
      <c r="AJ613" s="68"/>
      <c r="AK613" s="68">
        <v>0</v>
      </c>
      <c r="BB613" s="714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969</v>
      </c>
      <c r="B614" s="54" t="s">
        <v>970</v>
      </c>
      <c r="C614" s="31">
        <v>4301020260</v>
      </c>
      <c r="D614" s="789">
        <v>4640242180526</v>
      </c>
      <c r="E614" s="790"/>
      <c r="F614" s="776">
        <v>1.8</v>
      </c>
      <c r="G614" s="32">
        <v>6</v>
      </c>
      <c r="H614" s="776">
        <v>10.8</v>
      </c>
      <c r="I614" s="776">
        <v>11.28</v>
      </c>
      <c r="J614" s="32">
        <v>56</v>
      </c>
      <c r="K614" s="32" t="s">
        <v>116</v>
      </c>
      <c r="L614" s="32"/>
      <c r="M614" s="33" t="s">
        <v>117</v>
      </c>
      <c r="N614" s="33"/>
      <c r="O614" s="32">
        <v>50</v>
      </c>
      <c r="P614" s="1002" t="s">
        <v>971</v>
      </c>
      <c r="Q614" s="787"/>
      <c r="R614" s="787"/>
      <c r="S614" s="787"/>
      <c r="T614" s="788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5" t="s">
        <v>968</v>
      </c>
      <c r="AG614" s="64"/>
      <c r="AJ614" s="68"/>
      <c r="AK614" s="68">
        <v>0</v>
      </c>
      <c r="BB614" s="716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hidden="1" customHeight="1" x14ac:dyDescent="0.25">
      <c r="A615" s="54" t="s">
        <v>972</v>
      </c>
      <c r="B615" s="54" t="s">
        <v>973</v>
      </c>
      <c r="C615" s="31">
        <v>4301020309</v>
      </c>
      <c r="D615" s="789">
        <v>4640242180090</v>
      </c>
      <c r="E615" s="790"/>
      <c r="F615" s="776">
        <v>1.35</v>
      </c>
      <c r="G615" s="32">
        <v>8</v>
      </c>
      <c r="H615" s="776">
        <v>10.8</v>
      </c>
      <c r="I615" s="776">
        <v>11.28</v>
      </c>
      <c r="J615" s="32">
        <v>56</v>
      </c>
      <c r="K615" s="32" t="s">
        <v>116</v>
      </c>
      <c r="L615" s="32"/>
      <c r="M615" s="33" t="s">
        <v>117</v>
      </c>
      <c r="N615" s="33"/>
      <c r="O615" s="32">
        <v>50</v>
      </c>
      <c r="P615" s="795" t="s">
        <v>974</v>
      </c>
      <c r="Q615" s="787"/>
      <c r="R615" s="787"/>
      <c r="S615" s="787"/>
      <c r="T615" s="788"/>
      <c r="U615" s="34"/>
      <c r="V615" s="34"/>
      <c r="W615" s="35" t="s">
        <v>69</v>
      </c>
      <c r="X615" s="777">
        <v>0</v>
      </c>
      <c r="Y615" s="778">
        <f>IFERROR(IF(X615="",0,CEILING((X615/$H615),1)*$H615),"")</f>
        <v>0</v>
      </c>
      <c r="Z615" s="36" t="str">
        <f>IFERROR(IF(Y615=0,"",ROUNDUP(Y615/H615,0)*0.02175),"")</f>
        <v/>
      </c>
      <c r="AA615" s="56"/>
      <c r="AB615" s="57"/>
      <c r="AC615" s="717" t="s">
        <v>975</v>
      </c>
      <c r="AG615" s="64"/>
      <c r="AJ615" s="68"/>
      <c r="AK615" s="68">
        <v>0</v>
      </c>
      <c r="BB615" s="718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976</v>
      </c>
      <c r="B616" s="54" t="s">
        <v>977</v>
      </c>
      <c r="C616" s="31">
        <v>4301020295</v>
      </c>
      <c r="D616" s="789">
        <v>4640242181363</v>
      </c>
      <c r="E616" s="790"/>
      <c r="F616" s="776">
        <v>0.4</v>
      </c>
      <c r="G616" s="32">
        <v>10</v>
      </c>
      <c r="H616" s="776">
        <v>4</v>
      </c>
      <c r="I616" s="776">
        <v>4.21</v>
      </c>
      <c r="J616" s="32">
        <v>132</v>
      </c>
      <c r="K616" s="32" t="s">
        <v>126</v>
      </c>
      <c r="L616" s="32"/>
      <c r="M616" s="33" t="s">
        <v>117</v>
      </c>
      <c r="N616" s="33"/>
      <c r="O616" s="32">
        <v>50</v>
      </c>
      <c r="P616" s="849" t="s">
        <v>978</v>
      </c>
      <c r="Q616" s="787"/>
      <c r="R616" s="787"/>
      <c r="S616" s="787"/>
      <c r="T616" s="788"/>
      <c r="U616" s="34"/>
      <c r="V616" s="34"/>
      <c r="W616" s="35" t="s">
        <v>69</v>
      </c>
      <c r="X616" s="777">
        <v>0</v>
      </c>
      <c r="Y616" s="778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9" t="s">
        <v>975</v>
      </c>
      <c r="AG616" s="64"/>
      <c r="AJ616" s="68"/>
      <c r="AK616" s="68">
        <v>0</v>
      </c>
      <c r="BB616" s="720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793"/>
      <c r="B617" s="792"/>
      <c r="C617" s="792"/>
      <c r="D617" s="792"/>
      <c r="E617" s="792"/>
      <c r="F617" s="792"/>
      <c r="G617" s="792"/>
      <c r="H617" s="792"/>
      <c r="I617" s="792"/>
      <c r="J617" s="792"/>
      <c r="K617" s="792"/>
      <c r="L617" s="792"/>
      <c r="M617" s="792"/>
      <c r="N617" s="792"/>
      <c r="O617" s="794"/>
      <c r="P617" s="781" t="s">
        <v>71</v>
      </c>
      <c r="Q617" s="782"/>
      <c r="R617" s="782"/>
      <c r="S617" s="782"/>
      <c r="T617" s="782"/>
      <c r="U617" s="782"/>
      <c r="V617" s="783"/>
      <c r="W617" s="37" t="s">
        <v>72</v>
      </c>
      <c r="X617" s="779">
        <f>IFERROR(X613/H613,"0")+IFERROR(X614/H614,"0")+IFERROR(X615/H615,"0")+IFERROR(X616/H616,"0")</f>
        <v>0</v>
      </c>
      <c r="Y617" s="779">
        <f>IFERROR(Y613/H613,"0")+IFERROR(Y614/H614,"0")+IFERROR(Y615/H615,"0")+IFERROR(Y616/H616,"0")</f>
        <v>0</v>
      </c>
      <c r="Z617" s="779">
        <f>IFERROR(IF(Z613="",0,Z613),"0")+IFERROR(IF(Z614="",0,Z614),"0")+IFERROR(IF(Z615="",0,Z615),"0")+IFERROR(IF(Z616="",0,Z616),"0")</f>
        <v>0</v>
      </c>
      <c r="AA617" s="780"/>
      <c r="AB617" s="780"/>
      <c r="AC617" s="780"/>
    </row>
    <row r="618" spans="1:68" hidden="1" x14ac:dyDescent="0.2">
      <c r="A618" s="792"/>
      <c r="B618" s="792"/>
      <c r="C618" s="792"/>
      <c r="D618" s="792"/>
      <c r="E618" s="792"/>
      <c r="F618" s="792"/>
      <c r="G618" s="792"/>
      <c r="H618" s="792"/>
      <c r="I618" s="792"/>
      <c r="J618" s="792"/>
      <c r="K618" s="792"/>
      <c r="L618" s="792"/>
      <c r="M618" s="792"/>
      <c r="N618" s="792"/>
      <c r="O618" s="794"/>
      <c r="P618" s="781" t="s">
        <v>71</v>
      </c>
      <c r="Q618" s="782"/>
      <c r="R618" s="782"/>
      <c r="S618" s="782"/>
      <c r="T618" s="782"/>
      <c r="U618" s="782"/>
      <c r="V618" s="783"/>
      <c r="W618" s="37" t="s">
        <v>69</v>
      </c>
      <c r="X618" s="779">
        <f>IFERROR(SUM(X613:X616),"0")</f>
        <v>0</v>
      </c>
      <c r="Y618" s="779">
        <f>IFERROR(SUM(Y613:Y616),"0")</f>
        <v>0</v>
      </c>
      <c r="Z618" s="37"/>
      <c r="AA618" s="780"/>
      <c r="AB618" s="780"/>
      <c r="AC618" s="780"/>
    </row>
    <row r="619" spans="1:68" ht="14.25" hidden="1" customHeight="1" x14ac:dyDescent="0.25">
      <c r="A619" s="791" t="s">
        <v>64</v>
      </c>
      <c r="B619" s="792"/>
      <c r="C619" s="792"/>
      <c r="D619" s="792"/>
      <c r="E619" s="792"/>
      <c r="F619" s="792"/>
      <c r="G619" s="792"/>
      <c r="H619" s="792"/>
      <c r="I619" s="792"/>
      <c r="J619" s="792"/>
      <c r="K619" s="792"/>
      <c r="L619" s="792"/>
      <c r="M619" s="792"/>
      <c r="N619" s="792"/>
      <c r="O619" s="792"/>
      <c r="P619" s="792"/>
      <c r="Q619" s="792"/>
      <c r="R619" s="792"/>
      <c r="S619" s="792"/>
      <c r="T619" s="792"/>
      <c r="U619" s="792"/>
      <c r="V619" s="792"/>
      <c r="W619" s="792"/>
      <c r="X619" s="792"/>
      <c r="Y619" s="792"/>
      <c r="Z619" s="792"/>
      <c r="AA619" s="773"/>
      <c r="AB619" s="773"/>
      <c r="AC619" s="773"/>
    </row>
    <row r="620" spans="1:68" ht="27" hidden="1" customHeight="1" x14ac:dyDescent="0.25">
      <c r="A620" s="54" t="s">
        <v>979</v>
      </c>
      <c r="B620" s="54" t="s">
        <v>980</v>
      </c>
      <c r="C620" s="31">
        <v>4301031280</v>
      </c>
      <c r="D620" s="789">
        <v>4640242180816</v>
      </c>
      <c r="E620" s="790"/>
      <c r="F620" s="776">
        <v>0.7</v>
      </c>
      <c r="G620" s="32">
        <v>6</v>
      </c>
      <c r="H620" s="776">
        <v>4.2</v>
      </c>
      <c r="I620" s="776">
        <v>4.47</v>
      </c>
      <c r="J620" s="32">
        <v>132</v>
      </c>
      <c r="K620" s="32" t="s">
        <v>126</v>
      </c>
      <c r="L620" s="32"/>
      <c r="M620" s="33" t="s">
        <v>68</v>
      </c>
      <c r="N620" s="33"/>
      <c r="O620" s="32">
        <v>40</v>
      </c>
      <c r="P620" s="1072" t="s">
        <v>981</v>
      </c>
      <c r="Q620" s="787"/>
      <c r="R620" s="787"/>
      <c r="S620" s="787"/>
      <c r="T620" s="788"/>
      <c r="U620" s="34"/>
      <c r="V620" s="34"/>
      <c r="W620" s="35" t="s">
        <v>69</v>
      </c>
      <c r="X620" s="777">
        <v>0</v>
      </c>
      <c r="Y620" s="778">
        <f t="shared" ref="Y620:Y626" si="125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21" t="s">
        <v>982</v>
      </c>
      <c r="AG620" s="64"/>
      <c r="AJ620" s="68"/>
      <c r="AK620" s="68">
        <v>0</v>
      </c>
      <c r="BB620" s="722" t="s">
        <v>1</v>
      </c>
      <c r="BM620" s="64">
        <f t="shared" ref="BM620:BM626" si="126">IFERROR(X620*I620/H620,"0")</f>
        <v>0</v>
      </c>
      <c r="BN620" s="64">
        <f t="shared" ref="BN620:BN626" si="127">IFERROR(Y620*I620/H620,"0")</f>
        <v>0</v>
      </c>
      <c r="BO620" s="64">
        <f t="shared" ref="BO620:BO626" si="128">IFERROR(1/J620*(X620/H620),"0")</f>
        <v>0</v>
      </c>
      <c r="BP620" s="64">
        <f t="shared" ref="BP620:BP626" si="129">IFERROR(1/J620*(Y620/H620),"0")</f>
        <v>0</v>
      </c>
    </row>
    <row r="621" spans="1:68" ht="27" hidden="1" customHeight="1" x14ac:dyDescent="0.25">
      <c r="A621" s="54" t="s">
        <v>983</v>
      </c>
      <c r="B621" s="54" t="s">
        <v>984</v>
      </c>
      <c r="C621" s="31">
        <v>4301031244</v>
      </c>
      <c r="D621" s="789">
        <v>4640242180595</v>
      </c>
      <c r="E621" s="790"/>
      <c r="F621" s="776">
        <v>0.7</v>
      </c>
      <c r="G621" s="32">
        <v>6</v>
      </c>
      <c r="H621" s="776">
        <v>4.2</v>
      </c>
      <c r="I621" s="776">
        <v>4.47</v>
      </c>
      <c r="J621" s="32">
        <v>132</v>
      </c>
      <c r="K621" s="32" t="s">
        <v>126</v>
      </c>
      <c r="L621" s="32"/>
      <c r="M621" s="33" t="s">
        <v>68</v>
      </c>
      <c r="N621" s="33"/>
      <c r="O621" s="32">
        <v>40</v>
      </c>
      <c r="P621" s="829" t="s">
        <v>985</v>
      </c>
      <c r="Q621" s="787"/>
      <c r="R621" s="787"/>
      <c r="S621" s="787"/>
      <c r="T621" s="788"/>
      <c r="U621" s="34"/>
      <c r="V621" s="34"/>
      <c r="W621" s="35" t="s">
        <v>69</v>
      </c>
      <c r="X621" s="777">
        <v>0</v>
      </c>
      <c r="Y621" s="778">
        <f t="shared" si="125"/>
        <v>0</v>
      </c>
      <c r="Z621" s="36" t="str">
        <f>IFERROR(IF(Y621=0,"",ROUNDUP(Y621/H621,0)*0.00902),"")</f>
        <v/>
      </c>
      <c r="AA621" s="56"/>
      <c r="AB621" s="57"/>
      <c r="AC621" s="723" t="s">
        <v>986</v>
      </c>
      <c r="AG621" s="64"/>
      <c r="AJ621" s="68"/>
      <c r="AK621" s="68">
        <v>0</v>
      </c>
      <c r="BB621" s="724" t="s">
        <v>1</v>
      </c>
      <c r="BM621" s="64">
        <f t="shared" si="126"/>
        <v>0</v>
      </c>
      <c r="BN621" s="64">
        <f t="shared" si="127"/>
        <v>0</v>
      </c>
      <c r="BO621" s="64">
        <f t="shared" si="128"/>
        <v>0</v>
      </c>
      <c r="BP621" s="64">
        <f t="shared" si="129"/>
        <v>0</v>
      </c>
    </row>
    <row r="622" spans="1:68" ht="27" hidden="1" customHeight="1" x14ac:dyDescent="0.25">
      <c r="A622" s="54" t="s">
        <v>987</v>
      </c>
      <c r="B622" s="54" t="s">
        <v>988</v>
      </c>
      <c r="C622" s="31">
        <v>4301031289</v>
      </c>
      <c r="D622" s="789">
        <v>4640242181615</v>
      </c>
      <c r="E622" s="790"/>
      <c r="F622" s="776">
        <v>0.7</v>
      </c>
      <c r="G622" s="32">
        <v>6</v>
      </c>
      <c r="H622" s="776">
        <v>4.2</v>
      </c>
      <c r="I622" s="776">
        <v>4.41</v>
      </c>
      <c r="J622" s="32">
        <v>132</v>
      </c>
      <c r="K622" s="32" t="s">
        <v>126</v>
      </c>
      <c r="L622" s="32"/>
      <c r="M622" s="33" t="s">
        <v>68</v>
      </c>
      <c r="N622" s="33"/>
      <c r="O622" s="32">
        <v>45</v>
      </c>
      <c r="P622" s="981" t="s">
        <v>989</v>
      </c>
      <c r="Q622" s="787"/>
      <c r="R622" s="787"/>
      <c r="S622" s="787"/>
      <c r="T622" s="788"/>
      <c r="U622" s="34"/>
      <c r="V622" s="34"/>
      <c r="W622" s="35" t="s">
        <v>69</v>
      </c>
      <c r="X622" s="777">
        <v>0</v>
      </c>
      <c r="Y622" s="778">
        <f t="shared" si="125"/>
        <v>0</v>
      </c>
      <c r="Z622" s="36" t="str">
        <f>IFERROR(IF(Y622=0,"",ROUNDUP(Y622/H622,0)*0.00902),"")</f>
        <v/>
      </c>
      <c r="AA622" s="56"/>
      <c r="AB622" s="57"/>
      <c r="AC622" s="725" t="s">
        <v>990</v>
      </c>
      <c r="AG622" s="64"/>
      <c r="AJ622" s="68"/>
      <c r="AK622" s="68">
        <v>0</v>
      </c>
      <c r="BB622" s="726" t="s">
        <v>1</v>
      </c>
      <c r="BM622" s="64">
        <f t="shared" si="126"/>
        <v>0</v>
      </c>
      <c r="BN622" s="64">
        <f t="shared" si="127"/>
        <v>0</v>
      </c>
      <c r="BO622" s="64">
        <f t="shared" si="128"/>
        <v>0</v>
      </c>
      <c r="BP622" s="64">
        <f t="shared" si="129"/>
        <v>0</v>
      </c>
    </row>
    <row r="623" spans="1:68" ht="27" hidden="1" customHeight="1" x14ac:dyDescent="0.25">
      <c r="A623" s="54" t="s">
        <v>991</v>
      </c>
      <c r="B623" s="54" t="s">
        <v>992</v>
      </c>
      <c r="C623" s="31">
        <v>4301031285</v>
      </c>
      <c r="D623" s="789">
        <v>4640242181639</v>
      </c>
      <c r="E623" s="790"/>
      <c r="F623" s="776">
        <v>0.7</v>
      </c>
      <c r="G623" s="32">
        <v>6</v>
      </c>
      <c r="H623" s="776">
        <v>4.2</v>
      </c>
      <c r="I623" s="776">
        <v>4.41</v>
      </c>
      <c r="J623" s="32">
        <v>132</v>
      </c>
      <c r="K623" s="32" t="s">
        <v>126</v>
      </c>
      <c r="L623" s="32"/>
      <c r="M623" s="33" t="s">
        <v>68</v>
      </c>
      <c r="N623" s="33"/>
      <c r="O623" s="32">
        <v>45</v>
      </c>
      <c r="P623" s="998" t="s">
        <v>993</v>
      </c>
      <c r="Q623" s="787"/>
      <c r="R623" s="787"/>
      <c r="S623" s="787"/>
      <c r="T623" s="788"/>
      <c r="U623" s="34"/>
      <c r="V623" s="34"/>
      <c r="W623" s="35" t="s">
        <v>69</v>
      </c>
      <c r="X623" s="777">
        <v>0</v>
      </c>
      <c r="Y623" s="778">
        <f t="shared" si="125"/>
        <v>0</v>
      </c>
      <c r="Z623" s="36" t="str">
        <f>IFERROR(IF(Y623=0,"",ROUNDUP(Y623/H623,0)*0.00902),"")</f>
        <v/>
      </c>
      <c r="AA623" s="56"/>
      <c r="AB623" s="57"/>
      <c r="AC623" s="727" t="s">
        <v>994</v>
      </c>
      <c r="AG623" s="64"/>
      <c r="AJ623" s="68"/>
      <c r="AK623" s="68">
        <v>0</v>
      </c>
      <c r="BB623" s="728" t="s">
        <v>1</v>
      </c>
      <c r="BM623" s="64">
        <f t="shared" si="126"/>
        <v>0</v>
      </c>
      <c r="BN623" s="64">
        <f t="shared" si="127"/>
        <v>0</v>
      </c>
      <c r="BO623" s="64">
        <f t="shared" si="128"/>
        <v>0</v>
      </c>
      <c r="BP623" s="64">
        <f t="shared" si="129"/>
        <v>0</v>
      </c>
    </row>
    <row r="624" spans="1:68" ht="27" hidden="1" customHeight="1" x14ac:dyDescent="0.25">
      <c r="A624" s="54" t="s">
        <v>995</v>
      </c>
      <c r="B624" s="54" t="s">
        <v>996</v>
      </c>
      <c r="C624" s="31">
        <v>4301031287</v>
      </c>
      <c r="D624" s="789">
        <v>4640242181622</v>
      </c>
      <c r="E624" s="790"/>
      <c r="F624" s="776">
        <v>0.7</v>
      </c>
      <c r="G624" s="32">
        <v>6</v>
      </c>
      <c r="H624" s="776">
        <v>4.2</v>
      </c>
      <c r="I624" s="776">
        <v>4.41</v>
      </c>
      <c r="J624" s="32">
        <v>132</v>
      </c>
      <c r="K624" s="32" t="s">
        <v>126</v>
      </c>
      <c r="L624" s="32"/>
      <c r="M624" s="33" t="s">
        <v>68</v>
      </c>
      <c r="N624" s="33"/>
      <c r="O624" s="32">
        <v>45</v>
      </c>
      <c r="P624" s="858" t="s">
        <v>997</v>
      </c>
      <c r="Q624" s="787"/>
      <c r="R624" s="787"/>
      <c r="S624" s="787"/>
      <c r="T624" s="788"/>
      <c r="U624" s="34"/>
      <c r="V624" s="34"/>
      <c r="W624" s="35" t="s">
        <v>69</v>
      </c>
      <c r="X624" s="777">
        <v>0</v>
      </c>
      <c r="Y624" s="778">
        <f t="shared" si="125"/>
        <v>0</v>
      </c>
      <c r="Z624" s="36" t="str">
        <f>IFERROR(IF(Y624=0,"",ROUNDUP(Y624/H624,0)*0.00902),"")</f>
        <v/>
      </c>
      <c r="AA624" s="56"/>
      <c r="AB624" s="57"/>
      <c r="AC624" s="729" t="s">
        <v>998</v>
      </c>
      <c r="AG624" s="64"/>
      <c r="AJ624" s="68"/>
      <c r="AK624" s="68">
        <v>0</v>
      </c>
      <c r="BB624" s="730" t="s">
        <v>1</v>
      </c>
      <c r="BM624" s="64">
        <f t="shared" si="126"/>
        <v>0</v>
      </c>
      <c r="BN624" s="64">
        <f t="shared" si="127"/>
        <v>0</v>
      </c>
      <c r="BO624" s="64">
        <f t="shared" si="128"/>
        <v>0</v>
      </c>
      <c r="BP624" s="64">
        <f t="shared" si="129"/>
        <v>0</v>
      </c>
    </row>
    <row r="625" spans="1:68" ht="27" hidden="1" customHeight="1" x14ac:dyDescent="0.25">
      <c r="A625" s="54" t="s">
        <v>999</v>
      </c>
      <c r="B625" s="54" t="s">
        <v>1000</v>
      </c>
      <c r="C625" s="31">
        <v>4301031203</v>
      </c>
      <c r="D625" s="789">
        <v>4640242180908</v>
      </c>
      <c r="E625" s="790"/>
      <c r="F625" s="776">
        <v>0.28000000000000003</v>
      </c>
      <c r="G625" s="32">
        <v>6</v>
      </c>
      <c r="H625" s="776">
        <v>1.68</v>
      </c>
      <c r="I625" s="776">
        <v>1.81</v>
      </c>
      <c r="J625" s="32">
        <v>234</v>
      </c>
      <c r="K625" s="32" t="s">
        <v>67</v>
      </c>
      <c r="L625" s="32"/>
      <c r="M625" s="33" t="s">
        <v>68</v>
      </c>
      <c r="N625" s="33"/>
      <c r="O625" s="32">
        <v>40</v>
      </c>
      <c r="P625" s="1175" t="s">
        <v>1001</v>
      </c>
      <c r="Q625" s="787"/>
      <c r="R625" s="787"/>
      <c r="S625" s="787"/>
      <c r="T625" s="788"/>
      <c r="U625" s="34"/>
      <c r="V625" s="34"/>
      <c r="W625" s="35" t="s">
        <v>69</v>
      </c>
      <c r="X625" s="777">
        <v>0</v>
      </c>
      <c r="Y625" s="778">
        <f t="shared" si="125"/>
        <v>0</v>
      </c>
      <c r="Z625" s="36" t="str">
        <f>IFERROR(IF(Y625=0,"",ROUNDUP(Y625/H625,0)*0.00502),"")</f>
        <v/>
      </c>
      <c r="AA625" s="56"/>
      <c r="AB625" s="57"/>
      <c r="AC625" s="731" t="s">
        <v>982</v>
      </c>
      <c r="AG625" s="64"/>
      <c r="AJ625" s="68"/>
      <c r="AK625" s="68">
        <v>0</v>
      </c>
      <c r="BB625" s="732" t="s">
        <v>1</v>
      </c>
      <c r="BM625" s="64">
        <f t="shared" si="126"/>
        <v>0</v>
      </c>
      <c r="BN625" s="64">
        <f t="shared" si="127"/>
        <v>0</v>
      </c>
      <c r="BO625" s="64">
        <f t="shared" si="128"/>
        <v>0</v>
      </c>
      <c r="BP625" s="64">
        <f t="shared" si="129"/>
        <v>0</v>
      </c>
    </row>
    <row r="626" spans="1:68" ht="27" hidden="1" customHeight="1" x14ac:dyDescent="0.25">
      <c r="A626" s="54" t="s">
        <v>1002</v>
      </c>
      <c r="B626" s="54" t="s">
        <v>1003</v>
      </c>
      <c r="C626" s="31">
        <v>4301031200</v>
      </c>
      <c r="D626" s="789">
        <v>4640242180489</v>
      </c>
      <c r="E626" s="790"/>
      <c r="F626" s="776">
        <v>0.28000000000000003</v>
      </c>
      <c r="G626" s="32">
        <v>6</v>
      </c>
      <c r="H626" s="776">
        <v>1.68</v>
      </c>
      <c r="I626" s="776">
        <v>1.84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805" t="s">
        <v>1004</v>
      </c>
      <c r="Q626" s="787"/>
      <c r="R626" s="787"/>
      <c r="S626" s="787"/>
      <c r="T626" s="788"/>
      <c r="U626" s="34"/>
      <c r="V626" s="34"/>
      <c r="W626" s="35" t="s">
        <v>69</v>
      </c>
      <c r="X626" s="777">
        <v>0</v>
      </c>
      <c r="Y626" s="778">
        <f t="shared" si="125"/>
        <v>0</v>
      </c>
      <c r="Z626" s="36" t="str">
        <f>IFERROR(IF(Y626=0,"",ROUNDUP(Y626/H626,0)*0.00502),"")</f>
        <v/>
      </c>
      <c r="AA626" s="56"/>
      <c r="AB626" s="57"/>
      <c r="AC626" s="733" t="s">
        <v>986</v>
      </c>
      <c r="AG626" s="64"/>
      <c r="AJ626" s="68"/>
      <c r="AK626" s="68">
        <v>0</v>
      </c>
      <c r="BB626" s="734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hidden="1" x14ac:dyDescent="0.2">
      <c r="A627" s="793"/>
      <c r="B627" s="792"/>
      <c r="C627" s="792"/>
      <c r="D627" s="792"/>
      <c r="E627" s="792"/>
      <c r="F627" s="792"/>
      <c r="G627" s="792"/>
      <c r="H627" s="792"/>
      <c r="I627" s="792"/>
      <c r="J627" s="792"/>
      <c r="K627" s="792"/>
      <c r="L627" s="792"/>
      <c r="M627" s="792"/>
      <c r="N627" s="792"/>
      <c r="O627" s="794"/>
      <c r="P627" s="781" t="s">
        <v>71</v>
      </c>
      <c r="Q627" s="782"/>
      <c r="R627" s="782"/>
      <c r="S627" s="782"/>
      <c r="T627" s="782"/>
      <c r="U627" s="782"/>
      <c r="V627" s="783"/>
      <c r="W627" s="37" t="s">
        <v>72</v>
      </c>
      <c r="X627" s="779">
        <f>IFERROR(X620/H620,"0")+IFERROR(X621/H621,"0")+IFERROR(X622/H622,"0")+IFERROR(X623/H623,"0")+IFERROR(X624/H624,"0")+IFERROR(X625/H625,"0")+IFERROR(X626/H626,"0")</f>
        <v>0</v>
      </c>
      <c r="Y627" s="779">
        <f>IFERROR(Y620/H620,"0")+IFERROR(Y621/H621,"0")+IFERROR(Y622/H622,"0")+IFERROR(Y623/H623,"0")+IFERROR(Y624/H624,"0")+IFERROR(Y625/H625,"0")+IFERROR(Y626/H626,"0")</f>
        <v>0</v>
      </c>
      <c r="Z627" s="779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80"/>
      <c r="AB627" s="780"/>
      <c r="AC627" s="780"/>
    </row>
    <row r="628" spans="1:68" hidden="1" x14ac:dyDescent="0.2">
      <c r="A628" s="792"/>
      <c r="B628" s="792"/>
      <c r="C628" s="792"/>
      <c r="D628" s="792"/>
      <c r="E628" s="792"/>
      <c r="F628" s="792"/>
      <c r="G628" s="792"/>
      <c r="H628" s="792"/>
      <c r="I628" s="792"/>
      <c r="J628" s="792"/>
      <c r="K628" s="792"/>
      <c r="L628" s="792"/>
      <c r="M628" s="792"/>
      <c r="N628" s="792"/>
      <c r="O628" s="794"/>
      <c r="P628" s="781" t="s">
        <v>71</v>
      </c>
      <c r="Q628" s="782"/>
      <c r="R628" s="782"/>
      <c r="S628" s="782"/>
      <c r="T628" s="782"/>
      <c r="U628" s="782"/>
      <c r="V628" s="783"/>
      <c r="W628" s="37" t="s">
        <v>69</v>
      </c>
      <c r="X628" s="779">
        <f>IFERROR(SUM(X620:X626),"0")</f>
        <v>0</v>
      </c>
      <c r="Y628" s="779">
        <f>IFERROR(SUM(Y620:Y626),"0")</f>
        <v>0</v>
      </c>
      <c r="Z628" s="37"/>
      <c r="AA628" s="780"/>
      <c r="AB628" s="780"/>
      <c r="AC628" s="780"/>
    </row>
    <row r="629" spans="1:68" ht="14.25" hidden="1" customHeight="1" x14ac:dyDescent="0.25">
      <c r="A629" s="791" t="s">
        <v>73</v>
      </c>
      <c r="B629" s="792"/>
      <c r="C629" s="792"/>
      <c r="D629" s="792"/>
      <c r="E629" s="792"/>
      <c r="F629" s="792"/>
      <c r="G629" s="792"/>
      <c r="H629" s="792"/>
      <c r="I629" s="792"/>
      <c r="J629" s="792"/>
      <c r="K629" s="792"/>
      <c r="L629" s="792"/>
      <c r="M629" s="792"/>
      <c r="N629" s="792"/>
      <c r="O629" s="792"/>
      <c r="P629" s="792"/>
      <c r="Q629" s="792"/>
      <c r="R629" s="792"/>
      <c r="S629" s="792"/>
      <c r="T629" s="792"/>
      <c r="U629" s="792"/>
      <c r="V629" s="792"/>
      <c r="W629" s="792"/>
      <c r="X629" s="792"/>
      <c r="Y629" s="792"/>
      <c r="Z629" s="792"/>
      <c r="AA629" s="773"/>
      <c r="AB629" s="773"/>
      <c r="AC629" s="773"/>
    </row>
    <row r="630" spans="1:68" ht="27" hidden="1" customHeight="1" x14ac:dyDescent="0.25">
      <c r="A630" s="54" t="s">
        <v>1005</v>
      </c>
      <c r="B630" s="54" t="s">
        <v>1006</v>
      </c>
      <c r="C630" s="31">
        <v>4301051746</v>
      </c>
      <c r="D630" s="789">
        <v>4640242180533</v>
      </c>
      <c r="E630" s="790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116</v>
      </c>
      <c r="L630" s="32"/>
      <c r="M630" s="33" t="s">
        <v>77</v>
      </c>
      <c r="N630" s="33"/>
      <c r="O630" s="32">
        <v>40</v>
      </c>
      <c r="P630" s="1043" t="s">
        <v>1007</v>
      </c>
      <c r="Q630" s="787"/>
      <c r="R630" s="787"/>
      <c r="S630" s="787"/>
      <c r="T630" s="788"/>
      <c r="U630" s="34"/>
      <c r="V630" s="34"/>
      <c r="W630" s="35" t="s">
        <v>69</v>
      </c>
      <c r="X630" s="777">
        <v>0</v>
      </c>
      <c r="Y630" s="778">
        <f t="shared" ref="Y630:Y637" si="130">IFERROR(IF(X630="",0,CEILING((X630/$H630),1)*$H630),"")</f>
        <v>0</v>
      </c>
      <c r="Z630" s="36" t="str">
        <f>IFERROR(IF(Y630=0,"",ROUNDUP(Y630/H630,0)*0.02175),"")</f>
        <v/>
      </c>
      <c r="AA630" s="56"/>
      <c r="AB630" s="57"/>
      <c r="AC630" s="735" t="s">
        <v>1008</v>
      </c>
      <c r="AG630" s="64"/>
      <c r="AJ630" s="68"/>
      <c r="AK630" s="68">
        <v>0</v>
      </c>
      <c r="BB630" s="736" t="s">
        <v>1</v>
      </c>
      <c r="BM630" s="64">
        <f t="shared" ref="BM630:BM637" si="131">IFERROR(X630*I630/H630,"0")</f>
        <v>0</v>
      </c>
      <c r="BN630" s="64">
        <f t="shared" ref="BN630:BN637" si="132">IFERROR(Y630*I630/H630,"0")</f>
        <v>0</v>
      </c>
      <c r="BO630" s="64">
        <f t="shared" ref="BO630:BO637" si="133">IFERROR(1/J630*(X630/H630),"0")</f>
        <v>0</v>
      </c>
      <c r="BP630" s="64">
        <f t="shared" ref="BP630:BP637" si="134">IFERROR(1/J630*(Y630/H630),"0")</f>
        <v>0</v>
      </c>
    </row>
    <row r="631" spans="1:68" ht="27" hidden="1" customHeight="1" x14ac:dyDescent="0.25">
      <c r="A631" s="54" t="s">
        <v>1005</v>
      </c>
      <c r="B631" s="54" t="s">
        <v>1009</v>
      </c>
      <c r="C631" s="31">
        <v>4301051887</v>
      </c>
      <c r="D631" s="789">
        <v>4640242180533</v>
      </c>
      <c r="E631" s="790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116</v>
      </c>
      <c r="L631" s="32"/>
      <c r="M631" s="33" t="s">
        <v>77</v>
      </c>
      <c r="N631" s="33"/>
      <c r="O631" s="32">
        <v>45</v>
      </c>
      <c r="P631" s="1080" t="s">
        <v>1010</v>
      </c>
      <c r="Q631" s="787"/>
      <c r="R631" s="787"/>
      <c r="S631" s="787"/>
      <c r="T631" s="788"/>
      <c r="U631" s="34"/>
      <c r="V631" s="34"/>
      <c r="W631" s="35" t="s">
        <v>69</v>
      </c>
      <c r="X631" s="777">
        <v>0</v>
      </c>
      <c r="Y631" s="778">
        <f t="shared" si="130"/>
        <v>0</v>
      </c>
      <c r="Z631" s="36" t="str">
        <f>IFERROR(IF(Y631=0,"",ROUNDUP(Y631/H631,0)*0.02175),"")</f>
        <v/>
      </c>
      <c r="AA631" s="56"/>
      <c r="AB631" s="57"/>
      <c r="AC631" s="737" t="s">
        <v>1008</v>
      </c>
      <c r="AG631" s="64"/>
      <c r="AJ631" s="68"/>
      <c r="AK631" s="68">
        <v>0</v>
      </c>
      <c r="BB631" s="738" t="s">
        <v>1</v>
      </c>
      <c r="BM631" s="64">
        <f t="shared" si="131"/>
        <v>0</v>
      </c>
      <c r="BN631" s="64">
        <f t="shared" si="132"/>
        <v>0</v>
      </c>
      <c r="BO631" s="64">
        <f t="shared" si="133"/>
        <v>0</v>
      </c>
      <c r="BP631" s="64">
        <f t="shared" si="134"/>
        <v>0</v>
      </c>
    </row>
    <row r="632" spans="1:68" ht="27" hidden="1" customHeight="1" x14ac:dyDescent="0.25">
      <c r="A632" s="54" t="s">
        <v>1011</v>
      </c>
      <c r="B632" s="54" t="s">
        <v>1012</v>
      </c>
      <c r="C632" s="31">
        <v>4301051510</v>
      </c>
      <c r="D632" s="789">
        <v>4640242180540</v>
      </c>
      <c r="E632" s="790"/>
      <c r="F632" s="776">
        <v>1.3</v>
      </c>
      <c r="G632" s="32">
        <v>6</v>
      </c>
      <c r="H632" s="776">
        <v>7.8</v>
      </c>
      <c r="I632" s="776">
        <v>8.3640000000000008</v>
      </c>
      <c r="J632" s="32">
        <v>56</v>
      </c>
      <c r="K632" s="32" t="s">
        <v>116</v>
      </c>
      <c r="L632" s="32"/>
      <c r="M632" s="33" t="s">
        <v>68</v>
      </c>
      <c r="N632" s="33"/>
      <c r="O632" s="32">
        <v>30</v>
      </c>
      <c r="P632" s="963" t="s">
        <v>1013</v>
      </c>
      <c r="Q632" s="787"/>
      <c r="R632" s="787"/>
      <c r="S632" s="787"/>
      <c r="T632" s="788"/>
      <c r="U632" s="34"/>
      <c r="V632" s="34"/>
      <c r="W632" s="35" t="s">
        <v>69</v>
      </c>
      <c r="X632" s="777">
        <v>0</v>
      </c>
      <c r="Y632" s="778">
        <f t="shared" si="130"/>
        <v>0</v>
      </c>
      <c r="Z632" s="36" t="str">
        <f>IFERROR(IF(Y632=0,"",ROUNDUP(Y632/H632,0)*0.02175),"")</f>
        <v/>
      </c>
      <c r="AA632" s="56"/>
      <c r="AB632" s="57"/>
      <c r="AC632" s="739" t="s">
        <v>1014</v>
      </c>
      <c r="AG632" s="64"/>
      <c r="AJ632" s="68"/>
      <c r="AK632" s="68">
        <v>0</v>
      </c>
      <c r="BB632" s="740" t="s">
        <v>1</v>
      </c>
      <c r="BM632" s="64">
        <f t="shared" si="131"/>
        <v>0</v>
      </c>
      <c r="BN632" s="64">
        <f t="shared" si="132"/>
        <v>0</v>
      </c>
      <c r="BO632" s="64">
        <f t="shared" si="133"/>
        <v>0</v>
      </c>
      <c r="BP632" s="64">
        <f t="shared" si="134"/>
        <v>0</v>
      </c>
    </row>
    <row r="633" spans="1:68" ht="27" hidden="1" customHeight="1" x14ac:dyDescent="0.25">
      <c r="A633" s="54" t="s">
        <v>1011</v>
      </c>
      <c r="B633" s="54" t="s">
        <v>1015</v>
      </c>
      <c r="C633" s="31">
        <v>4301051933</v>
      </c>
      <c r="D633" s="789">
        <v>4640242180540</v>
      </c>
      <c r="E633" s="790"/>
      <c r="F633" s="776">
        <v>1.3</v>
      </c>
      <c r="G633" s="32">
        <v>6</v>
      </c>
      <c r="H633" s="776">
        <v>7.8</v>
      </c>
      <c r="I633" s="776">
        <v>8.3640000000000008</v>
      </c>
      <c r="J633" s="32">
        <v>56</v>
      </c>
      <c r="K633" s="32" t="s">
        <v>116</v>
      </c>
      <c r="L633" s="32"/>
      <c r="M633" s="33" t="s">
        <v>77</v>
      </c>
      <c r="N633" s="33"/>
      <c r="O633" s="32">
        <v>45</v>
      </c>
      <c r="P633" s="1112" t="s">
        <v>1016</v>
      </c>
      <c r="Q633" s="787"/>
      <c r="R633" s="787"/>
      <c r="S633" s="787"/>
      <c r="T633" s="788"/>
      <c r="U633" s="34"/>
      <c r="V633" s="34"/>
      <c r="W633" s="35" t="s">
        <v>69</v>
      </c>
      <c r="X633" s="777">
        <v>0</v>
      </c>
      <c r="Y633" s="778">
        <f t="shared" si="130"/>
        <v>0</v>
      </c>
      <c r="Z633" s="36" t="str">
        <f>IFERROR(IF(Y633=0,"",ROUNDUP(Y633/H633,0)*0.02175),"")</f>
        <v/>
      </c>
      <c r="AA633" s="56"/>
      <c r="AB633" s="57"/>
      <c r="AC633" s="741" t="s">
        <v>1014</v>
      </c>
      <c r="AG633" s="64"/>
      <c r="AJ633" s="68"/>
      <c r="AK633" s="68">
        <v>0</v>
      </c>
      <c r="BB633" s="742" t="s">
        <v>1</v>
      </c>
      <c r="BM633" s="64">
        <f t="shared" si="131"/>
        <v>0</v>
      </c>
      <c r="BN633" s="64">
        <f t="shared" si="132"/>
        <v>0</v>
      </c>
      <c r="BO633" s="64">
        <f t="shared" si="133"/>
        <v>0</v>
      </c>
      <c r="BP633" s="64">
        <f t="shared" si="134"/>
        <v>0</v>
      </c>
    </row>
    <row r="634" spans="1:68" ht="27" hidden="1" customHeight="1" x14ac:dyDescent="0.25">
      <c r="A634" s="54" t="s">
        <v>1017</v>
      </c>
      <c r="B634" s="54" t="s">
        <v>1018</v>
      </c>
      <c r="C634" s="31">
        <v>4301051390</v>
      </c>
      <c r="D634" s="789">
        <v>4640242181233</v>
      </c>
      <c r="E634" s="790"/>
      <c r="F634" s="776">
        <v>0.3</v>
      </c>
      <c r="G634" s="32">
        <v>6</v>
      </c>
      <c r="H634" s="776">
        <v>1.8</v>
      </c>
      <c r="I634" s="776">
        <v>1.984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40</v>
      </c>
      <c r="P634" s="881" t="s">
        <v>1019</v>
      </c>
      <c r="Q634" s="787"/>
      <c r="R634" s="787"/>
      <c r="S634" s="787"/>
      <c r="T634" s="788"/>
      <c r="U634" s="34"/>
      <c r="V634" s="34"/>
      <c r="W634" s="35" t="s">
        <v>69</v>
      </c>
      <c r="X634" s="777">
        <v>0</v>
      </c>
      <c r="Y634" s="778">
        <f t="shared" si="130"/>
        <v>0</v>
      </c>
      <c r="Z634" s="36" t="str">
        <f>IFERROR(IF(Y634=0,"",ROUNDUP(Y634/H634,0)*0.00502),"")</f>
        <v/>
      </c>
      <c r="AA634" s="56"/>
      <c r="AB634" s="57"/>
      <c r="AC634" s="743" t="s">
        <v>1008</v>
      </c>
      <c r="AG634" s="64"/>
      <c r="AJ634" s="68"/>
      <c r="AK634" s="68">
        <v>0</v>
      </c>
      <c r="BB634" s="744" t="s">
        <v>1</v>
      </c>
      <c r="BM634" s="64">
        <f t="shared" si="131"/>
        <v>0</v>
      </c>
      <c r="BN634" s="64">
        <f t="shared" si="132"/>
        <v>0</v>
      </c>
      <c r="BO634" s="64">
        <f t="shared" si="133"/>
        <v>0</v>
      </c>
      <c r="BP634" s="64">
        <f t="shared" si="134"/>
        <v>0</v>
      </c>
    </row>
    <row r="635" spans="1:68" ht="27" hidden="1" customHeight="1" x14ac:dyDescent="0.25">
      <c r="A635" s="54" t="s">
        <v>1017</v>
      </c>
      <c r="B635" s="54" t="s">
        <v>1020</v>
      </c>
      <c r="C635" s="31">
        <v>4301051920</v>
      </c>
      <c r="D635" s="789">
        <v>4640242181233</v>
      </c>
      <c r="E635" s="790"/>
      <c r="F635" s="776">
        <v>0.3</v>
      </c>
      <c r="G635" s="32">
        <v>6</v>
      </c>
      <c r="H635" s="776">
        <v>1.8</v>
      </c>
      <c r="I635" s="776">
        <v>2.0640000000000001</v>
      </c>
      <c r="J635" s="32">
        <v>182</v>
      </c>
      <c r="K635" s="32" t="s">
        <v>76</v>
      </c>
      <c r="L635" s="32"/>
      <c r="M635" s="33" t="s">
        <v>164</v>
      </c>
      <c r="N635" s="33"/>
      <c r="O635" s="32">
        <v>45</v>
      </c>
      <c r="P635" s="865" t="s">
        <v>1021</v>
      </c>
      <c r="Q635" s="787"/>
      <c r="R635" s="787"/>
      <c r="S635" s="787"/>
      <c r="T635" s="788"/>
      <c r="U635" s="34"/>
      <c r="V635" s="34"/>
      <c r="W635" s="35" t="s">
        <v>69</v>
      </c>
      <c r="X635" s="777">
        <v>0</v>
      </c>
      <c r="Y635" s="778">
        <f t="shared" si="130"/>
        <v>0</v>
      </c>
      <c r="Z635" s="36" t="str">
        <f>IFERROR(IF(Y635=0,"",ROUNDUP(Y635/H635,0)*0.00651),"")</f>
        <v/>
      </c>
      <c r="AA635" s="56"/>
      <c r="AB635" s="57"/>
      <c r="AC635" s="745" t="s">
        <v>1008</v>
      </c>
      <c r="AG635" s="64"/>
      <c r="AJ635" s="68"/>
      <c r="AK635" s="68">
        <v>0</v>
      </c>
      <c r="BB635" s="746" t="s">
        <v>1</v>
      </c>
      <c r="BM635" s="64">
        <f t="shared" si="131"/>
        <v>0</v>
      </c>
      <c r="BN635" s="64">
        <f t="shared" si="132"/>
        <v>0</v>
      </c>
      <c r="BO635" s="64">
        <f t="shared" si="133"/>
        <v>0</v>
      </c>
      <c r="BP635" s="64">
        <f t="shared" si="134"/>
        <v>0</v>
      </c>
    </row>
    <row r="636" spans="1:68" ht="27" hidden="1" customHeight="1" x14ac:dyDescent="0.25">
      <c r="A636" s="54" t="s">
        <v>1022</v>
      </c>
      <c r="B636" s="54" t="s">
        <v>1023</v>
      </c>
      <c r="C636" s="31">
        <v>4301051448</v>
      </c>
      <c r="D636" s="789">
        <v>4640242181226</v>
      </c>
      <c r="E636" s="790"/>
      <c r="F636" s="776">
        <v>0.3</v>
      </c>
      <c r="G636" s="32">
        <v>6</v>
      </c>
      <c r="H636" s="776">
        <v>1.8</v>
      </c>
      <c r="I636" s="776">
        <v>1.972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30</v>
      </c>
      <c r="P636" s="1120" t="s">
        <v>1024</v>
      </c>
      <c r="Q636" s="787"/>
      <c r="R636" s="787"/>
      <c r="S636" s="787"/>
      <c r="T636" s="788"/>
      <c r="U636" s="34"/>
      <c r="V636" s="34"/>
      <c r="W636" s="35" t="s">
        <v>69</v>
      </c>
      <c r="X636" s="777">
        <v>0</v>
      </c>
      <c r="Y636" s="778">
        <f t="shared" si="130"/>
        <v>0</v>
      </c>
      <c r="Z636" s="36" t="str">
        <f>IFERROR(IF(Y636=0,"",ROUNDUP(Y636/H636,0)*0.00502),"")</f>
        <v/>
      </c>
      <c r="AA636" s="56"/>
      <c r="AB636" s="57"/>
      <c r="AC636" s="747" t="s">
        <v>1014</v>
      </c>
      <c r="AG636" s="64"/>
      <c r="AJ636" s="68"/>
      <c r="AK636" s="68">
        <v>0</v>
      </c>
      <c r="BB636" s="748" t="s">
        <v>1</v>
      </c>
      <c r="BM636" s="64">
        <f t="shared" si="131"/>
        <v>0</v>
      </c>
      <c r="BN636" s="64">
        <f t="shared" si="132"/>
        <v>0</v>
      </c>
      <c r="BO636" s="64">
        <f t="shared" si="133"/>
        <v>0</v>
      </c>
      <c r="BP636" s="64">
        <f t="shared" si="134"/>
        <v>0</v>
      </c>
    </row>
    <row r="637" spans="1:68" ht="27" hidden="1" customHeight="1" x14ac:dyDescent="0.25">
      <c r="A637" s="54" t="s">
        <v>1022</v>
      </c>
      <c r="B637" s="54" t="s">
        <v>1025</v>
      </c>
      <c r="C637" s="31">
        <v>4301051921</v>
      </c>
      <c r="D637" s="789">
        <v>4640242181226</v>
      </c>
      <c r="E637" s="790"/>
      <c r="F637" s="776">
        <v>0.3</v>
      </c>
      <c r="G637" s="32">
        <v>6</v>
      </c>
      <c r="H637" s="776">
        <v>1.8</v>
      </c>
      <c r="I637" s="776">
        <v>2.052</v>
      </c>
      <c r="J637" s="32">
        <v>182</v>
      </c>
      <c r="K637" s="32" t="s">
        <v>76</v>
      </c>
      <c r="L637" s="32"/>
      <c r="M637" s="33" t="s">
        <v>164</v>
      </c>
      <c r="N637" s="33"/>
      <c r="O637" s="32">
        <v>45</v>
      </c>
      <c r="P637" s="897" t="s">
        <v>1026</v>
      </c>
      <c r="Q637" s="787"/>
      <c r="R637" s="787"/>
      <c r="S637" s="787"/>
      <c r="T637" s="788"/>
      <c r="U637" s="34"/>
      <c r="V637" s="34"/>
      <c r="W637" s="35" t="s">
        <v>69</v>
      </c>
      <c r="X637" s="777">
        <v>0</v>
      </c>
      <c r="Y637" s="778">
        <f t="shared" si="130"/>
        <v>0</v>
      </c>
      <c r="Z637" s="36" t="str">
        <f>IFERROR(IF(Y637=0,"",ROUNDUP(Y637/H637,0)*0.00651),"")</f>
        <v/>
      </c>
      <c r="AA637" s="56"/>
      <c r="AB637" s="57"/>
      <c r="AC637" s="749" t="s">
        <v>1014</v>
      </c>
      <c r="AG637" s="64"/>
      <c r="AJ637" s="68"/>
      <c r="AK637" s="68">
        <v>0</v>
      </c>
      <c r="BB637" s="750" t="s">
        <v>1</v>
      </c>
      <c r="BM637" s="64">
        <f t="shared" si="131"/>
        <v>0</v>
      </c>
      <c r="BN637" s="64">
        <f t="shared" si="132"/>
        <v>0</v>
      </c>
      <c r="BO637" s="64">
        <f t="shared" si="133"/>
        <v>0</v>
      </c>
      <c r="BP637" s="64">
        <f t="shared" si="134"/>
        <v>0</v>
      </c>
    </row>
    <row r="638" spans="1:68" hidden="1" x14ac:dyDescent="0.2">
      <c r="A638" s="793"/>
      <c r="B638" s="792"/>
      <c r="C638" s="792"/>
      <c r="D638" s="792"/>
      <c r="E638" s="792"/>
      <c r="F638" s="792"/>
      <c r="G638" s="792"/>
      <c r="H638" s="792"/>
      <c r="I638" s="792"/>
      <c r="J638" s="792"/>
      <c r="K638" s="792"/>
      <c r="L638" s="792"/>
      <c r="M638" s="792"/>
      <c r="N638" s="792"/>
      <c r="O638" s="794"/>
      <c r="P638" s="781" t="s">
        <v>71</v>
      </c>
      <c r="Q638" s="782"/>
      <c r="R638" s="782"/>
      <c r="S638" s="782"/>
      <c r="T638" s="782"/>
      <c r="U638" s="782"/>
      <c r="V638" s="783"/>
      <c r="W638" s="37" t="s">
        <v>72</v>
      </c>
      <c r="X638" s="779">
        <f>IFERROR(X630/H630,"0")+IFERROR(X631/H631,"0")+IFERROR(X632/H632,"0")+IFERROR(X633/H633,"0")+IFERROR(X634/H634,"0")+IFERROR(X635/H635,"0")+IFERROR(X636/H636,"0")+IFERROR(X637/H637,"0")</f>
        <v>0</v>
      </c>
      <c r="Y638" s="779">
        <f>IFERROR(Y630/H630,"0")+IFERROR(Y631/H631,"0")+IFERROR(Y632/H632,"0")+IFERROR(Y633/H633,"0")+IFERROR(Y634/H634,"0")+IFERROR(Y635/H635,"0")+IFERROR(Y636/H636,"0")+IFERROR(Y637/H637,"0")</f>
        <v>0</v>
      </c>
      <c r="Z638" s="779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780"/>
      <c r="AB638" s="780"/>
      <c r="AC638" s="780"/>
    </row>
    <row r="639" spans="1:68" hidden="1" x14ac:dyDescent="0.2">
      <c r="A639" s="792"/>
      <c r="B639" s="792"/>
      <c r="C639" s="792"/>
      <c r="D639" s="792"/>
      <c r="E639" s="792"/>
      <c r="F639" s="792"/>
      <c r="G639" s="792"/>
      <c r="H639" s="792"/>
      <c r="I639" s="792"/>
      <c r="J639" s="792"/>
      <c r="K639" s="792"/>
      <c r="L639" s="792"/>
      <c r="M639" s="792"/>
      <c r="N639" s="792"/>
      <c r="O639" s="794"/>
      <c r="P639" s="781" t="s">
        <v>71</v>
      </c>
      <c r="Q639" s="782"/>
      <c r="R639" s="782"/>
      <c r="S639" s="782"/>
      <c r="T639" s="782"/>
      <c r="U639" s="782"/>
      <c r="V639" s="783"/>
      <c r="W639" s="37" t="s">
        <v>69</v>
      </c>
      <c r="X639" s="779">
        <f>IFERROR(SUM(X630:X637),"0")</f>
        <v>0</v>
      </c>
      <c r="Y639" s="779">
        <f>IFERROR(SUM(Y630:Y637),"0")</f>
        <v>0</v>
      </c>
      <c r="Z639" s="37"/>
      <c r="AA639" s="780"/>
      <c r="AB639" s="780"/>
      <c r="AC639" s="780"/>
    </row>
    <row r="640" spans="1:68" ht="14.25" hidden="1" customHeight="1" x14ac:dyDescent="0.25">
      <c r="A640" s="791" t="s">
        <v>210</v>
      </c>
      <c r="B640" s="792"/>
      <c r="C640" s="792"/>
      <c r="D640" s="792"/>
      <c r="E640" s="792"/>
      <c r="F640" s="792"/>
      <c r="G640" s="792"/>
      <c r="H640" s="792"/>
      <c r="I640" s="792"/>
      <c r="J640" s="792"/>
      <c r="K640" s="792"/>
      <c r="L640" s="792"/>
      <c r="M640" s="792"/>
      <c r="N640" s="792"/>
      <c r="O640" s="792"/>
      <c r="P640" s="792"/>
      <c r="Q640" s="792"/>
      <c r="R640" s="792"/>
      <c r="S640" s="792"/>
      <c r="T640" s="792"/>
      <c r="U640" s="792"/>
      <c r="V640" s="792"/>
      <c r="W640" s="792"/>
      <c r="X640" s="792"/>
      <c r="Y640" s="792"/>
      <c r="Z640" s="792"/>
      <c r="AA640" s="773"/>
      <c r="AB640" s="773"/>
      <c r="AC640" s="773"/>
    </row>
    <row r="641" spans="1:68" ht="27" hidden="1" customHeight="1" x14ac:dyDescent="0.25">
      <c r="A641" s="54" t="s">
        <v>1027</v>
      </c>
      <c r="B641" s="54" t="s">
        <v>1028</v>
      </c>
      <c r="C641" s="31">
        <v>4301060408</v>
      </c>
      <c r="D641" s="789">
        <v>4640242180120</v>
      </c>
      <c r="E641" s="790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116</v>
      </c>
      <c r="L641" s="32"/>
      <c r="M641" s="33" t="s">
        <v>68</v>
      </c>
      <c r="N641" s="33"/>
      <c r="O641" s="32">
        <v>40</v>
      </c>
      <c r="P641" s="1122" t="s">
        <v>1029</v>
      </c>
      <c r="Q641" s="787"/>
      <c r="R641" s="787"/>
      <c r="S641" s="787"/>
      <c r="T641" s="788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1" t="s">
        <v>1030</v>
      </c>
      <c r="AG641" s="64"/>
      <c r="AJ641" s="68"/>
      <c r="AK641" s="68">
        <v>0</v>
      </c>
      <c r="BB641" s="752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1027</v>
      </c>
      <c r="B642" s="54" t="s">
        <v>1031</v>
      </c>
      <c r="C642" s="31">
        <v>4301060354</v>
      </c>
      <c r="D642" s="789">
        <v>4640242180120</v>
      </c>
      <c r="E642" s="790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116</v>
      </c>
      <c r="L642" s="32"/>
      <c r="M642" s="33" t="s">
        <v>68</v>
      </c>
      <c r="N642" s="33"/>
      <c r="O642" s="32">
        <v>40</v>
      </c>
      <c r="P642" s="1179" t="s">
        <v>1032</v>
      </c>
      <c r="Q642" s="787"/>
      <c r="R642" s="787"/>
      <c r="S642" s="787"/>
      <c r="T642" s="788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3" t="s">
        <v>1030</v>
      </c>
      <c r="AG642" s="64"/>
      <c r="AJ642" s="68"/>
      <c r="AK642" s="68">
        <v>0</v>
      </c>
      <c r="BB642" s="754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hidden="1" customHeight="1" x14ac:dyDescent="0.25">
      <c r="A643" s="54" t="s">
        <v>1033</v>
      </c>
      <c r="B643" s="54" t="s">
        <v>1034</v>
      </c>
      <c r="C643" s="31">
        <v>4301060407</v>
      </c>
      <c r="D643" s="789">
        <v>4640242180137</v>
      </c>
      <c r="E643" s="790"/>
      <c r="F643" s="776">
        <v>1.3</v>
      </c>
      <c r="G643" s="32">
        <v>6</v>
      </c>
      <c r="H643" s="776">
        <v>7.8</v>
      </c>
      <c r="I643" s="776">
        <v>8.2799999999999994</v>
      </c>
      <c r="J643" s="32">
        <v>56</v>
      </c>
      <c r="K643" s="32" t="s">
        <v>116</v>
      </c>
      <c r="L643" s="32"/>
      <c r="M643" s="33" t="s">
        <v>68</v>
      </c>
      <c r="N643" s="33"/>
      <c r="O643" s="32">
        <v>40</v>
      </c>
      <c r="P643" s="936" t="s">
        <v>1035</v>
      </c>
      <c r="Q643" s="787"/>
      <c r="R643" s="787"/>
      <c r="S643" s="787"/>
      <c r="T643" s="788"/>
      <c r="U643" s="34"/>
      <c r="V643" s="34"/>
      <c r="W643" s="35" t="s">
        <v>69</v>
      </c>
      <c r="X643" s="777">
        <v>0</v>
      </c>
      <c r="Y643" s="778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5" t="s">
        <v>1036</v>
      </c>
      <c r="AG643" s="64"/>
      <c r="AJ643" s="68"/>
      <c r="AK643" s="68">
        <v>0</v>
      </c>
      <c r="BB643" s="756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1033</v>
      </c>
      <c r="B644" s="54" t="s">
        <v>1037</v>
      </c>
      <c r="C644" s="31">
        <v>4301060355</v>
      </c>
      <c r="D644" s="789">
        <v>4640242180137</v>
      </c>
      <c r="E644" s="790"/>
      <c r="F644" s="776">
        <v>1.3</v>
      </c>
      <c r="G644" s="32">
        <v>6</v>
      </c>
      <c r="H644" s="776">
        <v>7.8</v>
      </c>
      <c r="I644" s="776">
        <v>8.2799999999999994</v>
      </c>
      <c r="J644" s="32">
        <v>56</v>
      </c>
      <c r="K644" s="32" t="s">
        <v>116</v>
      </c>
      <c r="L644" s="32"/>
      <c r="M644" s="33" t="s">
        <v>68</v>
      </c>
      <c r="N644" s="33"/>
      <c r="O644" s="32">
        <v>40</v>
      </c>
      <c r="P644" s="1211" t="s">
        <v>1038</v>
      </c>
      <c r="Q644" s="787"/>
      <c r="R644" s="787"/>
      <c r="S644" s="787"/>
      <c r="T644" s="788"/>
      <c r="U644" s="34"/>
      <c r="V644" s="34"/>
      <c r="W644" s="35" t="s">
        <v>69</v>
      </c>
      <c r="X644" s="777">
        <v>0</v>
      </c>
      <c r="Y644" s="778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7" t="s">
        <v>1036</v>
      </c>
      <c r="AG644" s="64"/>
      <c r="AJ644" s="68"/>
      <c r="AK644" s="68">
        <v>0</v>
      </c>
      <c r="BB644" s="758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idden="1" x14ac:dyDescent="0.2">
      <c r="A645" s="793"/>
      <c r="B645" s="792"/>
      <c r="C645" s="792"/>
      <c r="D645" s="792"/>
      <c r="E645" s="792"/>
      <c r="F645" s="792"/>
      <c r="G645" s="792"/>
      <c r="H645" s="792"/>
      <c r="I645" s="792"/>
      <c r="J645" s="792"/>
      <c r="K645" s="792"/>
      <c r="L645" s="792"/>
      <c r="M645" s="792"/>
      <c r="N645" s="792"/>
      <c r="O645" s="794"/>
      <c r="P645" s="781" t="s">
        <v>71</v>
      </c>
      <c r="Q645" s="782"/>
      <c r="R645" s="782"/>
      <c r="S645" s="782"/>
      <c r="T645" s="782"/>
      <c r="U645" s="782"/>
      <c r="V645" s="783"/>
      <c r="W645" s="37" t="s">
        <v>72</v>
      </c>
      <c r="X645" s="779">
        <f>IFERROR(X641/H641,"0")+IFERROR(X642/H642,"0")+IFERROR(X643/H643,"0")+IFERROR(X644/H644,"0")</f>
        <v>0</v>
      </c>
      <c r="Y645" s="779">
        <f>IFERROR(Y641/H641,"0")+IFERROR(Y642/H642,"0")+IFERROR(Y643/H643,"0")+IFERROR(Y644/H644,"0")</f>
        <v>0</v>
      </c>
      <c r="Z645" s="779">
        <f>IFERROR(IF(Z641="",0,Z641),"0")+IFERROR(IF(Z642="",0,Z642),"0")+IFERROR(IF(Z643="",0,Z643),"0")+IFERROR(IF(Z644="",0,Z644),"0")</f>
        <v>0</v>
      </c>
      <c r="AA645" s="780"/>
      <c r="AB645" s="780"/>
      <c r="AC645" s="780"/>
    </row>
    <row r="646" spans="1:68" hidden="1" x14ac:dyDescent="0.2">
      <c r="A646" s="792"/>
      <c r="B646" s="792"/>
      <c r="C646" s="792"/>
      <c r="D646" s="792"/>
      <c r="E646" s="792"/>
      <c r="F646" s="792"/>
      <c r="G646" s="792"/>
      <c r="H646" s="792"/>
      <c r="I646" s="792"/>
      <c r="J646" s="792"/>
      <c r="K646" s="792"/>
      <c r="L646" s="792"/>
      <c r="M646" s="792"/>
      <c r="N646" s="792"/>
      <c r="O646" s="794"/>
      <c r="P646" s="781" t="s">
        <v>71</v>
      </c>
      <c r="Q646" s="782"/>
      <c r="R646" s="782"/>
      <c r="S646" s="782"/>
      <c r="T646" s="782"/>
      <c r="U646" s="782"/>
      <c r="V646" s="783"/>
      <c r="W646" s="37" t="s">
        <v>69</v>
      </c>
      <c r="X646" s="779">
        <f>IFERROR(SUM(X641:X644),"0")</f>
        <v>0</v>
      </c>
      <c r="Y646" s="779">
        <f>IFERROR(SUM(Y641:Y644),"0")</f>
        <v>0</v>
      </c>
      <c r="Z646" s="37"/>
      <c r="AA646" s="780"/>
      <c r="AB646" s="780"/>
      <c r="AC646" s="780"/>
    </row>
    <row r="647" spans="1:68" ht="16.5" hidden="1" customHeight="1" x14ac:dyDescent="0.25">
      <c r="A647" s="824" t="s">
        <v>1039</v>
      </c>
      <c r="B647" s="792"/>
      <c r="C647" s="792"/>
      <c r="D647" s="792"/>
      <c r="E647" s="792"/>
      <c r="F647" s="792"/>
      <c r="G647" s="792"/>
      <c r="H647" s="792"/>
      <c r="I647" s="792"/>
      <c r="J647" s="792"/>
      <c r="K647" s="792"/>
      <c r="L647" s="792"/>
      <c r="M647" s="792"/>
      <c r="N647" s="792"/>
      <c r="O647" s="792"/>
      <c r="P647" s="792"/>
      <c r="Q647" s="792"/>
      <c r="R647" s="792"/>
      <c r="S647" s="792"/>
      <c r="T647" s="792"/>
      <c r="U647" s="792"/>
      <c r="V647" s="792"/>
      <c r="W647" s="792"/>
      <c r="X647" s="792"/>
      <c r="Y647" s="792"/>
      <c r="Z647" s="792"/>
      <c r="AA647" s="772"/>
      <c r="AB647" s="772"/>
      <c r="AC647" s="772"/>
    </row>
    <row r="648" spans="1:68" ht="14.25" hidden="1" customHeight="1" x14ac:dyDescent="0.25">
      <c r="A648" s="791" t="s">
        <v>113</v>
      </c>
      <c r="B648" s="792"/>
      <c r="C648" s="792"/>
      <c r="D648" s="792"/>
      <c r="E648" s="792"/>
      <c r="F648" s="792"/>
      <c r="G648" s="792"/>
      <c r="H648" s="792"/>
      <c r="I648" s="792"/>
      <c r="J648" s="792"/>
      <c r="K648" s="792"/>
      <c r="L648" s="792"/>
      <c r="M648" s="792"/>
      <c r="N648" s="792"/>
      <c r="O648" s="792"/>
      <c r="P648" s="792"/>
      <c r="Q648" s="792"/>
      <c r="R648" s="792"/>
      <c r="S648" s="792"/>
      <c r="T648" s="792"/>
      <c r="U648" s="792"/>
      <c r="V648" s="792"/>
      <c r="W648" s="792"/>
      <c r="X648" s="792"/>
      <c r="Y648" s="792"/>
      <c r="Z648" s="792"/>
      <c r="AA648" s="773"/>
      <c r="AB648" s="773"/>
      <c r="AC648" s="773"/>
    </row>
    <row r="649" spans="1:68" ht="27" hidden="1" customHeight="1" x14ac:dyDescent="0.25">
      <c r="A649" s="54" t="s">
        <v>1040</v>
      </c>
      <c r="B649" s="54" t="s">
        <v>1041</v>
      </c>
      <c r="C649" s="31">
        <v>4301011951</v>
      </c>
      <c r="D649" s="789">
        <v>4640242180045</v>
      </c>
      <c r="E649" s="790"/>
      <c r="F649" s="776">
        <v>1.5</v>
      </c>
      <c r="G649" s="32">
        <v>8</v>
      </c>
      <c r="H649" s="776">
        <v>12</v>
      </c>
      <c r="I649" s="776">
        <v>12.48</v>
      </c>
      <c r="J649" s="32">
        <v>56</v>
      </c>
      <c r="K649" s="32" t="s">
        <v>116</v>
      </c>
      <c r="L649" s="32"/>
      <c r="M649" s="33" t="s">
        <v>117</v>
      </c>
      <c r="N649" s="33"/>
      <c r="O649" s="32">
        <v>55</v>
      </c>
      <c r="P649" s="1009" t="s">
        <v>1042</v>
      </c>
      <c r="Q649" s="787"/>
      <c r="R649" s="787"/>
      <c r="S649" s="787"/>
      <c r="T649" s="788"/>
      <c r="U649" s="34"/>
      <c r="V649" s="34"/>
      <c r="W649" s="35" t="s">
        <v>69</v>
      </c>
      <c r="X649" s="777">
        <v>0</v>
      </c>
      <c r="Y649" s="77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9" t="s">
        <v>1043</v>
      </c>
      <c r="AG649" s="64"/>
      <c r="AJ649" s="68"/>
      <c r="AK649" s="68">
        <v>0</v>
      </c>
      <c r="BB649" s="760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hidden="1" customHeight="1" x14ac:dyDescent="0.25">
      <c r="A650" s="54" t="s">
        <v>1044</v>
      </c>
      <c r="B650" s="54" t="s">
        <v>1045</v>
      </c>
      <c r="C650" s="31">
        <v>4301011950</v>
      </c>
      <c r="D650" s="789">
        <v>4640242180601</v>
      </c>
      <c r="E650" s="790"/>
      <c r="F650" s="776">
        <v>1.5</v>
      </c>
      <c r="G650" s="32">
        <v>8</v>
      </c>
      <c r="H650" s="776">
        <v>12</v>
      </c>
      <c r="I650" s="776">
        <v>12.48</v>
      </c>
      <c r="J650" s="32">
        <v>56</v>
      </c>
      <c r="K650" s="32" t="s">
        <v>116</v>
      </c>
      <c r="L650" s="32"/>
      <c r="M650" s="33" t="s">
        <v>117</v>
      </c>
      <c r="N650" s="33"/>
      <c r="O650" s="32">
        <v>55</v>
      </c>
      <c r="P650" s="1174" t="s">
        <v>1046</v>
      </c>
      <c r="Q650" s="787"/>
      <c r="R650" s="787"/>
      <c r="S650" s="787"/>
      <c r="T650" s="788"/>
      <c r="U650" s="34"/>
      <c r="V650" s="34"/>
      <c r="W650" s="35" t="s">
        <v>69</v>
      </c>
      <c r="X650" s="777">
        <v>0</v>
      </c>
      <c r="Y650" s="778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61" t="s">
        <v>1047</v>
      </c>
      <c r="AG650" s="64"/>
      <c r="AJ650" s="68"/>
      <c r="AK650" s="68">
        <v>0</v>
      </c>
      <c r="BB650" s="762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idden="1" x14ac:dyDescent="0.2">
      <c r="A651" s="793"/>
      <c r="B651" s="792"/>
      <c r="C651" s="792"/>
      <c r="D651" s="792"/>
      <c r="E651" s="792"/>
      <c r="F651" s="792"/>
      <c r="G651" s="792"/>
      <c r="H651" s="792"/>
      <c r="I651" s="792"/>
      <c r="J651" s="792"/>
      <c r="K651" s="792"/>
      <c r="L651" s="792"/>
      <c r="M651" s="792"/>
      <c r="N651" s="792"/>
      <c r="O651" s="794"/>
      <c r="P651" s="781" t="s">
        <v>71</v>
      </c>
      <c r="Q651" s="782"/>
      <c r="R651" s="782"/>
      <c r="S651" s="782"/>
      <c r="T651" s="782"/>
      <c r="U651" s="782"/>
      <c r="V651" s="783"/>
      <c r="W651" s="37" t="s">
        <v>72</v>
      </c>
      <c r="X651" s="779">
        <f>IFERROR(X649/H649,"0")+IFERROR(X650/H650,"0")</f>
        <v>0</v>
      </c>
      <c r="Y651" s="779">
        <f>IFERROR(Y649/H649,"0")+IFERROR(Y650/H650,"0")</f>
        <v>0</v>
      </c>
      <c r="Z651" s="779">
        <f>IFERROR(IF(Z649="",0,Z649),"0")+IFERROR(IF(Z650="",0,Z650),"0")</f>
        <v>0</v>
      </c>
      <c r="AA651" s="780"/>
      <c r="AB651" s="780"/>
      <c r="AC651" s="780"/>
    </row>
    <row r="652" spans="1:68" hidden="1" x14ac:dyDescent="0.2">
      <c r="A652" s="792"/>
      <c r="B652" s="792"/>
      <c r="C652" s="792"/>
      <c r="D652" s="792"/>
      <c r="E652" s="792"/>
      <c r="F652" s="792"/>
      <c r="G652" s="792"/>
      <c r="H652" s="792"/>
      <c r="I652" s="792"/>
      <c r="J652" s="792"/>
      <c r="K652" s="792"/>
      <c r="L652" s="792"/>
      <c r="M652" s="792"/>
      <c r="N652" s="792"/>
      <c r="O652" s="794"/>
      <c r="P652" s="781" t="s">
        <v>71</v>
      </c>
      <c r="Q652" s="782"/>
      <c r="R652" s="782"/>
      <c r="S652" s="782"/>
      <c r="T652" s="782"/>
      <c r="U652" s="782"/>
      <c r="V652" s="783"/>
      <c r="W652" s="37" t="s">
        <v>69</v>
      </c>
      <c r="X652" s="779">
        <f>IFERROR(SUM(X649:X650),"0")</f>
        <v>0</v>
      </c>
      <c r="Y652" s="779">
        <f>IFERROR(SUM(Y649:Y650),"0")</f>
        <v>0</v>
      </c>
      <c r="Z652" s="37"/>
      <c r="AA652" s="780"/>
      <c r="AB652" s="780"/>
      <c r="AC652" s="780"/>
    </row>
    <row r="653" spans="1:68" ht="14.25" hidden="1" customHeight="1" x14ac:dyDescent="0.25">
      <c r="A653" s="791" t="s">
        <v>168</v>
      </c>
      <c r="B653" s="792"/>
      <c r="C653" s="792"/>
      <c r="D653" s="792"/>
      <c r="E653" s="792"/>
      <c r="F653" s="792"/>
      <c r="G653" s="792"/>
      <c r="H653" s="792"/>
      <c r="I653" s="792"/>
      <c r="J653" s="792"/>
      <c r="K653" s="792"/>
      <c r="L653" s="792"/>
      <c r="M653" s="792"/>
      <c r="N653" s="792"/>
      <c r="O653" s="792"/>
      <c r="P653" s="792"/>
      <c r="Q653" s="792"/>
      <c r="R653" s="792"/>
      <c r="S653" s="792"/>
      <c r="T653" s="792"/>
      <c r="U653" s="792"/>
      <c r="V653" s="792"/>
      <c r="W653" s="792"/>
      <c r="X653" s="792"/>
      <c r="Y653" s="792"/>
      <c r="Z653" s="792"/>
      <c r="AA653" s="773"/>
      <c r="AB653" s="773"/>
      <c r="AC653" s="773"/>
    </row>
    <row r="654" spans="1:68" ht="27" hidden="1" customHeight="1" x14ac:dyDescent="0.25">
      <c r="A654" s="54" t="s">
        <v>1048</v>
      </c>
      <c r="B654" s="54" t="s">
        <v>1049</v>
      </c>
      <c r="C654" s="31">
        <v>4301020314</v>
      </c>
      <c r="D654" s="789">
        <v>4640242180090</v>
      </c>
      <c r="E654" s="790"/>
      <c r="F654" s="776">
        <v>1.5</v>
      </c>
      <c r="G654" s="32">
        <v>8</v>
      </c>
      <c r="H654" s="776">
        <v>12</v>
      </c>
      <c r="I654" s="776">
        <v>12.48</v>
      </c>
      <c r="J654" s="32">
        <v>56</v>
      </c>
      <c r="K654" s="32" t="s">
        <v>116</v>
      </c>
      <c r="L654" s="32"/>
      <c r="M654" s="33" t="s">
        <v>117</v>
      </c>
      <c r="N654" s="33"/>
      <c r="O654" s="32">
        <v>50</v>
      </c>
      <c r="P654" s="1146" t="s">
        <v>1050</v>
      </c>
      <c r="Q654" s="787"/>
      <c r="R654" s="787"/>
      <c r="S654" s="787"/>
      <c r="T654" s="788"/>
      <c r="U654" s="34"/>
      <c r="V654" s="34"/>
      <c r="W654" s="35" t="s">
        <v>69</v>
      </c>
      <c r="X654" s="777">
        <v>0</v>
      </c>
      <c r="Y654" s="778">
        <f>IFERROR(IF(X654="",0,CEILING((X654/$H654),1)*$H654),"")</f>
        <v>0</v>
      </c>
      <c r="Z654" s="36" t="str">
        <f>IFERROR(IF(Y654=0,"",ROUNDUP(Y654/H654,0)*0.02175),"")</f>
        <v/>
      </c>
      <c r="AA654" s="56"/>
      <c r="AB654" s="57"/>
      <c r="AC654" s="763" t="s">
        <v>1051</v>
      </c>
      <c r="AG654" s="64"/>
      <c r="AJ654" s="68"/>
      <c r="AK654" s="68">
        <v>0</v>
      </c>
      <c r="BB654" s="764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idden="1" x14ac:dyDescent="0.2">
      <c r="A655" s="793"/>
      <c r="B655" s="792"/>
      <c r="C655" s="792"/>
      <c r="D655" s="792"/>
      <c r="E655" s="792"/>
      <c r="F655" s="792"/>
      <c r="G655" s="792"/>
      <c r="H655" s="792"/>
      <c r="I655" s="792"/>
      <c r="J655" s="792"/>
      <c r="K655" s="792"/>
      <c r="L655" s="792"/>
      <c r="M655" s="792"/>
      <c r="N655" s="792"/>
      <c r="O655" s="794"/>
      <c r="P655" s="781" t="s">
        <v>71</v>
      </c>
      <c r="Q655" s="782"/>
      <c r="R655" s="782"/>
      <c r="S655" s="782"/>
      <c r="T655" s="782"/>
      <c r="U655" s="782"/>
      <c r="V655" s="783"/>
      <c r="W655" s="37" t="s">
        <v>72</v>
      </c>
      <c r="X655" s="779">
        <f>IFERROR(X654/H654,"0")</f>
        <v>0</v>
      </c>
      <c r="Y655" s="779">
        <f>IFERROR(Y654/H654,"0")</f>
        <v>0</v>
      </c>
      <c r="Z655" s="779">
        <f>IFERROR(IF(Z654="",0,Z654),"0")</f>
        <v>0</v>
      </c>
      <c r="AA655" s="780"/>
      <c r="AB655" s="780"/>
      <c r="AC655" s="780"/>
    </row>
    <row r="656" spans="1:68" hidden="1" x14ac:dyDescent="0.2">
      <c r="A656" s="792"/>
      <c r="B656" s="792"/>
      <c r="C656" s="792"/>
      <c r="D656" s="792"/>
      <c r="E656" s="792"/>
      <c r="F656" s="792"/>
      <c r="G656" s="792"/>
      <c r="H656" s="792"/>
      <c r="I656" s="792"/>
      <c r="J656" s="792"/>
      <c r="K656" s="792"/>
      <c r="L656" s="792"/>
      <c r="M656" s="792"/>
      <c r="N656" s="792"/>
      <c r="O656" s="794"/>
      <c r="P656" s="781" t="s">
        <v>71</v>
      </c>
      <c r="Q656" s="782"/>
      <c r="R656" s="782"/>
      <c r="S656" s="782"/>
      <c r="T656" s="782"/>
      <c r="U656" s="782"/>
      <c r="V656" s="783"/>
      <c r="W656" s="37" t="s">
        <v>69</v>
      </c>
      <c r="X656" s="779">
        <f>IFERROR(SUM(X654:X654),"0")</f>
        <v>0</v>
      </c>
      <c r="Y656" s="779">
        <f>IFERROR(SUM(Y654:Y654),"0")</f>
        <v>0</v>
      </c>
      <c r="Z656" s="37"/>
      <c r="AA656" s="780"/>
      <c r="AB656" s="780"/>
      <c r="AC656" s="780"/>
    </row>
    <row r="657" spans="1:68" ht="14.25" hidden="1" customHeight="1" x14ac:dyDescent="0.25">
      <c r="A657" s="791" t="s">
        <v>64</v>
      </c>
      <c r="B657" s="792"/>
      <c r="C657" s="792"/>
      <c r="D657" s="792"/>
      <c r="E657" s="792"/>
      <c r="F657" s="792"/>
      <c r="G657" s="792"/>
      <c r="H657" s="792"/>
      <c r="I657" s="792"/>
      <c r="J657" s="792"/>
      <c r="K657" s="792"/>
      <c r="L657" s="792"/>
      <c r="M657" s="792"/>
      <c r="N657" s="792"/>
      <c r="O657" s="792"/>
      <c r="P657" s="792"/>
      <c r="Q657" s="792"/>
      <c r="R657" s="792"/>
      <c r="S657" s="792"/>
      <c r="T657" s="792"/>
      <c r="U657" s="792"/>
      <c r="V657" s="792"/>
      <c r="W657" s="792"/>
      <c r="X657" s="792"/>
      <c r="Y657" s="792"/>
      <c r="Z657" s="792"/>
      <c r="AA657" s="773"/>
      <c r="AB657" s="773"/>
      <c r="AC657" s="773"/>
    </row>
    <row r="658" spans="1:68" ht="27" hidden="1" customHeight="1" x14ac:dyDescent="0.25">
      <c r="A658" s="54" t="s">
        <v>1052</v>
      </c>
      <c r="B658" s="54" t="s">
        <v>1053</v>
      </c>
      <c r="C658" s="31">
        <v>4301031321</v>
      </c>
      <c r="D658" s="789">
        <v>4640242180076</v>
      </c>
      <c r="E658" s="790"/>
      <c r="F658" s="776">
        <v>0.7</v>
      </c>
      <c r="G658" s="32">
        <v>6</v>
      </c>
      <c r="H658" s="776">
        <v>4.2</v>
      </c>
      <c r="I658" s="776">
        <v>4.41</v>
      </c>
      <c r="J658" s="32">
        <v>132</v>
      </c>
      <c r="K658" s="32" t="s">
        <v>126</v>
      </c>
      <c r="L658" s="32"/>
      <c r="M658" s="33" t="s">
        <v>68</v>
      </c>
      <c r="N658" s="33"/>
      <c r="O658" s="32">
        <v>40</v>
      </c>
      <c r="P658" s="943" t="s">
        <v>1054</v>
      </c>
      <c r="Q658" s="787"/>
      <c r="R658" s="787"/>
      <c r="S658" s="787"/>
      <c r="T658" s="788"/>
      <c r="U658" s="34"/>
      <c r="V658" s="34"/>
      <c r="W658" s="35" t="s">
        <v>69</v>
      </c>
      <c r="X658" s="777">
        <v>0</v>
      </c>
      <c r="Y658" s="778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65" t="s">
        <v>1055</v>
      </c>
      <c r="AG658" s="64"/>
      <c r="AJ658" s="68"/>
      <c r="AK658" s="68">
        <v>0</v>
      </c>
      <c r="BB658" s="766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93"/>
      <c r="B659" s="792"/>
      <c r="C659" s="792"/>
      <c r="D659" s="792"/>
      <c r="E659" s="792"/>
      <c r="F659" s="792"/>
      <c r="G659" s="792"/>
      <c r="H659" s="792"/>
      <c r="I659" s="792"/>
      <c r="J659" s="792"/>
      <c r="K659" s="792"/>
      <c r="L659" s="792"/>
      <c r="M659" s="792"/>
      <c r="N659" s="792"/>
      <c r="O659" s="794"/>
      <c r="P659" s="781" t="s">
        <v>71</v>
      </c>
      <c r="Q659" s="782"/>
      <c r="R659" s="782"/>
      <c r="S659" s="782"/>
      <c r="T659" s="782"/>
      <c r="U659" s="782"/>
      <c r="V659" s="783"/>
      <c r="W659" s="37" t="s">
        <v>72</v>
      </c>
      <c r="X659" s="779">
        <f>IFERROR(X658/H658,"0")</f>
        <v>0</v>
      </c>
      <c r="Y659" s="779">
        <f>IFERROR(Y658/H658,"0")</f>
        <v>0</v>
      </c>
      <c r="Z659" s="779">
        <f>IFERROR(IF(Z658="",0,Z658),"0")</f>
        <v>0</v>
      </c>
      <c r="AA659" s="780"/>
      <c r="AB659" s="780"/>
      <c r="AC659" s="780"/>
    </row>
    <row r="660" spans="1:68" hidden="1" x14ac:dyDescent="0.2">
      <c r="A660" s="792"/>
      <c r="B660" s="792"/>
      <c r="C660" s="792"/>
      <c r="D660" s="792"/>
      <c r="E660" s="792"/>
      <c r="F660" s="792"/>
      <c r="G660" s="792"/>
      <c r="H660" s="792"/>
      <c r="I660" s="792"/>
      <c r="J660" s="792"/>
      <c r="K660" s="792"/>
      <c r="L660" s="792"/>
      <c r="M660" s="792"/>
      <c r="N660" s="792"/>
      <c r="O660" s="794"/>
      <c r="P660" s="781" t="s">
        <v>71</v>
      </c>
      <c r="Q660" s="782"/>
      <c r="R660" s="782"/>
      <c r="S660" s="782"/>
      <c r="T660" s="782"/>
      <c r="U660" s="782"/>
      <c r="V660" s="783"/>
      <c r="W660" s="37" t="s">
        <v>69</v>
      </c>
      <c r="X660" s="779">
        <f>IFERROR(SUM(X658:X658),"0")</f>
        <v>0</v>
      </c>
      <c r="Y660" s="779">
        <f>IFERROR(SUM(Y658:Y658),"0")</f>
        <v>0</v>
      </c>
      <c r="Z660" s="37"/>
      <c r="AA660" s="780"/>
      <c r="AB660" s="780"/>
      <c r="AC660" s="780"/>
    </row>
    <row r="661" spans="1:68" ht="14.25" hidden="1" customHeight="1" x14ac:dyDescent="0.25">
      <c r="A661" s="791" t="s">
        <v>73</v>
      </c>
      <c r="B661" s="792"/>
      <c r="C661" s="792"/>
      <c r="D661" s="792"/>
      <c r="E661" s="792"/>
      <c r="F661" s="792"/>
      <c r="G661" s="792"/>
      <c r="H661" s="792"/>
      <c r="I661" s="792"/>
      <c r="J661" s="792"/>
      <c r="K661" s="792"/>
      <c r="L661" s="792"/>
      <c r="M661" s="792"/>
      <c r="N661" s="792"/>
      <c r="O661" s="792"/>
      <c r="P661" s="792"/>
      <c r="Q661" s="792"/>
      <c r="R661" s="792"/>
      <c r="S661" s="792"/>
      <c r="T661" s="792"/>
      <c r="U661" s="792"/>
      <c r="V661" s="792"/>
      <c r="W661" s="792"/>
      <c r="X661" s="792"/>
      <c r="Y661" s="792"/>
      <c r="Z661" s="792"/>
      <c r="AA661" s="773"/>
      <c r="AB661" s="773"/>
      <c r="AC661" s="773"/>
    </row>
    <row r="662" spans="1:68" ht="27" hidden="1" customHeight="1" x14ac:dyDescent="0.25">
      <c r="A662" s="54" t="s">
        <v>1056</v>
      </c>
      <c r="B662" s="54" t="s">
        <v>1057</v>
      </c>
      <c r="C662" s="31">
        <v>4301051780</v>
      </c>
      <c r="D662" s="789">
        <v>4640242180106</v>
      </c>
      <c r="E662" s="790"/>
      <c r="F662" s="776">
        <v>1.3</v>
      </c>
      <c r="G662" s="32">
        <v>6</v>
      </c>
      <c r="H662" s="776">
        <v>7.8</v>
      </c>
      <c r="I662" s="77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45</v>
      </c>
      <c r="P662" s="1027" t="s">
        <v>1058</v>
      </c>
      <c r="Q662" s="787"/>
      <c r="R662" s="787"/>
      <c r="S662" s="787"/>
      <c r="T662" s="788"/>
      <c r="U662" s="34"/>
      <c r="V662" s="34"/>
      <c r="W662" s="35" t="s">
        <v>69</v>
      </c>
      <c r="X662" s="777">
        <v>0</v>
      </c>
      <c r="Y662" s="77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67" t="s">
        <v>1059</v>
      </c>
      <c r="AG662" s="64"/>
      <c r="AJ662" s="68"/>
      <c r="AK662" s="68">
        <v>0</v>
      </c>
      <c r="BB662" s="768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idden="1" x14ac:dyDescent="0.2">
      <c r="A663" s="793"/>
      <c r="B663" s="792"/>
      <c r="C663" s="792"/>
      <c r="D663" s="792"/>
      <c r="E663" s="792"/>
      <c r="F663" s="792"/>
      <c r="G663" s="792"/>
      <c r="H663" s="792"/>
      <c r="I663" s="792"/>
      <c r="J663" s="792"/>
      <c r="K663" s="792"/>
      <c r="L663" s="792"/>
      <c r="M663" s="792"/>
      <c r="N663" s="792"/>
      <c r="O663" s="794"/>
      <c r="P663" s="781" t="s">
        <v>71</v>
      </c>
      <c r="Q663" s="782"/>
      <c r="R663" s="782"/>
      <c r="S663" s="782"/>
      <c r="T663" s="782"/>
      <c r="U663" s="782"/>
      <c r="V663" s="783"/>
      <c r="W663" s="37" t="s">
        <v>72</v>
      </c>
      <c r="X663" s="779">
        <f>IFERROR(X662/H662,"0")</f>
        <v>0</v>
      </c>
      <c r="Y663" s="779">
        <f>IFERROR(Y662/H662,"0")</f>
        <v>0</v>
      </c>
      <c r="Z663" s="779">
        <f>IFERROR(IF(Z662="",0,Z662),"0")</f>
        <v>0</v>
      </c>
      <c r="AA663" s="780"/>
      <c r="AB663" s="780"/>
      <c r="AC663" s="780"/>
    </row>
    <row r="664" spans="1:68" hidden="1" x14ac:dyDescent="0.2">
      <c r="A664" s="792"/>
      <c r="B664" s="792"/>
      <c r="C664" s="792"/>
      <c r="D664" s="792"/>
      <c r="E664" s="792"/>
      <c r="F664" s="792"/>
      <c r="G664" s="792"/>
      <c r="H664" s="792"/>
      <c r="I664" s="792"/>
      <c r="J664" s="792"/>
      <c r="K664" s="792"/>
      <c r="L664" s="792"/>
      <c r="M664" s="792"/>
      <c r="N664" s="792"/>
      <c r="O664" s="794"/>
      <c r="P664" s="781" t="s">
        <v>71</v>
      </c>
      <c r="Q664" s="782"/>
      <c r="R664" s="782"/>
      <c r="S664" s="782"/>
      <c r="T664" s="782"/>
      <c r="U664" s="782"/>
      <c r="V664" s="783"/>
      <c r="W664" s="37" t="s">
        <v>69</v>
      </c>
      <c r="X664" s="779">
        <f>IFERROR(SUM(X662:X662),"0")</f>
        <v>0</v>
      </c>
      <c r="Y664" s="779">
        <f>IFERROR(SUM(Y662:Y662),"0")</f>
        <v>0</v>
      </c>
      <c r="Z664" s="37"/>
      <c r="AA664" s="780"/>
      <c r="AB664" s="780"/>
      <c r="AC664" s="780"/>
    </row>
    <row r="665" spans="1:68" ht="15" customHeight="1" x14ac:dyDescent="0.2">
      <c r="A665" s="797"/>
      <c r="B665" s="792"/>
      <c r="C665" s="792"/>
      <c r="D665" s="792"/>
      <c r="E665" s="792"/>
      <c r="F665" s="792"/>
      <c r="G665" s="792"/>
      <c r="H665" s="792"/>
      <c r="I665" s="792"/>
      <c r="J665" s="792"/>
      <c r="K665" s="792"/>
      <c r="L665" s="792"/>
      <c r="M665" s="792"/>
      <c r="N665" s="792"/>
      <c r="O665" s="798"/>
      <c r="P665" s="960" t="s">
        <v>1060</v>
      </c>
      <c r="Q665" s="912"/>
      <c r="R665" s="912"/>
      <c r="S665" s="912"/>
      <c r="T665" s="912"/>
      <c r="U665" s="912"/>
      <c r="V665" s="913"/>
      <c r="W665" s="37" t="s">
        <v>69</v>
      </c>
      <c r="X665" s="779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502+X507+X512+X517+X525+X529+X539+X544+X564+X570+X582+X588+X593+X599+X611+X618+X628+X639+X646+X652+X656+X660+X664,"0")</f>
        <v>4095</v>
      </c>
      <c r="Y665" s="779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502+Y507+Y512+Y517+Y525+Y529+Y539+Y544+Y564+Y570+Y582+Y588+Y593+Y599+Y611+Y618+Y628+Y639+Y646+Y652+Y656+Y660+Y664,"0")</f>
        <v>4181.92</v>
      </c>
      <c r="Z665" s="37"/>
      <c r="AA665" s="780"/>
      <c r="AB665" s="780"/>
      <c r="AC665" s="780"/>
    </row>
    <row r="666" spans="1:68" x14ac:dyDescent="0.2">
      <c r="A666" s="792"/>
      <c r="B666" s="792"/>
      <c r="C666" s="792"/>
      <c r="D666" s="792"/>
      <c r="E666" s="792"/>
      <c r="F666" s="792"/>
      <c r="G666" s="792"/>
      <c r="H666" s="792"/>
      <c r="I666" s="792"/>
      <c r="J666" s="792"/>
      <c r="K666" s="792"/>
      <c r="L666" s="792"/>
      <c r="M666" s="792"/>
      <c r="N666" s="792"/>
      <c r="O666" s="798"/>
      <c r="P666" s="960" t="s">
        <v>1061</v>
      </c>
      <c r="Q666" s="912"/>
      <c r="R666" s="912"/>
      <c r="S666" s="912"/>
      <c r="T666" s="912"/>
      <c r="U666" s="912"/>
      <c r="V666" s="913"/>
      <c r="W666" s="37" t="s">
        <v>69</v>
      </c>
      <c r="X666" s="779">
        <f>IFERROR(SUM(BM22:BM662),"0")</f>
        <v>4296.7952530228395</v>
      </c>
      <c r="Y666" s="779">
        <f>IFERROR(SUM(BN22:BN662),"0")</f>
        <v>4387.8540000000003</v>
      </c>
      <c r="Z666" s="37"/>
      <c r="AA666" s="780"/>
      <c r="AB666" s="780"/>
      <c r="AC666" s="780"/>
    </row>
    <row r="667" spans="1:68" x14ac:dyDescent="0.2">
      <c r="A667" s="792"/>
      <c r="B667" s="792"/>
      <c r="C667" s="792"/>
      <c r="D667" s="792"/>
      <c r="E667" s="792"/>
      <c r="F667" s="792"/>
      <c r="G667" s="792"/>
      <c r="H667" s="792"/>
      <c r="I667" s="792"/>
      <c r="J667" s="792"/>
      <c r="K667" s="792"/>
      <c r="L667" s="792"/>
      <c r="M667" s="792"/>
      <c r="N667" s="792"/>
      <c r="O667" s="798"/>
      <c r="P667" s="960" t="s">
        <v>1062</v>
      </c>
      <c r="Q667" s="912"/>
      <c r="R667" s="912"/>
      <c r="S667" s="912"/>
      <c r="T667" s="912"/>
      <c r="U667" s="912"/>
      <c r="V667" s="913"/>
      <c r="W667" s="37" t="s">
        <v>1063</v>
      </c>
      <c r="X667" s="38">
        <f>ROUNDUP(SUM(BO22:BO662),0)</f>
        <v>7</v>
      </c>
      <c r="Y667" s="38">
        <f>ROUNDUP(SUM(BP22:BP662),0)</f>
        <v>7</v>
      </c>
      <c r="Z667" s="37"/>
      <c r="AA667" s="780"/>
      <c r="AB667" s="780"/>
      <c r="AC667" s="780"/>
    </row>
    <row r="668" spans="1:68" x14ac:dyDescent="0.2">
      <c r="A668" s="792"/>
      <c r="B668" s="792"/>
      <c r="C668" s="792"/>
      <c r="D668" s="792"/>
      <c r="E668" s="792"/>
      <c r="F668" s="792"/>
      <c r="G668" s="792"/>
      <c r="H668" s="792"/>
      <c r="I668" s="792"/>
      <c r="J668" s="792"/>
      <c r="K668" s="792"/>
      <c r="L668" s="792"/>
      <c r="M668" s="792"/>
      <c r="N668" s="792"/>
      <c r="O668" s="798"/>
      <c r="P668" s="960" t="s">
        <v>1064</v>
      </c>
      <c r="Q668" s="912"/>
      <c r="R668" s="912"/>
      <c r="S668" s="912"/>
      <c r="T668" s="912"/>
      <c r="U668" s="912"/>
      <c r="V668" s="913"/>
      <c r="W668" s="37" t="s">
        <v>69</v>
      </c>
      <c r="X668" s="779">
        <f>GrossWeightTotal+PalletQtyTotal*25</f>
        <v>4471.7952530228395</v>
      </c>
      <c r="Y668" s="779">
        <f>GrossWeightTotalR+PalletQtyTotalR*25</f>
        <v>4562.8540000000003</v>
      </c>
      <c r="Z668" s="37"/>
      <c r="AA668" s="780"/>
      <c r="AB668" s="780"/>
      <c r="AC668" s="780"/>
    </row>
    <row r="669" spans="1:68" x14ac:dyDescent="0.2">
      <c r="A669" s="792"/>
      <c r="B669" s="792"/>
      <c r="C669" s="792"/>
      <c r="D669" s="792"/>
      <c r="E669" s="792"/>
      <c r="F669" s="792"/>
      <c r="G669" s="792"/>
      <c r="H669" s="792"/>
      <c r="I669" s="792"/>
      <c r="J669" s="792"/>
      <c r="K669" s="792"/>
      <c r="L669" s="792"/>
      <c r="M669" s="792"/>
      <c r="N669" s="792"/>
      <c r="O669" s="798"/>
      <c r="P669" s="960" t="s">
        <v>1065</v>
      </c>
      <c r="Q669" s="912"/>
      <c r="R669" s="912"/>
      <c r="S669" s="912"/>
      <c r="T669" s="912"/>
      <c r="U669" s="912"/>
      <c r="V669" s="913"/>
      <c r="W669" s="37" t="s">
        <v>1063</v>
      </c>
      <c r="X669" s="779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501+X506+X511+X516+X524+X528+X538+X543+X563+X569+X581+X587+X592+X598+X610+X617+X627+X638+X645+X651+X655+X659+X663,"0")</f>
        <v>614.99000680035169</v>
      </c>
      <c r="Y669" s="779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501+Y506+Y511+Y516+Y524+Y528+Y538+Y543+Y563+Y569+Y581+Y587+Y592+Y598+Y610+Y617+Y627+Y638+Y645+Y651+Y655+Y659+Y663,"0")</f>
        <v>626</v>
      </c>
      <c r="Z669" s="37"/>
      <c r="AA669" s="780"/>
      <c r="AB669" s="780"/>
      <c r="AC669" s="780"/>
    </row>
    <row r="670" spans="1:68" ht="14.25" hidden="1" customHeight="1" x14ac:dyDescent="0.2">
      <c r="A670" s="792"/>
      <c r="B670" s="792"/>
      <c r="C670" s="792"/>
      <c r="D670" s="792"/>
      <c r="E670" s="792"/>
      <c r="F670" s="792"/>
      <c r="G670" s="792"/>
      <c r="H670" s="792"/>
      <c r="I670" s="792"/>
      <c r="J670" s="792"/>
      <c r="K670" s="792"/>
      <c r="L670" s="792"/>
      <c r="M670" s="792"/>
      <c r="N670" s="792"/>
      <c r="O670" s="798"/>
      <c r="P670" s="960" t="s">
        <v>1066</v>
      </c>
      <c r="Q670" s="912"/>
      <c r="R670" s="912"/>
      <c r="S670" s="912"/>
      <c r="T670" s="912"/>
      <c r="U670" s="912"/>
      <c r="V670" s="913"/>
      <c r="W670" s="39" t="s">
        <v>1067</v>
      </c>
      <c r="X670" s="37"/>
      <c r="Y670" s="37"/>
      <c r="Z670" s="37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501+Z506+Z511+Z516+Z524+Z528+Z538+Z543+Z563+Z569+Z581+Z587+Z592+Z598+Z610+Z617+Z627+Z638+Z645+Z651+Z655+Z659+Z663,"0")</f>
        <v>7.9822399999999982</v>
      </c>
      <c r="AA670" s="780"/>
      <c r="AB670" s="780"/>
      <c r="AC670" s="780"/>
    </row>
    <row r="671" spans="1:68" ht="13.5" customHeight="1" thickBot="1" x14ac:dyDescent="0.25"/>
    <row r="672" spans="1:68" ht="27" customHeight="1" thickTop="1" thickBot="1" x14ac:dyDescent="0.25">
      <c r="A672" s="40" t="s">
        <v>1068</v>
      </c>
      <c r="B672" s="774" t="s">
        <v>63</v>
      </c>
      <c r="C672" s="845" t="s">
        <v>111</v>
      </c>
      <c r="D672" s="1007"/>
      <c r="E672" s="1007"/>
      <c r="F672" s="1007"/>
      <c r="G672" s="1007"/>
      <c r="H672" s="1008"/>
      <c r="I672" s="845" t="s">
        <v>323</v>
      </c>
      <c r="J672" s="1007"/>
      <c r="K672" s="1007"/>
      <c r="L672" s="1007"/>
      <c r="M672" s="1007"/>
      <c r="N672" s="1007"/>
      <c r="O672" s="1007"/>
      <c r="P672" s="1007"/>
      <c r="Q672" s="1007"/>
      <c r="R672" s="1007"/>
      <c r="S672" s="1007"/>
      <c r="T672" s="1007"/>
      <c r="U672" s="1007"/>
      <c r="V672" s="1008"/>
      <c r="W672" s="845" t="s">
        <v>658</v>
      </c>
      <c r="X672" s="1008"/>
      <c r="Y672" s="845" t="s">
        <v>747</v>
      </c>
      <c r="Z672" s="1007"/>
      <c r="AA672" s="1007"/>
      <c r="AB672" s="1008"/>
      <c r="AC672" s="774" t="s">
        <v>854</v>
      </c>
      <c r="AD672" s="774" t="s">
        <v>934</v>
      </c>
      <c r="AE672" s="845" t="s">
        <v>939</v>
      </c>
      <c r="AF672" s="1008"/>
    </row>
    <row r="673" spans="1:32" ht="14.25" customHeight="1" thickTop="1" x14ac:dyDescent="0.2">
      <c r="A673" s="1055" t="s">
        <v>1069</v>
      </c>
      <c r="B673" s="845" t="s">
        <v>63</v>
      </c>
      <c r="C673" s="845" t="s">
        <v>112</v>
      </c>
      <c r="D673" s="845" t="s">
        <v>139</v>
      </c>
      <c r="E673" s="845" t="s">
        <v>218</v>
      </c>
      <c r="F673" s="845" t="s">
        <v>240</v>
      </c>
      <c r="G673" s="845" t="s">
        <v>284</v>
      </c>
      <c r="H673" s="845" t="s">
        <v>111</v>
      </c>
      <c r="I673" s="845" t="s">
        <v>324</v>
      </c>
      <c r="J673" s="845" t="s">
        <v>348</v>
      </c>
      <c r="K673" s="845" t="s">
        <v>426</v>
      </c>
      <c r="L673" s="845" t="s">
        <v>445</v>
      </c>
      <c r="M673" s="845" t="s">
        <v>469</v>
      </c>
      <c r="N673" s="775"/>
      <c r="O673" s="845" t="s">
        <v>498</v>
      </c>
      <c r="P673" s="845" t="s">
        <v>501</v>
      </c>
      <c r="Q673" s="845" t="s">
        <v>510</v>
      </c>
      <c r="R673" s="845" t="s">
        <v>526</v>
      </c>
      <c r="S673" s="845" t="s">
        <v>536</v>
      </c>
      <c r="T673" s="845" t="s">
        <v>549</v>
      </c>
      <c r="U673" s="845" t="s">
        <v>560</v>
      </c>
      <c r="V673" s="845" t="s">
        <v>645</v>
      </c>
      <c r="W673" s="845" t="s">
        <v>659</v>
      </c>
      <c r="X673" s="845" t="s">
        <v>703</v>
      </c>
      <c r="Y673" s="845" t="s">
        <v>748</v>
      </c>
      <c r="Z673" s="845" t="s">
        <v>812</v>
      </c>
      <c r="AA673" s="845" t="s">
        <v>834</v>
      </c>
      <c r="AB673" s="845" t="s">
        <v>850</v>
      </c>
      <c r="AC673" s="845" t="s">
        <v>854</v>
      </c>
      <c r="AD673" s="845" t="s">
        <v>934</v>
      </c>
      <c r="AE673" s="845" t="s">
        <v>939</v>
      </c>
      <c r="AF673" s="845" t="s">
        <v>1039</v>
      </c>
    </row>
    <row r="674" spans="1:32" ht="13.5" customHeight="1" thickBot="1" x14ac:dyDescent="0.25">
      <c r="A674" s="1056"/>
      <c r="B674" s="846"/>
      <c r="C674" s="846"/>
      <c r="D674" s="846"/>
      <c r="E674" s="846"/>
      <c r="F674" s="846"/>
      <c r="G674" s="846"/>
      <c r="H674" s="846"/>
      <c r="I674" s="846"/>
      <c r="J674" s="846"/>
      <c r="K674" s="846"/>
      <c r="L674" s="846"/>
      <c r="M674" s="846"/>
      <c r="N674" s="775"/>
      <c r="O674" s="846"/>
      <c r="P674" s="846"/>
      <c r="Q674" s="846"/>
      <c r="R674" s="846"/>
      <c r="S674" s="846"/>
      <c r="T674" s="846"/>
      <c r="U674" s="846"/>
      <c r="V674" s="846"/>
      <c r="W674" s="846"/>
      <c r="X674" s="846"/>
      <c r="Y674" s="846"/>
      <c r="Z674" s="846"/>
      <c r="AA674" s="846"/>
      <c r="AB674" s="846"/>
      <c r="AC674" s="846"/>
      <c r="AD674" s="846"/>
      <c r="AE674" s="846"/>
      <c r="AF674" s="846"/>
    </row>
    <row r="675" spans="1:32" ht="18" customHeight="1" thickTop="1" thickBot="1" x14ac:dyDescent="0.25">
      <c r="A675" s="40" t="s">
        <v>1070</v>
      </c>
      <c r="B675" s="46">
        <f>IFERROR(Y22*1,"0")+IFERROR(Y26*1,"0")+IFERROR(Y27*1,"0")+IFERROR(Y28*1,"0")+IFERROR(Y29*1,"0")+IFERROR(Y30*1,"0")+IFERROR(Y31*1,"0")+IFERROR(Y32*1,"0")+IFERROR(Y33*1,"0")+IFERROR(Y37*1,"0")+IFERROR(Y41*1,"0")</f>
        <v>0</v>
      </c>
      <c r="C675" s="46">
        <f>IFERROR(Y47*1,"0")+IFERROR(Y48*1,"0")+IFERROR(Y49*1,"0")+IFERROR(Y50*1,"0")+IFERROR(Y51*1,"0")+IFERROR(Y52*1,"0")+IFERROR(Y56*1,"0")+IFERROR(Y57*1,"0")</f>
        <v>410.40000000000003</v>
      </c>
      <c r="D675" s="46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108</v>
      </c>
      <c r="E675" s="46">
        <f>IFERROR(Y106*1,"0")+IFERROR(Y107*1,"0")+IFERROR(Y108*1,"0")+IFERROR(Y112*1,"0")+IFERROR(Y113*1,"0")+IFERROR(Y114*1,"0")+IFERROR(Y115*1,"0")+IFERROR(Y116*1,"0")+IFERROR(Y117*1,"0")</f>
        <v>101.70000000000002</v>
      </c>
      <c r="F675" s="46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148.80000000000001</v>
      </c>
      <c r="G675" s="46">
        <f>IFERROR(Y153*1,"0")+IFERROR(Y154*1,"0")+IFERROR(Y155*1,"0")+IFERROR(Y159*1,"0")+IFERROR(Y160*1,"0")+IFERROR(Y164*1,"0")+IFERROR(Y165*1,"0")</f>
        <v>0</v>
      </c>
      <c r="H675" s="46">
        <f>IFERROR(Y170*1,"0")+IFERROR(Y174*1,"0")+IFERROR(Y175*1,"0")+IFERROR(Y176*1,"0")+IFERROR(Y177*1,"0")+IFERROR(Y178*1,"0")+IFERROR(Y182*1,"0")+IFERROR(Y183*1,"0")</f>
        <v>0</v>
      </c>
      <c r="I675" s="46">
        <f>IFERROR(Y189*1,"0")+IFERROR(Y193*1,"0")+IFERROR(Y194*1,"0")+IFERROR(Y195*1,"0")+IFERROR(Y196*1,"0")+IFERROR(Y197*1,"0")+IFERROR(Y198*1,"0")+IFERROR(Y199*1,"0")+IFERROR(Y200*1,"0")</f>
        <v>147</v>
      </c>
      <c r="J675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918.9</v>
      </c>
      <c r="K675" s="46">
        <f>IFERROR(Y250*1,"0")+IFERROR(Y251*1,"0")+IFERROR(Y252*1,"0")+IFERROR(Y253*1,"0")+IFERROR(Y254*1,"0")+IFERROR(Y255*1,"0")+IFERROR(Y256*1,"0")+IFERROR(Y257*1,"0")</f>
        <v>0</v>
      </c>
      <c r="L675" s="46">
        <f>IFERROR(Y262*1,"0")+IFERROR(Y263*1,"0")+IFERROR(Y264*1,"0")+IFERROR(Y265*1,"0")+IFERROR(Y266*1,"0")+IFERROR(Y267*1,"0")+IFERROR(Y268*1,"0")+IFERROR(Y269*1,"0")+IFERROR(Y270*1,"0")+IFERROR(Y274*1,"0")</f>
        <v>58</v>
      </c>
      <c r="M675" s="46">
        <f>IFERROR(Y279*1,"0")+IFERROR(Y280*1,"0")+IFERROR(Y281*1,"0")+IFERROR(Y282*1,"0")+IFERROR(Y283*1,"0")+IFERROR(Y284*1,"0")+IFERROR(Y285*1,"0")+IFERROR(Y286*1,"0")+IFERROR(Y287*1,"0")+IFERROR(Y288*1,"0")</f>
        <v>0</v>
      </c>
      <c r="N675" s="775"/>
      <c r="O675" s="46">
        <f>IFERROR(Y293*1,"0")</f>
        <v>0</v>
      </c>
      <c r="P675" s="46">
        <f>IFERROR(Y298*1,"0")+IFERROR(Y299*1,"0")+IFERROR(Y300*1,"0")</f>
        <v>0</v>
      </c>
      <c r="Q675" s="46">
        <f>IFERROR(Y305*1,"0")+IFERROR(Y306*1,"0")+IFERROR(Y307*1,"0")+IFERROR(Y308*1,"0")+IFERROR(Y309*1,"0")+IFERROR(Y310*1,"0")</f>
        <v>0</v>
      </c>
      <c r="R675" s="46">
        <f>IFERROR(Y315*1,"0")+IFERROR(Y319*1,"0")+IFERROR(Y323*1,"0")</f>
        <v>0</v>
      </c>
      <c r="S675" s="46">
        <f>IFERROR(Y328*1,"0")+IFERROR(Y332*1,"0")+IFERROR(Y336*1,"0")+IFERROR(Y337*1,"0")</f>
        <v>0</v>
      </c>
      <c r="T675" s="46">
        <f>IFERROR(Y342*1,"0")+IFERROR(Y346*1,"0")+IFERROR(Y347*1,"0")+IFERROR(Y351*1,"0")</f>
        <v>0</v>
      </c>
      <c r="U675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0</v>
      </c>
      <c r="V675" s="46">
        <f>IFERROR(Y404*1,"0")+IFERROR(Y408*1,"0")+IFERROR(Y409*1,"0")+IFERROR(Y410*1,"0")</f>
        <v>0</v>
      </c>
      <c r="W675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1830</v>
      </c>
      <c r="X675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306</v>
      </c>
      <c r="Y675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509*1,"0")+IFERROR(Y510*1,"0")</f>
        <v>0</v>
      </c>
      <c r="Z675" s="46">
        <f>IFERROR(Y515*1,"0")+IFERROR(Y519*1,"0")+IFERROR(Y520*1,"0")+IFERROR(Y521*1,"0")+IFERROR(Y522*1,"0")+IFERROR(Y523*1,"0")+IFERROR(Y527*1,"0")</f>
        <v>0</v>
      </c>
      <c r="AA675" s="46">
        <f>IFERROR(Y532*1,"0")+IFERROR(Y533*1,"0")+IFERROR(Y534*1,"0")+IFERROR(Y535*1,"0")+IFERROR(Y536*1,"0")+IFERROR(Y537*1,"0")</f>
        <v>0</v>
      </c>
      <c r="AB675" s="46">
        <f>IFERROR(Y542*1,"0")</f>
        <v>0</v>
      </c>
      <c r="AC675" s="46">
        <f>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562*1,"0")+IFERROR(Y566*1,"0")+IFERROR(Y567*1,"0")+IFERROR(Y568*1,"0")+IFERROR(Y572*1,"0")+IFERROR(Y573*1,"0")+IFERROR(Y574*1,"0")+IFERROR(Y575*1,"0")+IFERROR(Y576*1,"0")+IFERROR(Y577*1,"0")+IFERROR(Y578*1,"0")+IFERROR(Y579*1,"0")+IFERROR(Y580*1,"0")+IFERROR(Y584*1,"0")+IFERROR(Y585*1,"0")+IFERROR(Y586*1,"0")+IFERROR(Y590*1,"0")+IFERROR(Y591*1,"0")</f>
        <v>153.12</v>
      </c>
      <c r="AD675" s="46">
        <f>IFERROR(Y597*1,"0")</f>
        <v>0</v>
      </c>
      <c r="AE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0</v>
      </c>
      <c r="AF675" s="46">
        <f>IFERROR(Y649*1,"0")+IFERROR(Y650*1,"0")+IFERROR(Y654*1,"0")+IFERROR(Y658*1,"0")+IFERROR(Y662*1,"0")</f>
        <v>0</v>
      </c>
    </row>
  </sheetData>
  <sheetProtection algorithmName="SHA-512" hashValue="Ve4D84XVzDwy9cjf7GKPcboAluuf6df1eQSekZeVVkuEuUvd3EeIPD5S+wFBQ7y/wVMQf6IwH9+evbca8rMhyA==" saltValue="kYMcVXFjPITN99UulTveFg==" spinCount="100000" sheet="1" objects="1" scenarios="1" sort="0" autoFilter="0" pivotTables="0"/>
  <autoFilter ref="A18:AF67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400,00"/>
        <filter val="100,00"/>
        <filter val="105,00"/>
        <filter val="112,00"/>
        <filter val="130,00"/>
        <filter val="143,00"/>
        <filter val="147,00"/>
        <filter val="150,00"/>
        <filter val="163,28"/>
        <filter val="180,00"/>
        <filter val="200,00"/>
        <filter val="24,47"/>
        <filter val="26,67"/>
        <filter val="28,41"/>
        <filter val="300,00"/>
        <filter val="32,86"/>
        <filter val="33,33"/>
        <filter val="37,04"/>
        <filter val="39,00"/>
        <filter val="4 095,00"/>
        <filter val="4 296,80"/>
        <filter val="4 471,80"/>
        <filter val="4,31"/>
        <filter val="40,00"/>
        <filter val="400,00"/>
        <filter val="419,00"/>
        <filter val="42,00"/>
        <filter val="486,00"/>
        <filter val="50,00"/>
        <filter val="500,00"/>
        <filter val="52,00"/>
        <filter val="614,99"/>
        <filter val="63,00"/>
        <filter val="68,00"/>
        <filter val="7"/>
        <filter val="70,00"/>
        <filter val="80,00"/>
        <filter val="84,00"/>
        <filter val="9,26"/>
        <filter val="92,04"/>
        <filter val="93,33"/>
      </filters>
    </filterColumn>
    <filterColumn colId="29" showButton="0"/>
    <filterColumn colId="30" showButton="0"/>
  </autoFilter>
  <mergeCells count="1191">
    <mergeCell ref="A8:C8"/>
    <mergeCell ref="P360:T360"/>
    <mergeCell ref="D32:E32"/>
    <mergeCell ref="D268:E268"/>
    <mergeCell ref="D566:E566"/>
    <mergeCell ref="P449:T449"/>
    <mergeCell ref="A10:C10"/>
    <mergeCell ref="D553:E553"/>
    <mergeCell ref="P126:T126"/>
    <mergeCell ref="A413:Z413"/>
    <mergeCell ref="D29:E29"/>
    <mergeCell ref="A20:Z20"/>
    <mergeCell ref="D550:E550"/>
    <mergeCell ref="D252:E252"/>
    <mergeCell ref="P529:V529"/>
    <mergeCell ref="P421:T421"/>
    <mergeCell ref="P123:T123"/>
    <mergeCell ref="P183:T183"/>
    <mergeCell ref="D164:E164"/>
    <mergeCell ref="D256:E256"/>
    <mergeCell ref="D462:E462"/>
    <mergeCell ref="A9:C9"/>
    <mergeCell ref="A258:O259"/>
    <mergeCell ref="P644:T644"/>
    <mergeCell ref="A249:Z249"/>
    <mergeCell ref="P53:V53"/>
    <mergeCell ref="P593:V593"/>
    <mergeCell ref="A314:Z314"/>
    <mergeCell ref="P289:V289"/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Q6:R6"/>
    <mergeCell ref="P200:T200"/>
    <mergeCell ref="P243:T243"/>
    <mergeCell ref="P436:T436"/>
    <mergeCell ref="A118:O119"/>
    <mergeCell ref="AC673:AC674"/>
    <mergeCell ref="P208:V208"/>
    <mergeCell ref="A204:Z204"/>
    <mergeCell ref="A645:O646"/>
    <mergeCell ref="D196:E196"/>
    <mergeCell ref="P145:V145"/>
    <mergeCell ref="P23:V23"/>
    <mergeCell ref="P272:V272"/>
    <mergeCell ref="D133:E133"/>
    <mergeCell ref="P381:V381"/>
    <mergeCell ref="P510:T510"/>
    <mergeCell ref="P185:V185"/>
    <mergeCell ref="P544:V544"/>
    <mergeCell ref="P427:V427"/>
    <mergeCell ref="D483:E483"/>
    <mergeCell ref="A42:O43"/>
    <mergeCell ref="P581:V581"/>
    <mergeCell ref="P83:T83"/>
    <mergeCell ref="V12:W12"/>
    <mergeCell ref="P319:T319"/>
    <mergeCell ref="D262:E262"/>
    <mergeCell ref="P368:T368"/>
    <mergeCell ref="A563:O564"/>
    <mergeCell ref="P43:V43"/>
    <mergeCell ref="P85:T85"/>
    <mergeCell ref="P383:T383"/>
    <mergeCell ref="D522:E522"/>
    <mergeCell ref="Q5:R5"/>
    <mergeCell ref="F17:F18"/>
    <mergeCell ref="D49:E49"/>
    <mergeCell ref="P370:T370"/>
    <mergeCell ref="D242:E242"/>
    <mergeCell ref="P290:V290"/>
    <mergeCell ref="P497:T497"/>
    <mergeCell ref="P199:T199"/>
    <mergeCell ref="P568:T568"/>
    <mergeCell ref="P435:T435"/>
    <mergeCell ref="D549:E549"/>
    <mergeCell ref="A663:O664"/>
    <mergeCell ref="D576:E576"/>
    <mergeCell ref="P484:T484"/>
    <mergeCell ref="A478:Z478"/>
    <mergeCell ref="P288:T288"/>
    <mergeCell ref="D234:E234"/>
    <mergeCell ref="D641:E641"/>
    <mergeCell ref="P70:T70"/>
    <mergeCell ref="P65:T65"/>
    <mergeCell ref="P263:T263"/>
    <mergeCell ref="D244:E244"/>
    <mergeCell ref="P228:T228"/>
    <mergeCell ref="P499:T499"/>
    <mergeCell ref="D342:E342"/>
    <mergeCell ref="P597:T597"/>
    <mergeCell ref="D336:E336"/>
    <mergeCell ref="D578:E578"/>
    <mergeCell ref="P293:T293"/>
    <mergeCell ref="A149:O150"/>
    <mergeCell ref="P656:V656"/>
    <mergeCell ref="A411:O412"/>
    <mergeCell ref="H673:H674"/>
    <mergeCell ref="P432:V432"/>
    <mergeCell ref="J673:J674"/>
    <mergeCell ref="P262:T262"/>
    <mergeCell ref="P524:V524"/>
    <mergeCell ref="P353:V353"/>
    <mergeCell ref="A647:Z647"/>
    <mergeCell ref="D170:E170"/>
    <mergeCell ref="P93:T93"/>
    <mergeCell ref="D577:E577"/>
    <mergeCell ref="S673:S674"/>
    <mergeCell ref="P650:T650"/>
    <mergeCell ref="P625:T625"/>
    <mergeCell ref="A595:Z595"/>
    <mergeCell ref="P501:V501"/>
    <mergeCell ref="A329:O330"/>
    <mergeCell ref="A627:O628"/>
    <mergeCell ref="D279:E279"/>
    <mergeCell ref="P357:T357"/>
    <mergeCell ref="P592:V592"/>
    <mergeCell ref="P536:T536"/>
    <mergeCell ref="P515:T515"/>
    <mergeCell ref="A134:O135"/>
    <mergeCell ref="D265:E265"/>
    <mergeCell ref="P642:T642"/>
    <mergeCell ref="D216:E216"/>
    <mergeCell ref="D623:E623"/>
    <mergeCell ref="D452:E452"/>
    <mergeCell ref="P371:V371"/>
    <mergeCell ref="A318:Z318"/>
    <mergeCell ref="P659:V659"/>
    <mergeCell ref="P218:T218"/>
    <mergeCell ref="AD17:AF18"/>
    <mergeCell ref="P167:V167"/>
    <mergeCell ref="D101:E101"/>
    <mergeCell ref="P645:V645"/>
    <mergeCell ref="P90:T90"/>
    <mergeCell ref="D76:E76"/>
    <mergeCell ref="P258:V258"/>
    <mergeCell ref="A453:O454"/>
    <mergeCell ref="A248:Z248"/>
    <mergeCell ref="P430:T430"/>
    <mergeCell ref="P223:V223"/>
    <mergeCell ref="A104:Z104"/>
    <mergeCell ref="A297:Z297"/>
    <mergeCell ref="P417:T417"/>
    <mergeCell ref="P196:T196"/>
    <mergeCell ref="A508:Z508"/>
    <mergeCell ref="D177:E177"/>
    <mergeCell ref="D33:E33"/>
    <mergeCell ref="D226:E226"/>
    <mergeCell ref="P352:V352"/>
    <mergeCell ref="P587:V587"/>
    <mergeCell ref="P311:V311"/>
    <mergeCell ref="A136:Z136"/>
    <mergeCell ref="A192:Z192"/>
    <mergeCell ref="P438:V438"/>
    <mergeCell ref="A21:Z21"/>
    <mergeCell ref="P505:T505"/>
    <mergeCell ref="A415:Z415"/>
    <mergeCell ref="A129:Z129"/>
    <mergeCell ref="A181:Z181"/>
    <mergeCell ref="P598:V598"/>
    <mergeCell ref="P534:T534"/>
    <mergeCell ref="V11:W11"/>
    <mergeCell ref="P57:T57"/>
    <mergeCell ref="P367:T367"/>
    <mergeCell ref="D165:E165"/>
    <mergeCell ref="A655:O656"/>
    <mergeCell ref="M17:M18"/>
    <mergeCell ref="A531:Z531"/>
    <mergeCell ref="A602:Z602"/>
    <mergeCell ref="P336:T336"/>
    <mergeCell ref="O17:O18"/>
    <mergeCell ref="A596:Z596"/>
    <mergeCell ref="D614:E614"/>
    <mergeCell ref="D552:E552"/>
    <mergeCell ref="D266:E266"/>
    <mergeCell ref="D537:E537"/>
    <mergeCell ref="P174:T174"/>
    <mergeCell ref="D95:E95"/>
    <mergeCell ref="P447:T447"/>
    <mergeCell ref="P410:T410"/>
    <mergeCell ref="P385:T385"/>
    <mergeCell ref="P372:V372"/>
    <mergeCell ref="D57:E57"/>
    <mergeCell ref="P124:T124"/>
    <mergeCell ref="A648:Z648"/>
    <mergeCell ref="D515:E515"/>
    <mergeCell ref="P363:T363"/>
    <mergeCell ref="D17:E18"/>
    <mergeCell ref="D642:E642"/>
    <mergeCell ref="D542:E542"/>
    <mergeCell ref="N17:N18"/>
    <mergeCell ref="A58:O59"/>
    <mergeCell ref="A541:Z541"/>
    <mergeCell ref="AD673:AD674"/>
    <mergeCell ref="P418:T418"/>
    <mergeCell ref="D241:E241"/>
    <mergeCell ref="A371:O372"/>
    <mergeCell ref="D228:E228"/>
    <mergeCell ref="P198:T198"/>
    <mergeCell ref="P654:T654"/>
    <mergeCell ref="D575:E575"/>
    <mergeCell ref="D404:E404"/>
    <mergeCell ref="P610:V610"/>
    <mergeCell ref="P312:V312"/>
    <mergeCell ref="P64:T64"/>
    <mergeCell ref="D562:E562"/>
    <mergeCell ref="P362:T362"/>
    <mergeCell ref="A23:O24"/>
    <mergeCell ref="D305:E305"/>
    <mergeCell ref="D10:E10"/>
    <mergeCell ref="D243:E243"/>
    <mergeCell ref="F10:G10"/>
    <mergeCell ref="D270:E270"/>
    <mergeCell ref="D99:E99"/>
    <mergeCell ref="P420:T420"/>
    <mergeCell ref="D397:E397"/>
    <mergeCell ref="P78:V78"/>
    <mergeCell ref="D310:E310"/>
    <mergeCell ref="P365:V365"/>
    <mergeCell ref="P663:V663"/>
    <mergeCell ref="A352:O353"/>
    <mergeCell ref="P144:V144"/>
    <mergeCell ref="P411:V411"/>
    <mergeCell ref="P638:V638"/>
    <mergeCell ref="P467:V467"/>
    <mergeCell ref="D86:E86"/>
    <mergeCell ref="A387:O388"/>
    <mergeCell ref="D620:E620"/>
    <mergeCell ref="P577:T577"/>
    <mergeCell ref="D449:E449"/>
    <mergeCell ref="A158:Z158"/>
    <mergeCell ref="P91:T91"/>
    <mergeCell ref="P66:T66"/>
    <mergeCell ref="P137:T137"/>
    <mergeCell ref="P127:V127"/>
    <mergeCell ref="A161:O162"/>
    <mergeCell ref="P2:W3"/>
    <mergeCell ref="D560:E560"/>
    <mergeCell ref="P133:T133"/>
    <mergeCell ref="P298:T298"/>
    <mergeCell ref="AB673:AB674"/>
    <mergeCell ref="P369:T369"/>
    <mergeCell ref="P347:T347"/>
    <mergeCell ref="F5:G5"/>
    <mergeCell ref="P442:V442"/>
    <mergeCell ref="A25:Z25"/>
    <mergeCell ref="D626:E626"/>
    <mergeCell ref="P509:T509"/>
    <mergeCell ref="D430:E430"/>
    <mergeCell ref="P119:V119"/>
    <mergeCell ref="P67:T67"/>
    <mergeCell ref="D175:E175"/>
    <mergeCell ref="P253:T253"/>
    <mergeCell ref="D392:E392"/>
    <mergeCell ref="D221:E221"/>
    <mergeCell ref="P82:T82"/>
    <mergeCell ref="D457:E457"/>
    <mergeCell ref="AE673:AE674"/>
    <mergeCell ref="P428:V428"/>
    <mergeCell ref="P49:T49"/>
    <mergeCell ref="D607:E607"/>
    <mergeCell ref="A166:O167"/>
    <mergeCell ref="G673:G674"/>
    <mergeCell ref="P107:T107"/>
    <mergeCell ref="P576:T576"/>
    <mergeCell ref="P101:T101"/>
    <mergeCell ref="P636:T636"/>
    <mergeCell ref="D557:E557"/>
    <mergeCell ref="P465:T465"/>
    <mergeCell ref="P641:T641"/>
    <mergeCell ref="D386:E386"/>
    <mergeCell ref="A364:O365"/>
    <mergeCell ref="D215:E215"/>
    <mergeCell ref="I673:I674"/>
    <mergeCell ref="K673:K674"/>
    <mergeCell ref="P603:T603"/>
    <mergeCell ref="P75:T75"/>
    <mergeCell ref="P578:T578"/>
    <mergeCell ref="D450:E450"/>
    <mergeCell ref="D521:E521"/>
    <mergeCell ref="AE672:AF672"/>
    <mergeCell ref="P125:T125"/>
    <mergeCell ref="P557:T557"/>
    <mergeCell ref="A71:O72"/>
    <mergeCell ref="D500:E500"/>
    <mergeCell ref="P112:T112"/>
    <mergeCell ref="Y672:AB672"/>
    <mergeCell ref="P323:T323"/>
    <mergeCell ref="A414:Z414"/>
    <mergeCell ref="P39:V39"/>
    <mergeCell ref="D358:E358"/>
    <mergeCell ref="D85:E85"/>
    <mergeCell ref="D408:E408"/>
    <mergeCell ref="A389:Z389"/>
    <mergeCell ref="A460:Z460"/>
    <mergeCell ref="A327:Z327"/>
    <mergeCell ref="A612:Z612"/>
    <mergeCell ref="P103:V103"/>
    <mergeCell ref="P134:V134"/>
    <mergeCell ref="P401:V401"/>
    <mergeCell ref="P97:V97"/>
    <mergeCell ref="P339:V339"/>
    <mergeCell ref="Q13:R13"/>
    <mergeCell ref="P139:T139"/>
    <mergeCell ref="A518:Z518"/>
    <mergeCell ref="P560:T560"/>
    <mergeCell ref="P176:T176"/>
    <mergeCell ref="P114:T114"/>
    <mergeCell ref="P241:T241"/>
    <mergeCell ref="P462:T462"/>
    <mergeCell ref="D383:E383"/>
    <mergeCell ref="P269:T269"/>
    <mergeCell ref="D299:E299"/>
    <mergeCell ref="D370:E370"/>
    <mergeCell ref="P405:V405"/>
    <mergeCell ref="P476:V476"/>
    <mergeCell ref="D222:E222"/>
    <mergeCell ref="P399:T399"/>
    <mergeCell ref="D579:E579"/>
    <mergeCell ref="P62:T62"/>
    <mergeCell ref="P599:V599"/>
    <mergeCell ref="D436:E436"/>
    <mergeCell ref="D534:E534"/>
    <mergeCell ref="P346:T346"/>
    <mergeCell ref="D227:E227"/>
    <mergeCell ref="P483:T483"/>
    <mergeCell ref="D155:E155"/>
    <mergeCell ref="A455:Z455"/>
    <mergeCell ref="A333:O334"/>
    <mergeCell ref="P575:T575"/>
    <mergeCell ref="D447:E447"/>
    <mergeCell ref="D385:E385"/>
    <mergeCell ref="A320:O321"/>
    <mergeCell ref="D605:E605"/>
    <mergeCell ref="A223:O224"/>
    <mergeCell ref="P178:T178"/>
    <mergeCell ref="A400:O401"/>
    <mergeCell ref="P660:V660"/>
    <mergeCell ref="D231:E231"/>
    <mergeCell ref="P633:T633"/>
    <mergeCell ref="P486:T486"/>
    <mergeCell ref="D475:E475"/>
    <mergeCell ref="P406:V406"/>
    <mergeCell ref="P342:T342"/>
    <mergeCell ref="D323:E323"/>
    <mergeCell ref="P270:T270"/>
    <mergeCell ref="D257:E257"/>
    <mergeCell ref="P463:T463"/>
    <mergeCell ref="D384:E384"/>
    <mergeCell ref="A657:Z657"/>
    <mergeCell ref="P579:T579"/>
    <mergeCell ref="P408:T408"/>
    <mergeCell ref="D218:E218"/>
    <mergeCell ref="P48:T48"/>
    <mergeCell ref="D84:E84"/>
    <mergeCell ref="P41:T41"/>
    <mergeCell ref="D22:E22"/>
    <mergeCell ref="A127:O128"/>
    <mergeCell ref="A102:O103"/>
    <mergeCell ref="P71:V71"/>
    <mergeCell ref="P202:V202"/>
    <mergeCell ref="D93:E93"/>
    <mergeCell ref="P72:V72"/>
    <mergeCell ref="P519:T519"/>
    <mergeCell ref="D391:E391"/>
    <mergeCell ref="D220:E220"/>
    <mergeCell ref="A394:O395"/>
    <mergeCell ref="A322:Z322"/>
    <mergeCell ref="P122:T122"/>
    <mergeCell ref="T673:T674"/>
    <mergeCell ref="P488:T488"/>
    <mergeCell ref="V673:V674"/>
    <mergeCell ref="P282:T282"/>
    <mergeCell ref="D154:E154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A571:Z571"/>
    <mergeCell ref="P490:T490"/>
    <mergeCell ref="A476:O477"/>
    <mergeCell ref="H5:M5"/>
    <mergeCell ref="P669:V669"/>
    <mergeCell ref="P329:V329"/>
    <mergeCell ref="A214:Z214"/>
    <mergeCell ref="P567:T567"/>
    <mergeCell ref="D510:E510"/>
    <mergeCell ref="A341:Z341"/>
    <mergeCell ref="A583:Z583"/>
    <mergeCell ref="P461:T461"/>
    <mergeCell ref="D6:M6"/>
    <mergeCell ref="P175:T175"/>
    <mergeCell ref="D83:E83"/>
    <mergeCell ref="P502:V502"/>
    <mergeCell ref="A278:Z278"/>
    <mergeCell ref="P631:T631"/>
    <mergeCell ref="A528:O529"/>
    <mergeCell ref="P398:T398"/>
    <mergeCell ref="D319:E319"/>
    <mergeCell ref="P227:T227"/>
    <mergeCell ref="D143:E143"/>
    <mergeCell ref="D368:E368"/>
    <mergeCell ref="P106:T106"/>
    <mergeCell ref="D604:E604"/>
    <mergeCell ref="P177:T177"/>
    <mergeCell ref="P33:T33"/>
    <mergeCell ref="P475:T475"/>
    <mergeCell ref="P226:T226"/>
    <mergeCell ref="D481:E481"/>
    <mergeCell ref="P164:T164"/>
    <mergeCell ref="P539:V539"/>
    <mergeCell ref="A294:O295"/>
    <mergeCell ref="A592:O593"/>
    <mergeCell ref="D649:E649"/>
    <mergeCell ref="P222:T222"/>
    <mergeCell ref="P193:T193"/>
    <mergeCell ref="D65:E65"/>
    <mergeCell ref="P22:T22"/>
    <mergeCell ref="A437:O438"/>
    <mergeCell ref="A61:Z61"/>
    <mergeCell ref="P605:T605"/>
    <mergeCell ref="D586:E586"/>
    <mergeCell ref="P334:V334"/>
    <mergeCell ref="P394:V394"/>
    <mergeCell ref="P257:T257"/>
    <mergeCell ref="P570:V570"/>
    <mergeCell ref="P54:V54"/>
    <mergeCell ref="D194:E194"/>
    <mergeCell ref="Z17:Z18"/>
    <mergeCell ref="P620:T620"/>
    <mergeCell ref="A501:O502"/>
    <mergeCell ref="P271:V271"/>
    <mergeCell ref="P607:T607"/>
    <mergeCell ref="P458:V458"/>
    <mergeCell ref="P563:V563"/>
    <mergeCell ref="G17:G18"/>
    <mergeCell ref="P184:V184"/>
    <mergeCell ref="P171:V171"/>
    <mergeCell ref="D159:E159"/>
    <mergeCell ref="A403:Z403"/>
    <mergeCell ref="D56:E56"/>
    <mergeCell ref="A289:O290"/>
    <mergeCell ref="A530:Z530"/>
    <mergeCell ref="P42:V42"/>
    <mergeCell ref="P551:T551"/>
    <mergeCell ref="U673:U674"/>
    <mergeCell ref="W673:W674"/>
    <mergeCell ref="P664:V664"/>
    <mergeCell ref="P639:V639"/>
    <mergeCell ref="P535:T535"/>
    <mergeCell ref="P316:V316"/>
    <mergeCell ref="A144:O145"/>
    <mergeCell ref="W672:X672"/>
    <mergeCell ref="A439:Z439"/>
    <mergeCell ref="AA17:AA18"/>
    <mergeCell ref="AC17:AC18"/>
    <mergeCell ref="P485:T485"/>
    <mergeCell ref="H10:M10"/>
    <mergeCell ref="P279:T279"/>
    <mergeCell ref="D418:E418"/>
    <mergeCell ref="P666:V666"/>
    <mergeCell ref="D393:E393"/>
    <mergeCell ref="P108:T108"/>
    <mergeCell ref="D654:E654"/>
    <mergeCell ref="P254:T254"/>
    <mergeCell ref="P251:T251"/>
    <mergeCell ref="P487:T487"/>
    <mergeCell ref="D153:E153"/>
    <mergeCell ref="D591:E591"/>
    <mergeCell ref="D420:E420"/>
    <mergeCell ref="P256:T256"/>
    <mergeCell ref="AB17:AB18"/>
    <mergeCell ref="D446:E446"/>
    <mergeCell ref="A277:Z277"/>
    <mergeCell ref="P237:V237"/>
    <mergeCell ref="D367:E367"/>
    <mergeCell ref="A673:A674"/>
    <mergeCell ref="I672:V672"/>
    <mergeCell ref="P299:T299"/>
    <mergeCell ref="P172:V172"/>
    <mergeCell ref="P150:V150"/>
    <mergeCell ref="D138:E138"/>
    <mergeCell ref="A40:Z40"/>
    <mergeCell ref="P628:V628"/>
    <mergeCell ref="P393:T393"/>
    <mergeCell ref="D374:E374"/>
    <mergeCell ref="A186:Z186"/>
    <mergeCell ref="P232:T232"/>
    <mergeCell ref="B673:B674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A146:Z146"/>
    <mergeCell ref="P532:T532"/>
    <mergeCell ref="P332:T332"/>
    <mergeCell ref="P559:T559"/>
    <mergeCell ref="P217:T217"/>
    <mergeCell ref="P630:T630"/>
    <mergeCell ref="D636:E636"/>
    <mergeCell ref="D465:E465"/>
    <mergeCell ref="D440:E440"/>
    <mergeCell ref="D269:E269"/>
    <mergeCell ref="A207:O208"/>
    <mergeCell ref="D489:E489"/>
    <mergeCell ref="A581:O582"/>
    <mergeCell ref="P454:V454"/>
    <mergeCell ref="P141:T141"/>
    <mergeCell ref="D62:E62"/>
    <mergeCell ref="D193:E193"/>
    <mergeCell ref="P377:T377"/>
    <mergeCell ref="P206:T206"/>
    <mergeCell ref="D491:E491"/>
    <mergeCell ref="P504:T504"/>
    <mergeCell ref="P448:T448"/>
    <mergeCell ref="D347:E347"/>
    <mergeCell ref="D285:E285"/>
    <mergeCell ref="P233:T233"/>
    <mergeCell ref="D176:E176"/>
    <mergeCell ref="P662:T662"/>
    <mergeCell ref="D114:E114"/>
    <mergeCell ref="P37:T37"/>
    <mergeCell ref="A514:Z514"/>
    <mergeCell ref="P143:T143"/>
    <mergeCell ref="D64:E64"/>
    <mergeCell ref="D362:E362"/>
    <mergeCell ref="D51:E51"/>
    <mergeCell ref="P235:T235"/>
    <mergeCell ref="P306:T306"/>
    <mergeCell ref="P533:T533"/>
    <mergeCell ref="P157:V157"/>
    <mergeCell ref="P604:T604"/>
    <mergeCell ref="A209:Z209"/>
    <mergeCell ref="P213:V213"/>
    <mergeCell ref="D199:E199"/>
    <mergeCell ref="P554:T554"/>
    <mergeCell ref="D497:E497"/>
    <mergeCell ref="P77:T77"/>
    <mergeCell ref="P375:T375"/>
    <mergeCell ref="D125:E125"/>
    <mergeCell ref="P446:T446"/>
    <mergeCell ref="P440:T440"/>
    <mergeCell ref="D283:E283"/>
    <mergeCell ref="D554:E554"/>
    <mergeCell ref="D112:E112"/>
    <mergeCell ref="P275:V275"/>
    <mergeCell ref="D198:E198"/>
    <mergeCell ref="P27:T27"/>
    <mergeCell ref="P154:T154"/>
    <mergeCell ref="D75:E75"/>
    <mergeCell ref="A78:O79"/>
    <mergeCell ref="P283:T283"/>
    <mergeCell ref="D264:E264"/>
    <mergeCell ref="J9:M9"/>
    <mergeCell ref="D519:E519"/>
    <mergeCell ref="H17:H18"/>
    <mergeCell ref="V6:W9"/>
    <mergeCell ref="A348:O349"/>
    <mergeCell ref="D435:E435"/>
    <mergeCell ref="P274:T274"/>
    <mergeCell ref="D217:E217"/>
    <mergeCell ref="D484:E484"/>
    <mergeCell ref="P84:T84"/>
    <mergeCell ref="A225:Z225"/>
    <mergeCell ref="P471:V471"/>
    <mergeCell ref="A296:Z296"/>
    <mergeCell ref="A169:Z169"/>
    <mergeCell ref="D288:E288"/>
    <mergeCell ref="P130:T130"/>
    <mergeCell ref="AF673:AF674"/>
    <mergeCell ref="P356:T356"/>
    <mergeCell ref="A640:Z640"/>
    <mergeCell ref="P668:V668"/>
    <mergeCell ref="D485:E485"/>
    <mergeCell ref="P320:V320"/>
    <mergeCell ref="P149:V149"/>
    <mergeCell ref="P618:V618"/>
    <mergeCell ref="A443:Z443"/>
    <mergeCell ref="P216:T216"/>
    <mergeCell ref="D137:E137"/>
    <mergeCell ref="P623:T623"/>
    <mergeCell ref="D422:E422"/>
    <mergeCell ref="P489:T489"/>
    <mergeCell ref="D658:E658"/>
    <mergeCell ref="D74:E74"/>
    <mergeCell ref="D130:E130"/>
    <mergeCell ref="P451:T451"/>
    <mergeCell ref="A203:Z203"/>
    <mergeCell ref="D633:E633"/>
    <mergeCell ref="P245:T245"/>
    <mergeCell ref="P614:T614"/>
    <mergeCell ref="D424:E424"/>
    <mergeCell ref="P491:T491"/>
    <mergeCell ref="A598:O599"/>
    <mergeCell ref="P211:T211"/>
    <mergeCell ref="D399:E399"/>
    <mergeCell ref="D132:E132"/>
    <mergeCell ref="P558:T558"/>
    <mergeCell ref="P309:T309"/>
    <mergeCell ref="D178:E178"/>
    <mergeCell ref="C672:H672"/>
    <mergeCell ref="T5:U5"/>
    <mergeCell ref="P76:T76"/>
    <mergeCell ref="V5:W5"/>
    <mergeCell ref="P496:T496"/>
    <mergeCell ref="P374:T374"/>
    <mergeCell ref="D488:E488"/>
    <mergeCell ref="P294:V294"/>
    <mergeCell ref="A466:O467"/>
    <mergeCell ref="P361:T361"/>
    <mergeCell ref="D282:E282"/>
    <mergeCell ref="D580:E580"/>
    <mergeCell ref="D409:E409"/>
    <mergeCell ref="D469:E469"/>
    <mergeCell ref="D233:E233"/>
    <mergeCell ref="P212:V212"/>
    <mergeCell ref="P69:T69"/>
    <mergeCell ref="D183:E183"/>
    <mergeCell ref="P140:T140"/>
    <mergeCell ref="A34:O35"/>
    <mergeCell ref="P267:T267"/>
    <mergeCell ref="Q8:R8"/>
    <mergeCell ref="D419:E419"/>
    <mergeCell ref="D219:E219"/>
    <mergeCell ref="P425:T425"/>
    <mergeCell ref="T6:U9"/>
    <mergeCell ref="D533:E533"/>
    <mergeCell ref="P512:V512"/>
    <mergeCell ref="Q10:R10"/>
    <mergeCell ref="D41:E41"/>
    <mergeCell ref="A429:Z429"/>
    <mergeCell ref="D68:E68"/>
    <mergeCell ref="A156:O157"/>
    <mergeCell ref="M673:M674"/>
    <mergeCell ref="A19:Z19"/>
    <mergeCell ref="P310:T310"/>
    <mergeCell ref="D182:E182"/>
    <mergeCell ref="P608:T608"/>
    <mergeCell ref="D480:E480"/>
    <mergeCell ref="D551:E551"/>
    <mergeCell ref="P528:V528"/>
    <mergeCell ref="D280:E280"/>
    <mergeCell ref="A111:Z111"/>
    <mergeCell ref="P424:T424"/>
    <mergeCell ref="A14:M14"/>
    <mergeCell ref="P138:T138"/>
    <mergeCell ref="P590:T590"/>
    <mergeCell ref="P51:T51"/>
    <mergeCell ref="P26:T26"/>
    <mergeCell ref="P153:T153"/>
    <mergeCell ref="P591:T591"/>
    <mergeCell ref="D463:E463"/>
    <mergeCell ref="P622:T622"/>
    <mergeCell ref="A441:O442"/>
    <mergeCell ref="A261:Z261"/>
    <mergeCell ref="O673:O674"/>
    <mergeCell ref="P609:T609"/>
    <mergeCell ref="D555:E555"/>
    <mergeCell ref="A506:O507"/>
    <mergeCell ref="P507:V507"/>
    <mergeCell ref="P338:V338"/>
    <mergeCell ref="P649:T649"/>
    <mergeCell ref="P58:V58"/>
    <mergeCell ref="P79:V79"/>
    <mergeCell ref="A653:Z653"/>
    <mergeCell ref="A271:O272"/>
    <mergeCell ref="D206:E206"/>
    <mergeCell ref="D298:E298"/>
    <mergeCell ref="P500:T500"/>
    <mergeCell ref="D643:E643"/>
    <mergeCell ref="A474:Z474"/>
    <mergeCell ref="P380:V380"/>
    <mergeCell ref="D637:E637"/>
    <mergeCell ref="P667:V667"/>
    <mergeCell ref="D548:E548"/>
    <mergeCell ref="P205:T205"/>
    <mergeCell ref="D624:E624"/>
    <mergeCell ref="A638:O639"/>
    <mergeCell ref="P585:T585"/>
    <mergeCell ref="P548:T548"/>
    <mergeCell ref="P523:T523"/>
    <mergeCell ref="A12:M12"/>
    <mergeCell ref="D487:E487"/>
    <mergeCell ref="P397:T397"/>
    <mergeCell ref="P74:T74"/>
    <mergeCell ref="A13:M13"/>
    <mergeCell ref="P586:T586"/>
    <mergeCell ref="P437:V437"/>
    <mergeCell ref="P115:T115"/>
    <mergeCell ref="D254:E254"/>
    <mergeCell ref="A15:M15"/>
    <mergeCell ref="P302:V302"/>
    <mergeCell ref="A354:Z354"/>
    <mergeCell ref="D490:E490"/>
    <mergeCell ref="D48:E48"/>
    <mergeCell ref="D346:E346"/>
    <mergeCell ref="P229:T229"/>
    <mergeCell ref="P344:V344"/>
    <mergeCell ref="A396:Z396"/>
    <mergeCell ref="A201:O202"/>
    <mergeCell ref="D630:E630"/>
    <mergeCell ref="D52:E52"/>
    <mergeCell ref="A629:Z629"/>
    <mergeCell ref="P110:V110"/>
    <mergeCell ref="L673:L674"/>
    <mergeCell ref="A338:O339"/>
    <mergeCell ref="D567:E567"/>
    <mergeCell ref="P450:T450"/>
    <mergeCell ref="D456:E456"/>
    <mergeCell ref="D632:E632"/>
    <mergeCell ref="D116:E116"/>
    <mergeCell ref="P419:T419"/>
    <mergeCell ref="A659:O660"/>
    <mergeCell ref="P655:V655"/>
    <mergeCell ref="D328:E328"/>
    <mergeCell ref="P285:T285"/>
    <mergeCell ref="A545:Z545"/>
    <mergeCell ref="A188:Z188"/>
    <mergeCell ref="D251:E251"/>
    <mergeCell ref="P670:V670"/>
    <mergeCell ref="A546:Z546"/>
    <mergeCell ref="P525:V525"/>
    <mergeCell ref="A350:Z350"/>
    <mergeCell ref="P665:V665"/>
    <mergeCell ref="P247:V247"/>
    <mergeCell ref="P561:T561"/>
    <mergeCell ref="P390:T390"/>
    <mergeCell ref="P632:T632"/>
    <mergeCell ref="D504:E504"/>
    <mergeCell ref="D91:E91"/>
    <mergeCell ref="D631:E631"/>
    <mergeCell ref="P210:T210"/>
    <mergeCell ref="D398:E398"/>
    <mergeCell ref="D625:E625"/>
    <mergeCell ref="P433:V433"/>
    <mergeCell ref="P308:T308"/>
    <mergeCell ref="P606:T606"/>
    <mergeCell ref="D106:E106"/>
    <mergeCell ref="D416:E416"/>
    <mergeCell ref="Q12:R12"/>
    <mergeCell ref="D448:E448"/>
    <mergeCell ref="P652:V652"/>
    <mergeCell ref="D561:E561"/>
    <mergeCell ref="P469:T469"/>
    <mergeCell ref="D390:E390"/>
    <mergeCell ref="X673:X674"/>
    <mergeCell ref="D532:E532"/>
    <mergeCell ref="P132:T132"/>
    <mergeCell ref="A121:Z121"/>
    <mergeCell ref="P538:V538"/>
    <mergeCell ref="A44:Z44"/>
    <mergeCell ref="P317:V317"/>
    <mergeCell ref="D63:E63"/>
    <mergeCell ref="P56:T56"/>
    <mergeCell ref="D492:E492"/>
    <mergeCell ref="A565:Z565"/>
    <mergeCell ref="P305:T305"/>
    <mergeCell ref="A304:Z304"/>
    <mergeCell ref="A38:O39"/>
    <mergeCell ref="A98:Z98"/>
    <mergeCell ref="A540:Z540"/>
    <mergeCell ref="C673:C674"/>
    <mergeCell ref="P135:V135"/>
    <mergeCell ref="P191:V191"/>
    <mergeCell ref="E673:E674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28:V128"/>
    <mergeCell ref="P195:T195"/>
    <mergeCell ref="P364:V364"/>
    <mergeCell ref="P300:T300"/>
    <mergeCell ref="P493:T493"/>
    <mergeCell ref="P431:T431"/>
    <mergeCell ref="D451:E451"/>
    <mergeCell ref="A331:Z331"/>
    <mergeCell ref="D255:E255"/>
    <mergeCell ref="A303:Z303"/>
    <mergeCell ref="A601:Z601"/>
    <mergeCell ref="P376:T376"/>
    <mergeCell ref="P643:T643"/>
    <mergeCell ref="P197:T197"/>
    <mergeCell ref="P495:T495"/>
    <mergeCell ref="P351:T351"/>
    <mergeCell ref="P422:T422"/>
    <mergeCell ref="D232:E232"/>
    <mergeCell ref="P658:T658"/>
    <mergeCell ref="P238:V238"/>
    <mergeCell ref="P480:T480"/>
    <mergeCell ref="P280:T280"/>
    <mergeCell ref="A470:O471"/>
    <mergeCell ref="P102:V102"/>
    <mergeCell ref="D90:E90"/>
    <mergeCell ref="D160:E160"/>
    <mergeCell ref="P481:T481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A547:Z547"/>
    <mergeCell ref="A5:C5"/>
    <mergeCell ref="P412:V412"/>
    <mergeCell ref="A473:Z473"/>
    <mergeCell ref="A17:A18"/>
    <mergeCell ref="C17:C18"/>
    <mergeCell ref="Q9:R9"/>
    <mergeCell ref="Q11:R11"/>
    <mergeCell ref="D9:E9"/>
    <mergeCell ref="F9:G9"/>
    <mergeCell ref="P264:T264"/>
    <mergeCell ref="P68:T68"/>
    <mergeCell ref="D27:E27"/>
    <mergeCell ref="P15:T16"/>
    <mergeCell ref="A275:O276"/>
    <mergeCell ref="A335:Z335"/>
    <mergeCell ref="P219:T219"/>
    <mergeCell ref="D662:E662"/>
    <mergeCell ref="P281:T281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D235:E235"/>
    <mergeCell ref="A239:Z239"/>
    <mergeCell ref="D421:E421"/>
    <mergeCell ref="D37:E37"/>
    <mergeCell ref="K17:K18"/>
    <mergeCell ref="P358:T358"/>
    <mergeCell ref="D230:E230"/>
    <mergeCell ref="A173:Z173"/>
    <mergeCell ref="P646:V646"/>
    <mergeCell ref="P17:T18"/>
    <mergeCell ref="P113:T113"/>
    <mergeCell ref="D634:E634"/>
    <mergeCell ref="D523:E523"/>
    <mergeCell ref="P63:T63"/>
    <mergeCell ref="A53:O54"/>
    <mergeCell ref="D621:E621"/>
    <mergeCell ref="P250:T250"/>
    <mergeCell ref="P194:T194"/>
    <mergeCell ref="P190:V190"/>
    <mergeCell ref="A313:Z313"/>
    <mergeCell ref="P59:V59"/>
    <mergeCell ref="P47:T47"/>
    <mergeCell ref="Y673:Y674"/>
    <mergeCell ref="P50:T50"/>
    <mergeCell ref="D31:E31"/>
    <mergeCell ref="AA673:AA674"/>
    <mergeCell ref="P492:T492"/>
    <mergeCell ref="P286:T286"/>
    <mergeCell ref="P479:T479"/>
    <mergeCell ref="P584:T584"/>
    <mergeCell ref="A402:Z402"/>
    <mergeCell ref="D229:E229"/>
    <mergeCell ref="D77:E77"/>
    <mergeCell ref="P131:T131"/>
    <mergeCell ref="D108:E108"/>
    <mergeCell ref="D375:E375"/>
    <mergeCell ref="D369:E369"/>
    <mergeCell ref="P556:T556"/>
    <mergeCell ref="P423:T423"/>
    <mergeCell ref="P494:T494"/>
    <mergeCell ref="A168:Z168"/>
    <mergeCell ref="P52:T52"/>
    <mergeCell ref="P201:V201"/>
    <mergeCell ref="A105:Z105"/>
    <mergeCell ref="P32:T32"/>
    <mergeCell ref="D608:E608"/>
    <mergeCell ref="D673:D674"/>
    <mergeCell ref="P572:T572"/>
    <mergeCell ref="A468:Z468"/>
    <mergeCell ref="F673:F674"/>
    <mergeCell ref="P268:T268"/>
    <mergeCell ref="P230:T230"/>
    <mergeCell ref="P637:T637"/>
    <mergeCell ref="D211:E211"/>
    <mergeCell ref="P651:V651"/>
    <mergeCell ref="J17:J18"/>
    <mergeCell ref="D82:E82"/>
    <mergeCell ref="L17:L18"/>
    <mergeCell ref="D240:E240"/>
    <mergeCell ref="P426:T426"/>
    <mergeCell ref="P255:T255"/>
    <mergeCell ref="P582:V582"/>
    <mergeCell ref="A407:Z407"/>
    <mergeCell ref="P321:V321"/>
    <mergeCell ref="A600:Z600"/>
    <mergeCell ref="A594:Z594"/>
    <mergeCell ref="A382:Z382"/>
    <mergeCell ref="D100:E100"/>
    <mergeCell ref="P348:V348"/>
    <mergeCell ref="P284:T284"/>
    <mergeCell ref="A651:O652"/>
    <mergeCell ref="D613:E613"/>
    <mergeCell ref="P521:T521"/>
    <mergeCell ref="A184:O185"/>
    <mergeCell ref="P29:T29"/>
    <mergeCell ref="P100:T100"/>
    <mergeCell ref="D81:E81"/>
    <mergeCell ref="P265:T265"/>
    <mergeCell ref="P94:T94"/>
    <mergeCell ref="D379:E379"/>
    <mergeCell ref="P634:T634"/>
    <mergeCell ref="D615:E615"/>
    <mergeCell ref="P550:T550"/>
    <mergeCell ref="D300:E300"/>
    <mergeCell ref="D309:E309"/>
    <mergeCell ref="D113:E113"/>
    <mergeCell ref="A45:Z45"/>
    <mergeCell ref="P333:V333"/>
    <mergeCell ref="A345:Z345"/>
    <mergeCell ref="D210:E210"/>
    <mergeCell ref="D308:E308"/>
    <mergeCell ref="D606:E606"/>
    <mergeCell ref="A46:Z46"/>
    <mergeCell ref="P537:T537"/>
    <mergeCell ref="P337:T337"/>
    <mergeCell ref="A89:Z89"/>
    <mergeCell ref="D147:E147"/>
    <mergeCell ref="P635:T635"/>
    <mergeCell ref="P464:T464"/>
    <mergeCell ref="D616:E616"/>
    <mergeCell ref="P573:T573"/>
    <mergeCell ref="D445:E445"/>
    <mergeCell ref="D1:F1"/>
    <mergeCell ref="D8:M8"/>
    <mergeCell ref="A6:C6"/>
    <mergeCell ref="P416:T416"/>
    <mergeCell ref="P142:T142"/>
    <mergeCell ref="D148:E148"/>
    <mergeCell ref="D26:E26"/>
    <mergeCell ref="P574:T574"/>
    <mergeCell ref="P378:T378"/>
    <mergeCell ref="D622:E622"/>
    <mergeCell ref="P117:T117"/>
    <mergeCell ref="A324:O325"/>
    <mergeCell ref="D115:E115"/>
    <mergeCell ref="D609:E609"/>
    <mergeCell ref="P182:T182"/>
    <mergeCell ref="P588:V588"/>
    <mergeCell ref="H1:Q1"/>
    <mergeCell ref="A366:Z366"/>
    <mergeCell ref="A292:Z292"/>
    <mergeCell ref="D284:E284"/>
    <mergeCell ref="D520:E520"/>
    <mergeCell ref="P246:V246"/>
    <mergeCell ref="A503:Z503"/>
    <mergeCell ref="A237:O238"/>
    <mergeCell ref="D495:E495"/>
    <mergeCell ref="A163:Z163"/>
    <mergeCell ref="D28:E28"/>
    <mergeCell ref="V10:W10"/>
    <mergeCell ref="D584:E584"/>
    <mergeCell ref="D236:E236"/>
    <mergeCell ref="A301:O302"/>
    <mergeCell ref="D559:E559"/>
    <mergeCell ref="A543:O544"/>
    <mergeCell ref="P242:T242"/>
    <mergeCell ref="A179:O180"/>
    <mergeCell ref="D117:E117"/>
    <mergeCell ref="D92:E92"/>
    <mergeCell ref="D30:E30"/>
    <mergeCell ref="D67:E67"/>
    <mergeCell ref="A524:O525"/>
    <mergeCell ref="D5:E5"/>
    <mergeCell ref="P553:T553"/>
    <mergeCell ref="D496:E496"/>
    <mergeCell ref="D94:E94"/>
    <mergeCell ref="D361:E361"/>
    <mergeCell ref="P148:T148"/>
    <mergeCell ref="D69:E69"/>
    <mergeCell ref="A109:O110"/>
    <mergeCell ref="A617:O618"/>
    <mergeCell ref="D139:E139"/>
    <mergeCell ref="P118:V118"/>
    <mergeCell ref="A511:O512"/>
    <mergeCell ref="P343:V343"/>
    <mergeCell ref="P266:T266"/>
    <mergeCell ref="P95:T95"/>
    <mergeCell ref="A526:Z526"/>
    <mergeCell ref="A355:Z355"/>
    <mergeCell ref="P527:T527"/>
    <mergeCell ref="A212:O213"/>
    <mergeCell ref="Q673:Q674"/>
    <mergeCell ref="D253:E253"/>
    <mergeCell ref="D351:E351"/>
    <mergeCell ref="D47:E47"/>
    <mergeCell ref="P330:V330"/>
    <mergeCell ref="D482:E482"/>
    <mergeCell ref="P160:T160"/>
    <mergeCell ref="P517:V517"/>
    <mergeCell ref="P395:V395"/>
    <mergeCell ref="P147:T147"/>
    <mergeCell ref="P616:T616"/>
    <mergeCell ref="P445:T445"/>
    <mergeCell ref="A434:Z434"/>
    <mergeCell ref="P96:V96"/>
    <mergeCell ref="P673:P674"/>
    <mergeCell ref="R673:R674"/>
    <mergeCell ref="Z673:Z674"/>
    <mergeCell ref="P109:V109"/>
    <mergeCell ref="P624:T624"/>
    <mergeCell ref="A661:Z661"/>
    <mergeCell ref="D498:E498"/>
    <mergeCell ref="D536:E536"/>
    <mergeCell ref="A405:O406"/>
    <mergeCell ref="P236:T236"/>
    <mergeCell ref="P156:V156"/>
    <mergeCell ref="A152:Z152"/>
    <mergeCell ref="P92:T92"/>
    <mergeCell ref="P179:V179"/>
    <mergeCell ref="P611:V611"/>
    <mergeCell ref="P166:V166"/>
    <mergeCell ref="A311:O312"/>
    <mergeCell ref="P452:T452"/>
    <mergeCell ref="A569:O570"/>
    <mergeCell ref="P466:V466"/>
    <mergeCell ref="B17:B18"/>
    <mergeCell ref="P87:V87"/>
    <mergeCell ref="D410:E410"/>
    <mergeCell ref="P31:T31"/>
    <mergeCell ref="A291:Z291"/>
    <mergeCell ref="A589:Z589"/>
    <mergeCell ref="P522:T522"/>
    <mergeCell ref="P180:V180"/>
    <mergeCell ref="D603:E603"/>
    <mergeCell ref="A538:O539"/>
    <mergeCell ref="P482:T482"/>
    <mergeCell ref="P240:T240"/>
    <mergeCell ref="P162:V162"/>
    <mergeCell ref="A96:O97"/>
    <mergeCell ref="D590:E590"/>
    <mergeCell ref="P569:V569"/>
    <mergeCell ref="D527:E527"/>
    <mergeCell ref="D356:E356"/>
    <mergeCell ref="P542:T542"/>
    <mergeCell ref="D650:E650"/>
    <mergeCell ref="D479:E479"/>
    <mergeCell ref="A73:Z73"/>
    <mergeCell ref="P441:V441"/>
    <mergeCell ref="D131:E131"/>
    <mergeCell ref="A171:O172"/>
    <mergeCell ref="A260:Z260"/>
    <mergeCell ref="P506:V506"/>
    <mergeCell ref="P477:V477"/>
    <mergeCell ref="D556:E556"/>
    <mergeCell ref="A60:Z60"/>
    <mergeCell ref="D494:E494"/>
    <mergeCell ref="P404:T404"/>
    <mergeCell ref="P207:V207"/>
    <mergeCell ref="P252:T252"/>
    <mergeCell ref="D124:E124"/>
    <mergeCell ref="D195:E195"/>
    <mergeCell ref="P379:T379"/>
    <mergeCell ref="P81:T81"/>
    <mergeCell ref="P621:T621"/>
    <mergeCell ref="D493:E493"/>
    <mergeCell ref="D431:E431"/>
    <mergeCell ref="D535:E535"/>
    <mergeCell ref="D644:E644"/>
    <mergeCell ref="P244:T244"/>
    <mergeCell ref="P315:T315"/>
    <mergeCell ref="P613:T613"/>
    <mergeCell ref="P231:T231"/>
    <mergeCell ref="A432:O433"/>
    <mergeCell ref="D423:E423"/>
    <mergeCell ref="A190:O191"/>
    <mergeCell ref="D174:E174"/>
    <mergeCell ref="R1:T1"/>
    <mergeCell ref="P28:T28"/>
    <mergeCell ref="P392:T392"/>
    <mergeCell ref="P221:T221"/>
    <mergeCell ref="A516:O517"/>
    <mergeCell ref="P386:T386"/>
    <mergeCell ref="A587:O588"/>
    <mergeCell ref="D574:E574"/>
    <mergeCell ref="P457:T457"/>
    <mergeCell ref="D332:E332"/>
    <mergeCell ref="A316:O317"/>
    <mergeCell ref="D307:E307"/>
    <mergeCell ref="P215:T215"/>
    <mergeCell ref="P549:T549"/>
    <mergeCell ref="P165:T165"/>
    <mergeCell ref="P400:V400"/>
    <mergeCell ref="P30:T30"/>
    <mergeCell ref="D360:E360"/>
    <mergeCell ref="D558:E558"/>
    <mergeCell ref="D287:E287"/>
    <mergeCell ref="D585:E585"/>
    <mergeCell ref="D189:E189"/>
    <mergeCell ref="P564:V564"/>
    <mergeCell ref="A458:O459"/>
    <mergeCell ref="P170:T170"/>
    <mergeCell ref="P99:T99"/>
    <mergeCell ref="D66:E66"/>
    <mergeCell ref="D126:E126"/>
    <mergeCell ref="D197:E197"/>
    <mergeCell ref="P552:T552"/>
    <mergeCell ref="D7:M7"/>
    <mergeCell ref="D315:E315"/>
    <mergeCell ref="A665:O670"/>
    <mergeCell ref="D281:E281"/>
    <mergeCell ref="A36:Z36"/>
    <mergeCell ref="P453:V453"/>
    <mergeCell ref="D568:E568"/>
    <mergeCell ref="A427:O428"/>
    <mergeCell ref="P259:V259"/>
    <mergeCell ref="P88:V88"/>
    <mergeCell ref="P155:T155"/>
    <mergeCell ref="P324:V324"/>
    <mergeCell ref="D70:E70"/>
    <mergeCell ref="P562:T562"/>
    <mergeCell ref="P511:V511"/>
    <mergeCell ref="D505:E505"/>
    <mergeCell ref="P391:T391"/>
    <mergeCell ref="D263:E263"/>
    <mergeCell ref="D499:E499"/>
    <mergeCell ref="P220:T220"/>
    <mergeCell ref="D107:E107"/>
    <mergeCell ref="A610:O611"/>
    <mergeCell ref="D597:E597"/>
    <mergeCell ref="D486:E486"/>
    <mergeCell ref="D426:E426"/>
    <mergeCell ref="P86:T86"/>
    <mergeCell ref="A343:O344"/>
    <mergeCell ref="P384:T384"/>
    <mergeCell ref="D572:E572"/>
    <mergeCell ref="P626:T626"/>
    <mergeCell ref="D376:E376"/>
    <mergeCell ref="P328:T328"/>
    <mergeCell ref="D205:E205"/>
    <mergeCell ref="A80:Z80"/>
    <mergeCell ref="P627:V627"/>
    <mergeCell ref="P516:V516"/>
    <mergeCell ref="P543:V543"/>
    <mergeCell ref="H9:I9"/>
    <mergeCell ref="P224:V224"/>
    <mergeCell ref="P24:V24"/>
    <mergeCell ref="P520:T520"/>
    <mergeCell ref="D363:E363"/>
    <mergeCell ref="A55:Z55"/>
    <mergeCell ref="D357:E357"/>
    <mergeCell ref="A87:O88"/>
    <mergeCell ref="P615:T615"/>
    <mergeCell ref="A380:O381"/>
    <mergeCell ref="P38:V38"/>
    <mergeCell ref="D417:E417"/>
    <mergeCell ref="P35:V35"/>
    <mergeCell ref="D274:E274"/>
    <mergeCell ref="D245:E245"/>
    <mergeCell ref="D122:E122"/>
    <mergeCell ref="P116:T116"/>
    <mergeCell ref="W17:W18"/>
    <mergeCell ref="P161:V161"/>
    <mergeCell ref="P388:V388"/>
    <mergeCell ref="P459:V459"/>
    <mergeCell ref="A151:Z151"/>
    <mergeCell ref="P617:V617"/>
    <mergeCell ref="P234:T234"/>
    <mergeCell ref="P325:V325"/>
    <mergeCell ref="D142:E142"/>
    <mergeCell ref="A513:Z513"/>
    <mergeCell ref="D378:E378"/>
    <mergeCell ref="A373:Z37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70 X77 X108 X124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114 X141 X309 X417 X419 X422 X430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1071</v>
      </c>
      <c r="H1" s="52"/>
    </row>
    <row r="3" spans="2:8" x14ac:dyDescent="0.2">
      <c r="B3" s="47" t="s">
        <v>1072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1073</v>
      </c>
      <c r="D6" s="47" t="s">
        <v>1074</v>
      </c>
      <c r="E6" s="47"/>
    </row>
    <row r="8" spans="2:8" x14ac:dyDescent="0.2">
      <c r="B8" s="47" t="s">
        <v>19</v>
      </c>
      <c r="C8" s="47" t="s">
        <v>1073</v>
      </c>
      <c r="D8" s="47"/>
      <c r="E8" s="47"/>
    </row>
    <row r="10" spans="2:8" x14ac:dyDescent="0.2">
      <c r="B10" s="47" t="s">
        <v>1075</v>
      </c>
      <c r="C10" s="47"/>
      <c r="D10" s="47"/>
      <c r="E10" s="47"/>
    </row>
    <row r="11" spans="2:8" x14ac:dyDescent="0.2">
      <c r="B11" s="47" t="s">
        <v>1076</v>
      </c>
      <c r="C11" s="47"/>
      <c r="D11" s="47"/>
      <c r="E11" s="47"/>
    </row>
    <row r="12" spans="2:8" x14ac:dyDescent="0.2">
      <c r="B12" s="47" t="s">
        <v>1077</v>
      </c>
      <c r="C12" s="47"/>
      <c r="D12" s="47"/>
      <c r="E12" s="47"/>
    </row>
    <row r="13" spans="2:8" x14ac:dyDescent="0.2">
      <c r="B13" s="47" t="s">
        <v>1078</v>
      </c>
      <c r="C13" s="47"/>
      <c r="D13" s="47"/>
      <c r="E13" s="47"/>
    </row>
    <row r="14" spans="2:8" x14ac:dyDescent="0.2">
      <c r="B14" s="47" t="s">
        <v>1079</v>
      </c>
      <c r="C14" s="47"/>
      <c r="D14" s="47"/>
      <c r="E14" s="47"/>
    </row>
    <row r="15" spans="2:8" x14ac:dyDescent="0.2">
      <c r="B15" s="47" t="s">
        <v>1080</v>
      </c>
      <c r="C15" s="47"/>
      <c r="D15" s="47"/>
      <c r="E15" s="47"/>
    </row>
    <row r="16" spans="2:8" x14ac:dyDescent="0.2">
      <c r="B16" s="47" t="s">
        <v>1081</v>
      </c>
      <c r="C16" s="47"/>
      <c r="D16" s="47"/>
      <c r="E16" s="47"/>
    </row>
    <row r="17" spans="2:5" x14ac:dyDescent="0.2">
      <c r="B17" s="47" t="s">
        <v>1082</v>
      </c>
      <c r="C17" s="47"/>
      <c r="D17" s="47"/>
      <c r="E17" s="47"/>
    </row>
    <row r="18" spans="2:5" x14ac:dyDescent="0.2">
      <c r="B18" s="47" t="s">
        <v>1083</v>
      </c>
      <c r="C18" s="47"/>
      <c r="D18" s="47"/>
      <c r="E18" s="47"/>
    </row>
    <row r="19" spans="2:5" x14ac:dyDescent="0.2">
      <c r="B19" s="47" t="s">
        <v>1084</v>
      </c>
      <c r="C19" s="47"/>
      <c r="D19" s="47"/>
      <c r="E19" s="47"/>
    </row>
    <row r="20" spans="2:5" x14ac:dyDescent="0.2">
      <c r="B20" s="47" t="s">
        <v>1085</v>
      </c>
      <c r="C20" s="47"/>
      <c r="D20" s="47"/>
      <c r="E20" s="47"/>
    </row>
  </sheetData>
  <sheetProtection algorithmName="SHA-512" hashValue="TGDxrVg6aOfeoGV7DknSqw/JlhaRV0PlJURnbb0awEXf3rbdkIJN7Ht1eFKSUwv8XHTNKYYr/r9IAnxVrG/Ckg==" saltValue="nc51QySzFVcgBviLV2VTt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2024-12-27T13:03:32Z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