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24610A-BFDF-4900-8F52-874CE6D749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BP662" i="1" s="1"/>
  <c r="X660" i="1"/>
  <c r="X659" i="1"/>
  <c r="BO658" i="1"/>
  <c r="BM658" i="1"/>
  <c r="Y658" i="1"/>
  <c r="X656" i="1"/>
  <c r="X655" i="1"/>
  <c r="BO654" i="1"/>
  <c r="BM654" i="1"/>
  <c r="Y654" i="1"/>
  <c r="BP654" i="1" s="1"/>
  <c r="X652" i="1"/>
  <c r="X651" i="1"/>
  <c r="BP650" i="1"/>
  <c r="BO650" i="1"/>
  <c r="BN650" i="1"/>
  <c r="BM650" i="1"/>
  <c r="Z650" i="1"/>
  <c r="Y650" i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Z643" i="1"/>
  <c r="Y643" i="1"/>
  <c r="BN643" i="1" s="1"/>
  <c r="BO642" i="1"/>
  <c r="BM642" i="1"/>
  <c r="Y642" i="1"/>
  <c r="BP642" i="1" s="1"/>
  <c r="BO641" i="1"/>
  <c r="BM641" i="1"/>
  <c r="Y641" i="1"/>
  <c r="BN641" i="1" s="1"/>
  <c r="X639" i="1"/>
  <c r="X638" i="1"/>
  <c r="BO637" i="1"/>
  <c r="BM637" i="1"/>
  <c r="Y637" i="1"/>
  <c r="BN637" i="1" s="1"/>
  <c r="BO636" i="1"/>
  <c r="BM636" i="1"/>
  <c r="Y636" i="1"/>
  <c r="BO635" i="1"/>
  <c r="BM635" i="1"/>
  <c r="Y635" i="1"/>
  <c r="BO634" i="1"/>
  <c r="BM634" i="1"/>
  <c r="Z634" i="1"/>
  <c r="Y634" i="1"/>
  <c r="BN634" i="1" s="1"/>
  <c r="BO633" i="1"/>
  <c r="BM633" i="1"/>
  <c r="Y633" i="1"/>
  <c r="BN633" i="1" s="1"/>
  <c r="BO632" i="1"/>
  <c r="BM632" i="1"/>
  <c r="Y632" i="1"/>
  <c r="BO631" i="1"/>
  <c r="BM631" i="1"/>
  <c r="Y631" i="1"/>
  <c r="BN631" i="1" s="1"/>
  <c r="BP630" i="1"/>
  <c r="BO630" i="1"/>
  <c r="BM630" i="1"/>
  <c r="Y630" i="1"/>
  <c r="Z630" i="1" s="1"/>
  <c r="X628" i="1"/>
  <c r="X627" i="1"/>
  <c r="BO626" i="1"/>
  <c r="BM626" i="1"/>
  <c r="Y626" i="1"/>
  <c r="BN626" i="1" s="1"/>
  <c r="BO625" i="1"/>
  <c r="BM625" i="1"/>
  <c r="Y625" i="1"/>
  <c r="BP625" i="1" s="1"/>
  <c r="BP624" i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Z620" i="1"/>
  <c r="Y620" i="1"/>
  <c r="X618" i="1"/>
  <c r="X617" i="1"/>
  <c r="BO616" i="1"/>
  <c r="BM616" i="1"/>
  <c r="Y616" i="1"/>
  <c r="BN616" i="1" s="1"/>
  <c r="BO615" i="1"/>
  <c r="BM615" i="1"/>
  <c r="Y615" i="1"/>
  <c r="BO614" i="1"/>
  <c r="BM614" i="1"/>
  <c r="Y614" i="1"/>
  <c r="BO613" i="1"/>
  <c r="BM613" i="1"/>
  <c r="Z613" i="1"/>
  <c r="Y613" i="1"/>
  <c r="BP613" i="1" s="1"/>
  <c r="X611" i="1"/>
  <c r="X610" i="1"/>
  <c r="BO609" i="1"/>
  <c r="BM609" i="1"/>
  <c r="Z609" i="1"/>
  <c r="Y609" i="1"/>
  <c r="BN609" i="1" s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N605" i="1" s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BN585" i="1" s="1"/>
  <c r="P585" i="1"/>
  <c r="BP584" i="1"/>
  <c r="BO584" i="1"/>
  <c r="BN584" i="1"/>
  <c r="BM584" i="1"/>
  <c r="Z584" i="1"/>
  <c r="Y584" i="1"/>
  <c r="P584" i="1"/>
  <c r="X582" i="1"/>
  <c r="X581" i="1"/>
  <c r="BO580" i="1"/>
  <c r="BM580" i="1"/>
  <c r="Y580" i="1"/>
  <c r="P580" i="1"/>
  <c r="BO579" i="1"/>
  <c r="BM579" i="1"/>
  <c r="Z579" i="1"/>
  <c r="Y579" i="1"/>
  <c r="BN579" i="1" s="1"/>
  <c r="P579" i="1"/>
  <c r="BO578" i="1"/>
  <c r="BM578" i="1"/>
  <c r="Y578" i="1"/>
  <c r="P578" i="1"/>
  <c r="BO577" i="1"/>
  <c r="BM577" i="1"/>
  <c r="Y577" i="1"/>
  <c r="BN577" i="1" s="1"/>
  <c r="P577" i="1"/>
  <c r="BO576" i="1"/>
  <c r="BM576" i="1"/>
  <c r="Y576" i="1"/>
  <c r="P576" i="1"/>
  <c r="BO575" i="1"/>
  <c r="BM575" i="1"/>
  <c r="Y575" i="1"/>
  <c r="BP575" i="1" s="1"/>
  <c r="P575" i="1"/>
  <c r="BO574" i="1"/>
  <c r="BM574" i="1"/>
  <c r="Z574" i="1"/>
  <c r="Y574" i="1"/>
  <c r="BN574" i="1" s="1"/>
  <c r="P574" i="1"/>
  <c r="BO573" i="1"/>
  <c r="BM573" i="1"/>
  <c r="Y573" i="1"/>
  <c r="BN573" i="1" s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M567" i="1"/>
  <c r="Y567" i="1"/>
  <c r="P567" i="1"/>
  <c r="BO566" i="1"/>
  <c r="BM566" i="1"/>
  <c r="Y566" i="1"/>
  <c r="BP566" i="1" s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Z558" i="1"/>
  <c r="Y558" i="1"/>
  <c r="BN558" i="1" s="1"/>
  <c r="P558" i="1"/>
  <c r="BO557" i="1"/>
  <c r="BM557" i="1"/>
  <c r="Y557" i="1"/>
  <c r="BN557" i="1" s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BN553" i="1" s="1"/>
  <c r="P553" i="1"/>
  <c r="BO552" i="1"/>
  <c r="BM552" i="1"/>
  <c r="Y552" i="1"/>
  <c r="P552" i="1"/>
  <c r="BP551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P537" i="1"/>
  <c r="BO537" i="1"/>
  <c r="BN537" i="1"/>
  <c r="BM537" i="1"/>
  <c r="Z537" i="1"/>
  <c r="Y537" i="1"/>
  <c r="BO536" i="1"/>
  <c r="BM536" i="1"/>
  <c r="Y536" i="1"/>
  <c r="P536" i="1"/>
  <c r="BO535" i="1"/>
  <c r="BM535" i="1"/>
  <c r="Y535" i="1"/>
  <c r="BN535" i="1" s="1"/>
  <c r="P535" i="1"/>
  <c r="BP534" i="1"/>
  <c r="BO534" i="1"/>
  <c r="BN534" i="1"/>
  <c r="BM534" i="1"/>
  <c r="Z534" i="1"/>
  <c r="Y534" i="1"/>
  <c r="BO533" i="1"/>
  <c r="BM533" i="1"/>
  <c r="Y533" i="1"/>
  <c r="BP533" i="1" s="1"/>
  <c r="P533" i="1"/>
  <c r="BO532" i="1"/>
  <c r="BM532" i="1"/>
  <c r="Y532" i="1"/>
  <c r="BN532" i="1" s="1"/>
  <c r="P532" i="1"/>
  <c r="X529" i="1"/>
  <c r="X528" i="1"/>
  <c r="BO527" i="1"/>
  <c r="BM527" i="1"/>
  <c r="Y527" i="1"/>
  <c r="BN527" i="1" s="1"/>
  <c r="P527" i="1"/>
  <c r="X525" i="1"/>
  <c r="X524" i="1"/>
  <c r="BO523" i="1"/>
  <c r="BM523" i="1"/>
  <c r="Y523" i="1"/>
  <c r="BN523" i="1" s="1"/>
  <c r="P523" i="1"/>
  <c r="BO522" i="1"/>
  <c r="BM522" i="1"/>
  <c r="Y522" i="1"/>
  <c r="P522" i="1"/>
  <c r="BP521" i="1"/>
  <c r="BO521" i="1"/>
  <c r="BM521" i="1"/>
  <c r="Y521" i="1"/>
  <c r="BO520" i="1"/>
  <c r="BM520" i="1"/>
  <c r="Y520" i="1"/>
  <c r="P520" i="1"/>
  <c r="BP519" i="1"/>
  <c r="BO519" i="1"/>
  <c r="BN519" i="1"/>
  <c r="BM519" i="1"/>
  <c r="Z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BN510" i="1" s="1"/>
  <c r="P510" i="1"/>
  <c r="BP509" i="1"/>
  <c r="BO509" i="1"/>
  <c r="BN509" i="1"/>
  <c r="BM509" i="1"/>
  <c r="Z509" i="1"/>
  <c r="Y509" i="1"/>
  <c r="P509" i="1"/>
  <c r="X507" i="1"/>
  <c r="X506" i="1"/>
  <c r="BO505" i="1"/>
  <c r="BM505" i="1"/>
  <c r="Y505" i="1"/>
  <c r="P505" i="1"/>
  <c r="BO504" i="1"/>
  <c r="BM504" i="1"/>
  <c r="Y504" i="1"/>
  <c r="BN504" i="1" s="1"/>
  <c r="P504" i="1"/>
  <c r="X502" i="1"/>
  <c r="X501" i="1"/>
  <c r="BO500" i="1"/>
  <c r="BM500" i="1"/>
  <c r="Y500" i="1"/>
  <c r="BN500" i="1" s="1"/>
  <c r="P500" i="1"/>
  <c r="BO499" i="1"/>
  <c r="BM499" i="1"/>
  <c r="Y499" i="1"/>
  <c r="BO498" i="1"/>
  <c r="BM498" i="1"/>
  <c r="Y498" i="1"/>
  <c r="P498" i="1"/>
  <c r="BO497" i="1"/>
  <c r="BM497" i="1"/>
  <c r="Y497" i="1"/>
  <c r="BN497" i="1" s="1"/>
  <c r="P497" i="1"/>
  <c r="BO496" i="1"/>
  <c r="BM496" i="1"/>
  <c r="Y496" i="1"/>
  <c r="P496" i="1"/>
  <c r="BO495" i="1"/>
  <c r="BM495" i="1"/>
  <c r="Y495" i="1"/>
  <c r="P495" i="1"/>
  <c r="BP494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P491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N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P408" i="1"/>
  <c r="Y406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N397" i="1" s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Z374" i="1"/>
  <c r="Y374" i="1"/>
  <c r="BN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Z357" i="1"/>
  <c r="Y357" i="1"/>
  <c r="BN357" i="1" s="1"/>
  <c r="P357" i="1"/>
  <c r="BO356" i="1"/>
  <c r="BM356" i="1"/>
  <c r="Y356" i="1"/>
  <c r="BN356" i="1" s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N342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Z332" i="1"/>
  <c r="Z333" i="1" s="1"/>
  <c r="Y332" i="1"/>
  <c r="Y333" i="1" s="1"/>
  <c r="P332" i="1"/>
  <c r="X330" i="1"/>
  <c r="X329" i="1"/>
  <c r="BO328" i="1"/>
  <c r="BM328" i="1"/>
  <c r="Y328" i="1"/>
  <c r="BP328" i="1" s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Y317" i="1"/>
  <c r="X317" i="1"/>
  <c r="X316" i="1"/>
  <c r="BO315" i="1"/>
  <c r="BM315" i="1"/>
  <c r="Y315" i="1"/>
  <c r="Z315" i="1" s="1"/>
  <c r="Z316" i="1" s="1"/>
  <c r="P315" i="1"/>
  <c r="X312" i="1"/>
  <c r="X311" i="1"/>
  <c r="BO310" i="1"/>
  <c r="BM310" i="1"/>
  <c r="Z310" i="1"/>
  <c r="Y310" i="1"/>
  <c r="BN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Z306" i="1"/>
  <c r="Y306" i="1"/>
  <c r="BN306" i="1" s="1"/>
  <c r="P306" i="1"/>
  <c r="BO305" i="1"/>
  <c r="BM305" i="1"/>
  <c r="Y305" i="1"/>
  <c r="Z305" i="1" s="1"/>
  <c r="P305" i="1"/>
  <c r="X302" i="1"/>
  <c r="X301" i="1"/>
  <c r="BO300" i="1"/>
  <c r="BM300" i="1"/>
  <c r="Y300" i="1"/>
  <c r="BN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Z286" i="1"/>
  <c r="Y286" i="1"/>
  <c r="BN286" i="1" s="1"/>
  <c r="P286" i="1"/>
  <c r="BO285" i="1"/>
  <c r="BM285" i="1"/>
  <c r="Y285" i="1"/>
  <c r="BN285" i="1" s="1"/>
  <c r="P285" i="1"/>
  <c r="BO284" i="1"/>
  <c r="BM284" i="1"/>
  <c r="Y284" i="1"/>
  <c r="P284" i="1"/>
  <c r="BO283" i="1"/>
  <c r="BM283" i="1"/>
  <c r="Z283" i="1"/>
  <c r="Y283" i="1"/>
  <c r="BN283" i="1" s="1"/>
  <c r="P283" i="1"/>
  <c r="BO282" i="1"/>
  <c r="BM282" i="1"/>
  <c r="Y282" i="1"/>
  <c r="P282" i="1"/>
  <c r="BO281" i="1"/>
  <c r="BM281" i="1"/>
  <c r="Y281" i="1"/>
  <c r="BN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X272" i="1"/>
  <c r="X271" i="1"/>
  <c r="BO270" i="1"/>
  <c r="BM270" i="1"/>
  <c r="Z270" i="1"/>
  <c r="Y270" i="1"/>
  <c r="BN270" i="1" s="1"/>
  <c r="P270" i="1"/>
  <c r="BO269" i="1"/>
  <c r="BM269" i="1"/>
  <c r="Y269" i="1"/>
  <c r="BN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N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Z257" i="1"/>
  <c r="Y257" i="1"/>
  <c r="BN257" i="1" s="1"/>
  <c r="P257" i="1"/>
  <c r="BO256" i="1"/>
  <c r="BM256" i="1"/>
  <c r="Y256" i="1"/>
  <c r="BN256" i="1" s="1"/>
  <c r="P256" i="1"/>
  <c r="BO255" i="1"/>
  <c r="BM255" i="1"/>
  <c r="Y255" i="1"/>
  <c r="BN255" i="1" s="1"/>
  <c r="P255" i="1"/>
  <c r="BO254" i="1"/>
  <c r="BM254" i="1"/>
  <c r="Y254" i="1"/>
  <c r="P254" i="1"/>
  <c r="BO253" i="1"/>
  <c r="BM253" i="1"/>
  <c r="Z253" i="1"/>
  <c r="Y253" i="1"/>
  <c r="BN253" i="1" s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N243" i="1" s="1"/>
  <c r="P243" i="1"/>
  <c r="BO242" i="1"/>
  <c r="BM242" i="1"/>
  <c r="Y242" i="1"/>
  <c r="BO241" i="1"/>
  <c r="BM241" i="1"/>
  <c r="Y241" i="1"/>
  <c r="P241" i="1"/>
  <c r="BO240" i="1"/>
  <c r="BM240" i="1"/>
  <c r="Y240" i="1"/>
  <c r="BN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BN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N232" i="1" s="1"/>
  <c r="P232" i="1"/>
  <c r="BO231" i="1"/>
  <c r="BM231" i="1"/>
  <c r="Y231" i="1"/>
  <c r="BN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P221" i="1"/>
  <c r="BO221" i="1"/>
  <c r="BM221" i="1"/>
  <c r="Y221" i="1"/>
  <c r="P221" i="1"/>
  <c r="BO220" i="1"/>
  <c r="BM220" i="1"/>
  <c r="Y220" i="1"/>
  <c r="BN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N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Y200" i="1"/>
  <c r="BN200" i="1" s="1"/>
  <c r="P200" i="1"/>
  <c r="BO199" i="1"/>
  <c r="BM199" i="1"/>
  <c r="Y199" i="1"/>
  <c r="BN199" i="1" s="1"/>
  <c r="P199" i="1"/>
  <c r="BO198" i="1"/>
  <c r="BM198" i="1"/>
  <c r="Y198" i="1"/>
  <c r="BN198" i="1" s="1"/>
  <c r="P198" i="1"/>
  <c r="BP197" i="1"/>
  <c r="BO197" i="1"/>
  <c r="BN197" i="1"/>
  <c r="BM197" i="1"/>
  <c r="Z197" i="1"/>
  <c r="Y197" i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N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Z182" i="1"/>
  <c r="Y182" i="1"/>
  <c r="BN182" i="1" s="1"/>
  <c r="P182" i="1"/>
  <c r="X180" i="1"/>
  <c r="X179" i="1"/>
  <c r="BO178" i="1"/>
  <c r="BM178" i="1"/>
  <c r="Y178" i="1"/>
  <c r="P178" i="1"/>
  <c r="BO177" i="1"/>
  <c r="BM177" i="1"/>
  <c r="Y177" i="1"/>
  <c r="BN177" i="1" s="1"/>
  <c r="P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BN174" i="1" s="1"/>
  <c r="P174" i="1"/>
  <c r="X172" i="1"/>
  <c r="X171" i="1"/>
  <c r="BO170" i="1"/>
  <c r="BM170" i="1"/>
  <c r="Y170" i="1"/>
  <c r="BN170" i="1" s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BN159" i="1" s="1"/>
  <c r="P159" i="1"/>
  <c r="X157" i="1"/>
  <c r="X156" i="1"/>
  <c r="BO155" i="1"/>
  <c r="BM155" i="1"/>
  <c r="Z155" i="1"/>
  <c r="Y155" i="1"/>
  <c r="BN155" i="1" s="1"/>
  <c r="P155" i="1"/>
  <c r="BO154" i="1"/>
  <c r="BM154" i="1"/>
  <c r="Y154" i="1"/>
  <c r="BN154" i="1" s="1"/>
  <c r="P154" i="1"/>
  <c r="BO153" i="1"/>
  <c r="BM153" i="1"/>
  <c r="Y153" i="1"/>
  <c r="BN153" i="1" s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M143" i="1"/>
  <c r="Y143" i="1"/>
  <c r="P143" i="1"/>
  <c r="BO142" i="1"/>
  <c r="BM142" i="1"/>
  <c r="Y142" i="1"/>
  <c r="BN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N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Z131" i="1"/>
  <c r="Y131" i="1"/>
  <c r="BN131" i="1" s="1"/>
  <c r="P131" i="1"/>
  <c r="BO130" i="1"/>
  <c r="BM130" i="1"/>
  <c r="Y130" i="1"/>
  <c r="P130" i="1"/>
  <c r="X128" i="1"/>
  <c r="X127" i="1"/>
  <c r="BO126" i="1"/>
  <c r="BM126" i="1"/>
  <c r="Y126" i="1"/>
  <c r="BN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Z123" i="1"/>
  <c r="Y123" i="1"/>
  <c r="BN123" i="1" s="1"/>
  <c r="P123" i="1"/>
  <c r="BO122" i="1"/>
  <c r="BM122" i="1"/>
  <c r="Y122" i="1"/>
  <c r="P122" i="1"/>
  <c r="X119" i="1"/>
  <c r="X118" i="1"/>
  <c r="BO117" i="1"/>
  <c r="BM117" i="1"/>
  <c r="Y117" i="1"/>
  <c r="BN117" i="1" s="1"/>
  <c r="BP116" i="1"/>
  <c r="BO116" i="1"/>
  <c r="BN116" i="1"/>
  <c r="BM116" i="1"/>
  <c r="Z116" i="1"/>
  <c r="Y116" i="1"/>
  <c r="P116" i="1"/>
  <c r="BO115" i="1"/>
  <c r="BM115" i="1"/>
  <c r="Y115" i="1"/>
  <c r="BN115" i="1" s="1"/>
  <c r="P115" i="1"/>
  <c r="BO114" i="1"/>
  <c r="BM114" i="1"/>
  <c r="Y114" i="1"/>
  <c r="BN114" i="1" s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N101" i="1" s="1"/>
  <c r="P101" i="1"/>
  <c r="BO100" i="1"/>
  <c r="BM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Z94" i="1"/>
  <c r="Y94" i="1"/>
  <c r="BN94" i="1" s="1"/>
  <c r="P94" i="1"/>
  <c r="BO93" i="1"/>
  <c r="BM93" i="1"/>
  <c r="Y93" i="1"/>
  <c r="BN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Z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BN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N82" i="1" s="1"/>
  <c r="P82" i="1"/>
  <c r="BO81" i="1"/>
  <c r="BM81" i="1"/>
  <c r="Y81" i="1"/>
  <c r="BN81" i="1" s="1"/>
  <c r="P81" i="1"/>
  <c r="X79" i="1"/>
  <c r="X78" i="1"/>
  <c r="BO77" i="1"/>
  <c r="BM77" i="1"/>
  <c r="Y77" i="1"/>
  <c r="BN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Z74" i="1" s="1"/>
  <c r="P74" i="1"/>
  <c r="X72" i="1"/>
  <c r="X71" i="1"/>
  <c r="BO70" i="1"/>
  <c r="BM70" i="1"/>
  <c r="Z70" i="1"/>
  <c r="Y70" i="1"/>
  <c r="BN70" i="1" s="1"/>
  <c r="P70" i="1"/>
  <c r="BO69" i="1"/>
  <c r="BM69" i="1"/>
  <c r="Y69" i="1"/>
  <c r="BN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Z66" i="1"/>
  <c r="Y66" i="1"/>
  <c r="BN66" i="1" s="1"/>
  <c r="P66" i="1"/>
  <c r="BO65" i="1"/>
  <c r="BM65" i="1"/>
  <c r="Y65" i="1"/>
  <c r="BN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Z62" i="1"/>
  <c r="Y62" i="1"/>
  <c r="P62" i="1"/>
  <c r="X59" i="1"/>
  <c r="X58" i="1"/>
  <c r="BO57" i="1"/>
  <c r="BM57" i="1"/>
  <c r="Y57" i="1"/>
  <c r="BN57" i="1" s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N49" i="1" s="1"/>
  <c r="P49" i="1"/>
  <c r="BO48" i="1"/>
  <c r="BM48" i="1"/>
  <c r="Y48" i="1"/>
  <c r="BN48" i="1" s="1"/>
  <c r="P48" i="1"/>
  <c r="BO47" i="1"/>
  <c r="BM47" i="1"/>
  <c r="Y47" i="1"/>
  <c r="BN47" i="1" s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Z26" i="1"/>
  <c r="Y26" i="1"/>
  <c r="P26" i="1"/>
  <c r="X24" i="1"/>
  <c r="X23" i="1"/>
  <c r="BO22" i="1"/>
  <c r="BM22" i="1"/>
  <c r="Y22" i="1"/>
  <c r="Z22" i="1" s="1"/>
  <c r="Z23" i="1" s="1"/>
  <c r="P22" i="1"/>
  <c r="H10" i="1"/>
  <c r="A9" i="1"/>
  <c r="A10" i="1" s="1"/>
  <c r="D7" i="1"/>
  <c r="Q6" i="1"/>
  <c r="P2" i="1"/>
  <c r="Y161" i="1" l="1"/>
  <c r="Y162" i="1"/>
  <c r="Y171" i="1"/>
  <c r="BN233" i="1"/>
  <c r="Z233" i="1"/>
  <c r="BP250" i="1"/>
  <c r="BN250" i="1"/>
  <c r="Z250" i="1"/>
  <c r="BP262" i="1"/>
  <c r="Z262" i="1"/>
  <c r="Y275" i="1"/>
  <c r="Z274" i="1"/>
  <c r="Z275" i="1" s="1"/>
  <c r="BP284" i="1"/>
  <c r="BN284" i="1"/>
  <c r="Z284" i="1"/>
  <c r="BP307" i="1"/>
  <c r="BN307" i="1"/>
  <c r="Z307" i="1"/>
  <c r="Y324" i="1"/>
  <c r="Z323" i="1"/>
  <c r="Z324" i="1" s="1"/>
  <c r="BN378" i="1"/>
  <c r="Z378" i="1"/>
  <c r="BP418" i="1"/>
  <c r="BN418" i="1"/>
  <c r="Z418" i="1"/>
  <c r="BP419" i="1"/>
  <c r="BN419" i="1"/>
  <c r="Z419" i="1"/>
  <c r="BP483" i="1"/>
  <c r="BN483" i="1"/>
  <c r="Z483" i="1"/>
  <c r="BP489" i="1"/>
  <c r="BN489" i="1"/>
  <c r="Z489" i="1"/>
  <c r="BP499" i="1"/>
  <c r="BN499" i="1"/>
  <c r="Z499" i="1"/>
  <c r="BN555" i="1"/>
  <c r="Z555" i="1"/>
  <c r="BN586" i="1"/>
  <c r="Z586" i="1"/>
  <c r="BP615" i="1"/>
  <c r="BN615" i="1"/>
  <c r="Z615" i="1"/>
  <c r="BN632" i="1"/>
  <c r="Z632" i="1"/>
  <c r="Z27" i="1"/>
  <c r="BN27" i="1"/>
  <c r="Z31" i="1"/>
  <c r="Z49" i="1"/>
  <c r="Z57" i="1"/>
  <c r="Z63" i="1"/>
  <c r="BN63" i="1"/>
  <c r="Z67" i="1"/>
  <c r="BN67" i="1"/>
  <c r="Z82" i="1"/>
  <c r="Z86" i="1"/>
  <c r="Z91" i="1"/>
  <c r="BN91" i="1"/>
  <c r="Z95" i="1"/>
  <c r="BN95" i="1"/>
  <c r="E675" i="1"/>
  <c r="Z115" i="1"/>
  <c r="Z124" i="1"/>
  <c r="BN124" i="1"/>
  <c r="Z132" i="1"/>
  <c r="BN132" i="1"/>
  <c r="Z159" i="1"/>
  <c r="Z161" i="1" s="1"/>
  <c r="Z183" i="1"/>
  <c r="BN183" i="1"/>
  <c r="Y184" i="1"/>
  <c r="Y185" i="1"/>
  <c r="Z196" i="1"/>
  <c r="Z200" i="1"/>
  <c r="Z206" i="1"/>
  <c r="BN206" i="1"/>
  <c r="Y207" i="1"/>
  <c r="Y208" i="1"/>
  <c r="Z218" i="1"/>
  <c r="BN218" i="1"/>
  <c r="Z226" i="1"/>
  <c r="BN226" i="1"/>
  <c r="BN229" i="1"/>
  <c r="Z229" i="1"/>
  <c r="BN241" i="1"/>
  <c r="Z241" i="1"/>
  <c r="BP254" i="1"/>
  <c r="BN254" i="1"/>
  <c r="Z254" i="1"/>
  <c r="Y276" i="1"/>
  <c r="BP298" i="1"/>
  <c r="BN298" i="1"/>
  <c r="Z298" i="1"/>
  <c r="Y325" i="1"/>
  <c r="BN370" i="1"/>
  <c r="Z370" i="1"/>
  <c r="BP391" i="1"/>
  <c r="BN391" i="1"/>
  <c r="Z391" i="1"/>
  <c r="BP431" i="1"/>
  <c r="BN431" i="1"/>
  <c r="Z431" i="1"/>
  <c r="BP451" i="1"/>
  <c r="BN451" i="1"/>
  <c r="Z451" i="1"/>
  <c r="BP486" i="1"/>
  <c r="BN486" i="1"/>
  <c r="Z486" i="1"/>
  <c r="BP496" i="1"/>
  <c r="BN496" i="1"/>
  <c r="Z496" i="1"/>
  <c r="BP548" i="1"/>
  <c r="BN548" i="1"/>
  <c r="Z548" i="1"/>
  <c r="BP559" i="1"/>
  <c r="BN559" i="1"/>
  <c r="Z559" i="1"/>
  <c r="BP572" i="1"/>
  <c r="BN572" i="1"/>
  <c r="Z572" i="1"/>
  <c r="BP580" i="1"/>
  <c r="BN580" i="1"/>
  <c r="Z580" i="1"/>
  <c r="BN607" i="1"/>
  <c r="Z607" i="1"/>
  <c r="BN622" i="1"/>
  <c r="Z622" i="1"/>
  <c r="BN636" i="1"/>
  <c r="Z636" i="1"/>
  <c r="Y334" i="1"/>
  <c r="Y343" i="1"/>
  <c r="Y344" i="1"/>
  <c r="Y655" i="1"/>
  <c r="Y656" i="1"/>
  <c r="F10" i="1"/>
  <c r="BN28" i="1"/>
  <c r="BN29" i="1"/>
  <c r="Z29" i="1"/>
  <c r="Y39" i="1"/>
  <c r="Y38" i="1"/>
  <c r="BN37" i="1"/>
  <c r="BN68" i="1"/>
  <c r="BN76" i="1"/>
  <c r="Y103" i="1"/>
  <c r="BP99" i="1"/>
  <c r="BN99" i="1"/>
  <c r="Z99" i="1"/>
  <c r="BN107" i="1"/>
  <c r="Z107" i="1"/>
  <c r="BN113" i="1"/>
  <c r="BN125" i="1"/>
  <c r="BN139" i="1"/>
  <c r="Z139" i="1"/>
  <c r="BN147" i="1"/>
  <c r="Y150" i="1"/>
  <c r="Y149" i="1"/>
  <c r="Z147" i="1"/>
  <c r="BP164" i="1"/>
  <c r="BN164" i="1"/>
  <c r="Z164" i="1"/>
  <c r="Y166" i="1"/>
  <c r="BP175" i="1"/>
  <c r="BN175" i="1"/>
  <c r="Z175" i="1"/>
  <c r="BN178" i="1"/>
  <c r="Z178" i="1"/>
  <c r="Y191" i="1"/>
  <c r="Y190" i="1"/>
  <c r="BP189" i="1"/>
  <c r="BN189" i="1"/>
  <c r="Z189" i="1"/>
  <c r="Z190" i="1" s="1"/>
  <c r="BP210" i="1"/>
  <c r="BN210" i="1"/>
  <c r="Z210" i="1"/>
  <c r="Y212" i="1"/>
  <c r="BP222" i="1"/>
  <c r="BN222" i="1"/>
  <c r="Z222" i="1"/>
  <c r="BN244" i="1"/>
  <c r="Z244" i="1"/>
  <c r="BP267" i="1"/>
  <c r="BN267" i="1"/>
  <c r="Z267" i="1"/>
  <c r="BP280" i="1"/>
  <c r="BN280" i="1"/>
  <c r="Z280" i="1"/>
  <c r="BN282" i="1"/>
  <c r="Z282" i="1"/>
  <c r="BN287" i="1"/>
  <c r="Z287" i="1"/>
  <c r="Y290" i="1"/>
  <c r="O675" i="1"/>
  <c r="Y295" i="1"/>
  <c r="Y294" i="1"/>
  <c r="BP293" i="1"/>
  <c r="BN293" i="1"/>
  <c r="Z293" i="1"/>
  <c r="Z294" i="1" s="1"/>
  <c r="Y320" i="1"/>
  <c r="Y321" i="1"/>
  <c r="Z319" i="1"/>
  <c r="Z320" i="1" s="1"/>
  <c r="BN336" i="1"/>
  <c r="Y339" i="1"/>
  <c r="Y338" i="1"/>
  <c r="Z336" i="1"/>
  <c r="BN346" i="1"/>
  <c r="Z346" i="1"/>
  <c r="BN358" i="1"/>
  <c r="Z358" i="1"/>
  <c r="BN362" i="1"/>
  <c r="Z362" i="1"/>
  <c r="BN368" i="1"/>
  <c r="BN392" i="1"/>
  <c r="BP399" i="1"/>
  <c r="BN399" i="1"/>
  <c r="Z399" i="1"/>
  <c r="BP421" i="1"/>
  <c r="BN421" i="1"/>
  <c r="Z421" i="1"/>
  <c r="Y442" i="1"/>
  <c r="Y441" i="1"/>
  <c r="BP440" i="1"/>
  <c r="BN440" i="1"/>
  <c r="Z440" i="1"/>
  <c r="Z441" i="1" s="1"/>
  <c r="Y454" i="1"/>
  <c r="BP445" i="1"/>
  <c r="BN445" i="1"/>
  <c r="Z445" i="1"/>
  <c r="BP457" i="1"/>
  <c r="BN457" i="1"/>
  <c r="Z457" i="1"/>
  <c r="BP480" i="1"/>
  <c r="BN480" i="1"/>
  <c r="Z480" i="1"/>
  <c r="BN488" i="1"/>
  <c r="Z488" i="1"/>
  <c r="BP488" i="1"/>
  <c r="BP576" i="1"/>
  <c r="BN576" i="1"/>
  <c r="Z576" i="1"/>
  <c r="BN578" i="1"/>
  <c r="Z578" i="1"/>
  <c r="F9" i="1"/>
  <c r="B675" i="1"/>
  <c r="BP22" i="1"/>
  <c r="X665" i="1"/>
  <c r="Y35" i="1"/>
  <c r="Y34" i="1"/>
  <c r="BP26" i="1"/>
  <c r="BP29" i="1"/>
  <c r="BN33" i="1"/>
  <c r="Y43" i="1"/>
  <c r="Y42" i="1"/>
  <c r="BN41" i="1"/>
  <c r="BN51" i="1"/>
  <c r="BN64" i="1"/>
  <c r="BN84" i="1"/>
  <c r="BN92" i="1"/>
  <c r="BP107" i="1"/>
  <c r="BP108" i="1"/>
  <c r="BN108" i="1"/>
  <c r="Z108" i="1"/>
  <c r="BN133" i="1"/>
  <c r="BP139" i="1"/>
  <c r="BP140" i="1"/>
  <c r="BN140" i="1"/>
  <c r="Z140" i="1"/>
  <c r="BN143" i="1"/>
  <c r="Z143" i="1"/>
  <c r="BP147" i="1"/>
  <c r="BP148" i="1"/>
  <c r="BN148" i="1"/>
  <c r="Z148" i="1"/>
  <c r="Z184" i="1"/>
  <c r="Z207" i="1"/>
  <c r="BN221" i="1"/>
  <c r="Z221" i="1"/>
  <c r="BP244" i="1"/>
  <c r="BP245" i="1"/>
  <c r="BN245" i="1"/>
  <c r="Z245" i="1"/>
  <c r="BN266" i="1"/>
  <c r="Z266" i="1"/>
  <c r="BN279" i="1"/>
  <c r="Z279" i="1"/>
  <c r="BP287" i="1"/>
  <c r="BP288" i="1"/>
  <c r="BN288" i="1"/>
  <c r="Z288" i="1"/>
  <c r="BN309" i="1"/>
  <c r="Z309" i="1"/>
  <c r="BP319" i="1"/>
  <c r="S675" i="1"/>
  <c r="Y330" i="1"/>
  <c r="Z328" i="1"/>
  <c r="Z329" i="1" s="1"/>
  <c r="BP336" i="1"/>
  <c r="BN337" i="1"/>
  <c r="BP358" i="1"/>
  <c r="BN359" i="1"/>
  <c r="BP362" i="1"/>
  <c r="BN363" i="1"/>
  <c r="BN376" i="1"/>
  <c r="BN383" i="1"/>
  <c r="Y394" i="1"/>
  <c r="Y412" i="1"/>
  <c r="Y411" i="1"/>
  <c r="BP408" i="1"/>
  <c r="BN408" i="1"/>
  <c r="Z408" i="1"/>
  <c r="BN410" i="1"/>
  <c r="BP425" i="1"/>
  <c r="BN425" i="1"/>
  <c r="Z425" i="1"/>
  <c r="BP493" i="1"/>
  <c r="BN493" i="1"/>
  <c r="Z493" i="1"/>
  <c r="BN495" i="1"/>
  <c r="Z495" i="1"/>
  <c r="AB675" i="1"/>
  <c r="Y544" i="1"/>
  <c r="Y543" i="1"/>
  <c r="BP542" i="1"/>
  <c r="BN542" i="1"/>
  <c r="Z542" i="1"/>
  <c r="Z543" i="1" s="1"/>
  <c r="BP552" i="1"/>
  <c r="BN552" i="1"/>
  <c r="Z552" i="1"/>
  <c r="BN562" i="1"/>
  <c r="Z562" i="1"/>
  <c r="BP568" i="1"/>
  <c r="BN568" i="1"/>
  <c r="Z568" i="1"/>
  <c r="Y582" i="1"/>
  <c r="BN591" i="1"/>
  <c r="BN604" i="1"/>
  <c r="Y645" i="1"/>
  <c r="BN30" i="1"/>
  <c r="BP31" i="1"/>
  <c r="BP49" i="1"/>
  <c r="BP57" i="1"/>
  <c r="Y71" i="1"/>
  <c r="BP62" i="1"/>
  <c r="BP66" i="1"/>
  <c r="BP70" i="1"/>
  <c r="Y78" i="1"/>
  <c r="BP74" i="1"/>
  <c r="BP82" i="1"/>
  <c r="BP86" i="1"/>
  <c r="BP90" i="1"/>
  <c r="BP94" i="1"/>
  <c r="Y102" i="1"/>
  <c r="BN100" i="1"/>
  <c r="Y119" i="1"/>
  <c r="BP115" i="1"/>
  <c r="F675" i="1"/>
  <c r="BP123" i="1"/>
  <c r="Y135" i="1"/>
  <c r="BP131" i="1"/>
  <c r="Y144" i="1"/>
  <c r="BN137" i="1"/>
  <c r="BN141" i="1"/>
  <c r="BP155" i="1"/>
  <c r="BP159" i="1"/>
  <c r="Y167" i="1"/>
  <c r="BN165" i="1"/>
  <c r="BP182" i="1"/>
  <c r="Y201" i="1"/>
  <c r="BP196" i="1"/>
  <c r="BP200" i="1"/>
  <c r="BP205" i="1"/>
  <c r="BP217" i="1"/>
  <c r="Y237" i="1"/>
  <c r="BP229" i="1"/>
  <c r="BP233" i="1"/>
  <c r="BP241" i="1"/>
  <c r="BP253" i="1"/>
  <c r="BP257" i="1"/>
  <c r="BP270" i="1"/>
  <c r="BP274" i="1"/>
  <c r="BP283" i="1"/>
  <c r="BP306" i="1"/>
  <c r="BP310" i="1"/>
  <c r="R675" i="1"/>
  <c r="BP315" i="1"/>
  <c r="BP323" i="1"/>
  <c r="BP332" i="1"/>
  <c r="BN360" i="1"/>
  <c r="BN367" i="1"/>
  <c r="BP370" i="1"/>
  <c r="BP374" i="1"/>
  <c r="BN375" i="1"/>
  <c r="BP378" i="1"/>
  <c r="BN379" i="1"/>
  <c r="BN384" i="1"/>
  <c r="BN386" i="1"/>
  <c r="Y395" i="1"/>
  <c r="BN390" i="1"/>
  <c r="BN393" i="1"/>
  <c r="BN409" i="1"/>
  <c r="BP449" i="1"/>
  <c r="BN449" i="1"/>
  <c r="Z449" i="1"/>
  <c r="Y467" i="1"/>
  <c r="Y466" i="1"/>
  <c r="BP465" i="1"/>
  <c r="BN465" i="1"/>
  <c r="Z465" i="1"/>
  <c r="Y501" i="1"/>
  <c r="BP479" i="1"/>
  <c r="BN479" i="1"/>
  <c r="Z479" i="1"/>
  <c r="BP481" i="1"/>
  <c r="BN481" i="1"/>
  <c r="Z481" i="1"/>
  <c r="BN491" i="1"/>
  <c r="Z491" i="1"/>
  <c r="BN494" i="1"/>
  <c r="Z494" i="1"/>
  <c r="BP522" i="1"/>
  <c r="BN522" i="1"/>
  <c r="Z522" i="1"/>
  <c r="Y528" i="1"/>
  <c r="AC675" i="1"/>
  <c r="BN551" i="1"/>
  <c r="Z551" i="1"/>
  <c r="BP561" i="1"/>
  <c r="BN561" i="1"/>
  <c r="Z561" i="1"/>
  <c r="BN567" i="1"/>
  <c r="Z567" i="1"/>
  <c r="BN575" i="1"/>
  <c r="Z575" i="1"/>
  <c r="BN590" i="1"/>
  <c r="Z590" i="1"/>
  <c r="Y511" i="1"/>
  <c r="BP555" i="1"/>
  <c r="BP558" i="1"/>
  <c r="BP579" i="1"/>
  <c r="BN606" i="1"/>
  <c r="BN608" i="1"/>
  <c r="BN621" i="1"/>
  <c r="BN623" i="1"/>
  <c r="BN625" i="1"/>
  <c r="BP632" i="1"/>
  <c r="BP634" i="1"/>
  <c r="BP636" i="1"/>
  <c r="BN642" i="1"/>
  <c r="BN644" i="1"/>
  <c r="BN654" i="1"/>
  <c r="Y134" i="1"/>
  <c r="BP195" i="1"/>
  <c r="BP199" i="1"/>
  <c r="BP215" i="1"/>
  <c r="Z215" i="1"/>
  <c r="BP219" i="1"/>
  <c r="Z219" i="1"/>
  <c r="Y223" i="1"/>
  <c r="BP228" i="1"/>
  <c r="BP232" i="1"/>
  <c r="BP236" i="1"/>
  <c r="BP242" i="1"/>
  <c r="Z242" i="1"/>
  <c r="Y246" i="1"/>
  <c r="BP252" i="1"/>
  <c r="BP256" i="1"/>
  <c r="BP264" i="1"/>
  <c r="Z264" i="1"/>
  <c r="BP268" i="1"/>
  <c r="Z268" i="1"/>
  <c r="BP299" i="1"/>
  <c r="Z299" i="1"/>
  <c r="BP347" i="1"/>
  <c r="Z347" i="1"/>
  <c r="BN398" i="1"/>
  <c r="BP398" i="1"/>
  <c r="Z398" i="1"/>
  <c r="BN487" i="1"/>
  <c r="BP487" i="1"/>
  <c r="Z487" i="1"/>
  <c r="BN490" i="1"/>
  <c r="BP490" i="1"/>
  <c r="Z490" i="1"/>
  <c r="BN550" i="1"/>
  <c r="Z550" i="1"/>
  <c r="BP550" i="1"/>
  <c r="Y660" i="1"/>
  <c r="BP658" i="1"/>
  <c r="Z658" i="1"/>
  <c r="Z659" i="1" s="1"/>
  <c r="BN658" i="1"/>
  <c r="Y659" i="1"/>
  <c r="Y97" i="1"/>
  <c r="Y110" i="1"/>
  <c r="X669" i="1"/>
  <c r="Y24" i="1"/>
  <c r="C675" i="1"/>
  <c r="Z48" i="1"/>
  <c r="BP48" i="1"/>
  <c r="Z52" i="1"/>
  <c r="BP52" i="1"/>
  <c r="Z56" i="1"/>
  <c r="Z58" i="1" s="1"/>
  <c r="BP56" i="1"/>
  <c r="Y59" i="1"/>
  <c r="Z65" i="1"/>
  <c r="BP65" i="1"/>
  <c r="Z69" i="1"/>
  <c r="BP69" i="1"/>
  <c r="Y72" i="1"/>
  <c r="Z77" i="1"/>
  <c r="BP77" i="1"/>
  <c r="Z81" i="1"/>
  <c r="BP81" i="1"/>
  <c r="Z85" i="1"/>
  <c r="BP85" i="1"/>
  <c r="Y88" i="1"/>
  <c r="Z93" i="1"/>
  <c r="BP93" i="1"/>
  <c r="Y96" i="1"/>
  <c r="Z101" i="1"/>
  <c r="BP101" i="1"/>
  <c r="Z106" i="1"/>
  <c r="Z109" i="1" s="1"/>
  <c r="BP106" i="1"/>
  <c r="Y109" i="1"/>
  <c r="Z114" i="1"/>
  <c r="BP114" i="1"/>
  <c r="Z117" i="1"/>
  <c r="BP117" i="1"/>
  <c r="Z122" i="1"/>
  <c r="BP122" i="1"/>
  <c r="Z126" i="1"/>
  <c r="BP126" i="1"/>
  <c r="Z130" i="1"/>
  <c r="BP130" i="1"/>
  <c r="Z138" i="1"/>
  <c r="BP138" i="1"/>
  <c r="Z142" i="1"/>
  <c r="BP142" i="1"/>
  <c r="Y145" i="1"/>
  <c r="G675" i="1"/>
  <c r="Z154" i="1"/>
  <c r="BP154" i="1"/>
  <c r="Y157" i="1"/>
  <c r="H675" i="1"/>
  <c r="Y179" i="1"/>
  <c r="Z177" i="1"/>
  <c r="BP177" i="1"/>
  <c r="Z195" i="1"/>
  <c r="Z199" i="1"/>
  <c r="Y202" i="1"/>
  <c r="BP216" i="1"/>
  <c r="BP220" i="1"/>
  <c r="Z228" i="1"/>
  <c r="Z232" i="1"/>
  <c r="Z236" i="1"/>
  <c r="BP240" i="1"/>
  <c r="BP243" i="1"/>
  <c r="Z252" i="1"/>
  <c r="Z256" i="1"/>
  <c r="Y259" i="1"/>
  <c r="BP265" i="1"/>
  <c r="BP269" i="1"/>
  <c r="BP300" i="1"/>
  <c r="BP308" i="1"/>
  <c r="Z308" i="1"/>
  <c r="Y348" i="1"/>
  <c r="Y353" i="1"/>
  <c r="BP351" i="1"/>
  <c r="Z351" i="1"/>
  <c r="Z352" i="1" s="1"/>
  <c r="BN361" i="1"/>
  <c r="BP361" i="1"/>
  <c r="Z361" i="1"/>
  <c r="Y365" i="1"/>
  <c r="BN369" i="1"/>
  <c r="BP369" i="1"/>
  <c r="Z369" i="1"/>
  <c r="BN377" i="1"/>
  <c r="BP377" i="1"/>
  <c r="Z377" i="1"/>
  <c r="Y381" i="1"/>
  <c r="BN385" i="1"/>
  <c r="BP385" i="1"/>
  <c r="Z385" i="1"/>
  <c r="BN417" i="1"/>
  <c r="BP417" i="1"/>
  <c r="Z417" i="1"/>
  <c r="Y610" i="1"/>
  <c r="BN603" i="1"/>
  <c r="AE675" i="1"/>
  <c r="Y611" i="1"/>
  <c r="Z603" i="1"/>
  <c r="BP603" i="1"/>
  <c r="H9" i="1"/>
  <c r="X666" i="1"/>
  <c r="J9" i="1"/>
  <c r="BN22" i="1"/>
  <c r="Y23" i="1"/>
  <c r="BN26" i="1"/>
  <c r="Z28" i="1"/>
  <c r="Z30" i="1"/>
  <c r="Z33" i="1"/>
  <c r="Z37" i="1"/>
  <c r="Z38" i="1" s="1"/>
  <c r="BP37" i="1"/>
  <c r="Z41" i="1"/>
  <c r="Z42" i="1" s="1"/>
  <c r="BP41" i="1"/>
  <c r="Z47" i="1"/>
  <c r="BP47" i="1"/>
  <c r="Z51" i="1"/>
  <c r="Y54" i="1"/>
  <c r="Y58" i="1"/>
  <c r="BN62" i="1"/>
  <c r="Z64" i="1"/>
  <c r="Z68" i="1"/>
  <c r="BN74" i="1"/>
  <c r="Z76" i="1"/>
  <c r="Y79" i="1"/>
  <c r="Z84" i="1"/>
  <c r="Y87" i="1"/>
  <c r="Z92" i="1"/>
  <c r="Z100" i="1"/>
  <c r="Z102" i="1" s="1"/>
  <c r="BP100" i="1"/>
  <c r="Z113" i="1"/>
  <c r="BP113" i="1"/>
  <c r="Z125" i="1"/>
  <c r="Y128" i="1"/>
  <c r="Z133" i="1"/>
  <c r="Z137" i="1"/>
  <c r="BP137" i="1"/>
  <c r="Z141" i="1"/>
  <c r="Z153" i="1"/>
  <c r="Z156" i="1" s="1"/>
  <c r="BP153" i="1"/>
  <c r="Y156" i="1"/>
  <c r="Z165" i="1"/>
  <c r="BP165" i="1"/>
  <c r="Z170" i="1"/>
  <c r="Z171" i="1" s="1"/>
  <c r="BP170" i="1"/>
  <c r="Z174" i="1"/>
  <c r="BP174" i="1"/>
  <c r="Y180" i="1"/>
  <c r="BN215" i="1"/>
  <c r="Z216" i="1"/>
  <c r="BN219" i="1"/>
  <c r="Z220" i="1"/>
  <c r="Y224" i="1"/>
  <c r="Z240" i="1"/>
  <c r="BN242" i="1"/>
  <c r="Z243" i="1"/>
  <c r="Y247" i="1"/>
  <c r="BN264" i="1"/>
  <c r="Z265" i="1"/>
  <c r="BN268" i="1"/>
  <c r="Z269" i="1"/>
  <c r="Y272" i="1"/>
  <c r="BP281" i="1"/>
  <c r="Z281" i="1"/>
  <c r="BP285" i="1"/>
  <c r="Z285" i="1"/>
  <c r="Y289" i="1"/>
  <c r="BN299" i="1"/>
  <c r="Z300" i="1"/>
  <c r="BN305" i="1"/>
  <c r="Q675" i="1"/>
  <c r="Y311" i="1"/>
  <c r="BP305" i="1"/>
  <c r="BP309" i="1"/>
  <c r="Y349" i="1"/>
  <c r="BN347" i="1"/>
  <c r="Y352" i="1"/>
  <c r="U675" i="1"/>
  <c r="BP356" i="1"/>
  <c r="Z356" i="1"/>
  <c r="Y364" i="1"/>
  <c r="Y388" i="1"/>
  <c r="BP420" i="1"/>
  <c r="Z420" i="1"/>
  <c r="BN420" i="1"/>
  <c r="BN456" i="1"/>
  <c r="Y458" i="1"/>
  <c r="Y459" i="1"/>
  <c r="BP456" i="1"/>
  <c r="Z456" i="1"/>
  <c r="Y516" i="1"/>
  <c r="BN515" i="1"/>
  <c r="Z675" i="1"/>
  <c r="Z515" i="1"/>
  <c r="Z516" i="1" s="1"/>
  <c r="BP515" i="1"/>
  <c r="Y517" i="1"/>
  <c r="X667" i="1"/>
  <c r="Y53" i="1"/>
  <c r="D675" i="1"/>
  <c r="BN106" i="1"/>
  <c r="BN122" i="1"/>
  <c r="Y127" i="1"/>
  <c r="BN130" i="1"/>
  <c r="Y172" i="1"/>
  <c r="BP176" i="1"/>
  <c r="Z176" i="1"/>
  <c r="BP178" i="1"/>
  <c r="BP194" i="1"/>
  <c r="Z194" i="1"/>
  <c r="BP198" i="1"/>
  <c r="Z198" i="1"/>
  <c r="Y213" i="1"/>
  <c r="BP211" i="1"/>
  <c r="Z211" i="1"/>
  <c r="BP227" i="1"/>
  <c r="Z227" i="1"/>
  <c r="BP231" i="1"/>
  <c r="Z231" i="1"/>
  <c r="BP235" i="1"/>
  <c r="Z235" i="1"/>
  <c r="BP251" i="1"/>
  <c r="Z251" i="1"/>
  <c r="BP255" i="1"/>
  <c r="Z255" i="1"/>
  <c r="Y271" i="1"/>
  <c r="BP282" i="1"/>
  <c r="BP286" i="1"/>
  <c r="BN308" i="1"/>
  <c r="Y312" i="1"/>
  <c r="BN351" i="1"/>
  <c r="BP357" i="1"/>
  <c r="Y400" i="1"/>
  <c r="BN560" i="1"/>
  <c r="Z560" i="1"/>
  <c r="BP560" i="1"/>
  <c r="Y372" i="1"/>
  <c r="Y380" i="1"/>
  <c r="Y387" i="1"/>
  <c r="Y401" i="1"/>
  <c r="W675" i="1"/>
  <c r="Y427" i="1"/>
  <c r="BN426" i="1"/>
  <c r="BP426" i="1"/>
  <c r="Z426" i="1"/>
  <c r="BN430" i="1"/>
  <c r="Y433" i="1"/>
  <c r="BP430" i="1"/>
  <c r="Z430" i="1"/>
  <c r="BN436" i="1"/>
  <c r="BP436" i="1"/>
  <c r="Z436" i="1"/>
  <c r="BN452" i="1"/>
  <c r="BP452" i="1"/>
  <c r="Z452" i="1"/>
  <c r="BN521" i="1"/>
  <c r="Z521" i="1"/>
  <c r="Y563" i="1"/>
  <c r="BN566" i="1"/>
  <c r="Y569" i="1"/>
  <c r="Y570" i="1"/>
  <c r="Z566" i="1"/>
  <c r="Z569" i="1" s="1"/>
  <c r="BP635" i="1"/>
  <c r="Z635" i="1"/>
  <c r="BN635" i="1"/>
  <c r="Y663" i="1"/>
  <c r="BN662" i="1"/>
  <c r="Y664" i="1"/>
  <c r="Z662" i="1"/>
  <c r="Z663" i="1" s="1"/>
  <c r="I675" i="1"/>
  <c r="Y238" i="1"/>
  <c r="K675" i="1"/>
  <c r="Y258" i="1"/>
  <c r="BN262" i="1"/>
  <c r="BN274" i="1"/>
  <c r="P675" i="1"/>
  <c r="Y302" i="1"/>
  <c r="BN315" i="1"/>
  <c r="Y316" i="1"/>
  <c r="BN319" i="1"/>
  <c r="BN323" i="1"/>
  <c r="BN328" i="1"/>
  <c r="Y329" i="1"/>
  <c r="BN332" i="1"/>
  <c r="T675" i="1"/>
  <c r="Z360" i="1"/>
  <c r="Z368" i="1"/>
  <c r="Y371" i="1"/>
  <c r="Z376" i="1"/>
  <c r="Z384" i="1"/>
  <c r="Z390" i="1"/>
  <c r="BP390" i="1"/>
  <c r="Z393" i="1"/>
  <c r="Z397" i="1"/>
  <c r="Z400" i="1" s="1"/>
  <c r="BP397" i="1"/>
  <c r="Z410" i="1"/>
  <c r="Z416" i="1"/>
  <c r="BP416" i="1"/>
  <c r="BP424" i="1"/>
  <c r="Z424" i="1"/>
  <c r="BN424" i="1"/>
  <c r="Y437" i="1"/>
  <c r="Y476" i="1"/>
  <c r="BN475" i="1"/>
  <c r="Y477" i="1"/>
  <c r="BP475" i="1"/>
  <c r="Z475" i="1"/>
  <c r="Z476" i="1" s="1"/>
  <c r="BN484" i="1"/>
  <c r="BP484" i="1"/>
  <c r="Z484" i="1"/>
  <c r="BN498" i="1"/>
  <c r="BP498" i="1"/>
  <c r="Z498" i="1"/>
  <c r="BP520" i="1"/>
  <c r="Z520" i="1"/>
  <c r="Y524" i="1"/>
  <c r="BN520" i="1"/>
  <c r="Y525" i="1"/>
  <c r="BN536" i="1"/>
  <c r="BP536" i="1"/>
  <c r="Z536" i="1"/>
  <c r="BP614" i="1"/>
  <c r="Z614" i="1"/>
  <c r="Y617" i="1"/>
  <c r="BN614" i="1"/>
  <c r="BN624" i="1"/>
  <c r="Z624" i="1"/>
  <c r="J675" i="1"/>
  <c r="L675" i="1"/>
  <c r="M675" i="1"/>
  <c r="Y301" i="1"/>
  <c r="Z337" i="1"/>
  <c r="Z338" i="1" s="1"/>
  <c r="Z342" i="1"/>
  <c r="Z343" i="1" s="1"/>
  <c r="BP342" i="1"/>
  <c r="BP346" i="1"/>
  <c r="Z359" i="1"/>
  <c r="Z363" i="1"/>
  <c r="Z367" i="1"/>
  <c r="Z371" i="1" s="1"/>
  <c r="Z375" i="1"/>
  <c r="Z379" i="1"/>
  <c r="Z383" i="1"/>
  <c r="Z386" i="1"/>
  <c r="Z392" i="1"/>
  <c r="V675" i="1"/>
  <c r="Z409" i="1"/>
  <c r="BN422" i="1"/>
  <c r="BP422" i="1"/>
  <c r="Z422" i="1"/>
  <c r="Y428" i="1"/>
  <c r="BN448" i="1"/>
  <c r="BP448" i="1"/>
  <c r="Z448" i="1"/>
  <c r="BN462" i="1"/>
  <c r="BP462" i="1"/>
  <c r="Z462" i="1"/>
  <c r="Y470" i="1"/>
  <c r="BN469" i="1"/>
  <c r="Y471" i="1"/>
  <c r="BP469" i="1"/>
  <c r="Z469" i="1"/>
  <c r="Z470" i="1" s="1"/>
  <c r="BN505" i="1"/>
  <c r="BP505" i="1"/>
  <c r="Z505" i="1"/>
  <c r="BN554" i="1"/>
  <c r="Z554" i="1"/>
  <c r="Y599" i="1"/>
  <c r="BP597" i="1"/>
  <c r="Z597" i="1"/>
  <c r="Z598" i="1" s="1"/>
  <c r="AD675" i="1"/>
  <c r="BN597" i="1"/>
  <c r="Y598" i="1"/>
  <c r="Y675" i="1"/>
  <c r="BN435" i="1"/>
  <c r="BN446" i="1"/>
  <c r="BN450" i="1"/>
  <c r="BN461" i="1"/>
  <c r="BN464" i="1"/>
  <c r="BN482" i="1"/>
  <c r="BN485" i="1"/>
  <c r="BN492" i="1"/>
  <c r="BP500" i="1"/>
  <c r="Z500" i="1"/>
  <c r="Y502" i="1"/>
  <c r="BP523" i="1"/>
  <c r="Z523" i="1"/>
  <c r="Z524" i="1" s="1"/>
  <c r="AA675" i="1"/>
  <c r="BP532" i="1"/>
  <c r="Z532" i="1"/>
  <c r="BN533" i="1"/>
  <c r="Y538" i="1"/>
  <c r="BN549" i="1"/>
  <c r="Y587" i="1"/>
  <c r="BP585" i="1"/>
  <c r="Z585" i="1"/>
  <c r="Z587" i="1" s="1"/>
  <c r="Y592" i="1"/>
  <c r="BP605" i="1"/>
  <c r="BP626" i="1"/>
  <c r="Y639" i="1"/>
  <c r="BP637" i="1"/>
  <c r="Z637" i="1"/>
  <c r="BP641" i="1"/>
  <c r="Y438" i="1"/>
  <c r="BP495" i="1"/>
  <c r="BP510" i="1"/>
  <c r="Y512" i="1"/>
  <c r="BP557" i="1"/>
  <c r="BP573" i="1"/>
  <c r="Z573" i="1"/>
  <c r="BP577" i="1"/>
  <c r="Z577" i="1"/>
  <c r="Y581" i="1"/>
  <c r="Y588" i="1"/>
  <c r="BP586" i="1"/>
  <c r="Z605" i="1"/>
  <c r="BP607" i="1"/>
  <c r="BP616" i="1"/>
  <c r="Z616" i="1"/>
  <c r="Y627" i="1"/>
  <c r="BN620" i="1"/>
  <c r="Y628" i="1"/>
  <c r="BP620" i="1"/>
  <c r="Z626" i="1"/>
  <c r="BP631" i="1"/>
  <c r="Z631" i="1"/>
  <c r="Y638" i="1"/>
  <c r="Z641" i="1"/>
  <c r="BP643" i="1"/>
  <c r="Y646" i="1"/>
  <c r="Z435" i="1"/>
  <c r="BP435" i="1"/>
  <c r="X675" i="1"/>
  <c r="Z446" i="1"/>
  <c r="Z450" i="1"/>
  <c r="Y453" i="1"/>
  <c r="Z461" i="1"/>
  <c r="BP461" i="1"/>
  <c r="Z464" i="1"/>
  <c r="Z482" i="1"/>
  <c r="Z485" i="1"/>
  <c r="Z492" i="1"/>
  <c r="BP497" i="1"/>
  <c r="Z497" i="1"/>
  <c r="Y507" i="1"/>
  <c r="BP504" i="1"/>
  <c r="Z504" i="1"/>
  <c r="Z506" i="1" s="1"/>
  <c r="Y506" i="1"/>
  <c r="Z510" i="1"/>
  <c r="Z511" i="1" s="1"/>
  <c r="BP527" i="1"/>
  <c r="Z527" i="1"/>
  <c r="Z528" i="1" s="1"/>
  <c r="Y529" i="1"/>
  <c r="Z533" i="1"/>
  <c r="BP535" i="1"/>
  <c r="Z535" i="1"/>
  <c r="Y539" i="1"/>
  <c r="BP549" i="1"/>
  <c r="Z549" i="1"/>
  <c r="BP553" i="1"/>
  <c r="Z553" i="1"/>
  <c r="Z557" i="1"/>
  <c r="BP562" i="1"/>
  <c r="BP574" i="1"/>
  <c r="BP578" i="1"/>
  <c r="BP590" i="1"/>
  <c r="Y593" i="1"/>
  <c r="BP609" i="1"/>
  <c r="Y618" i="1"/>
  <c r="BP622" i="1"/>
  <c r="BP633" i="1"/>
  <c r="Z633" i="1"/>
  <c r="AF675" i="1"/>
  <c r="Y651" i="1"/>
  <c r="BP649" i="1"/>
  <c r="Z649" i="1"/>
  <c r="Z651" i="1" s="1"/>
  <c r="Y652" i="1"/>
  <c r="Y564" i="1"/>
  <c r="BN613" i="1"/>
  <c r="BN630" i="1"/>
  <c r="Z591" i="1"/>
  <c r="Z592" i="1" s="1"/>
  <c r="Z604" i="1"/>
  <c r="Z606" i="1"/>
  <c r="Z608" i="1"/>
  <c r="Z621" i="1"/>
  <c r="Z623" i="1"/>
  <c r="Z625" i="1"/>
  <c r="Z642" i="1"/>
  <c r="Z644" i="1"/>
  <c r="Z654" i="1"/>
  <c r="Z655" i="1" s="1"/>
  <c r="Z638" i="1" l="1"/>
  <c r="Z437" i="1"/>
  <c r="Z411" i="1"/>
  <c r="Z432" i="1"/>
  <c r="Z212" i="1"/>
  <c r="Z458" i="1"/>
  <c r="Z289" i="1"/>
  <c r="Z166" i="1"/>
  <c r="Z96" i="1"/>
  <c r="Z78" i="1"/>
  <c r="Z311" i="1"/>
  <c r="Z348" i="1"/>
  <c r="Z627" i="1"/>
  <c r="Z501" i="1"/>
  <c r="Z380" i="1"/>
  <c r="Z201" i="1"/>
  <c r="Z71" i="1"/>
  <c r="Z53" i="1"/>
  <c r="Z563" i="1"/>
  <c r="Z581" i="1"/>
  <c r="Z394" i="1"/>
  <c r="Z258" i="1"/>
  <c r="Z144" i="1"/>
  <c r="Y667" i="1"/>
  <c r="Z34" i="1"/>
  <c r="Z301" i="1"/>
  <c r="Z271" i="1"/>
  <c r="Z149" i="1"/>
  <c r="Z538" i="1"/>
  <c r="Z387" i="1"/>
  <c r="Z118" i="1"/>
  <c r="X668" i="1"/>
  <c r="Z610" i="1"/>
  <c r="Z453" i="1"/>
  <c r="Z237" i="1"/>
  <c r="Z246" i="1"/>
  <c r="Z179" i="1"/>
  <c r="Y669" i="1"/>
  <c r="Z134" i="1"/>
  <c r="Z127" i="1"/>
  <c r="Z223" i="1"/>
  <c r="Z466" i="1"/>
  <c r="Z645" i="1"/>
  <c r="Z617" i="1"/>
  <c r="Z427" i="1"/>
  <c r="Z364" i="1"/>
  <c r="Y666" i="1"/>
  <c r="Z87" i="1"/>
  <c r="Z670" i="1" s="1"/>
  <c r="Y665" i="1"/>
  <c r="Y668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<sst xmlns="http://schemas.openxmlformats.org/spreadsheetml/2006/main" count="3148" uniqueCount="1087">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</sst>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1" customFormat="1" ht="45" customHeight="1" x14ac:dyDescent="0.2">
      <c r="A1" s="40"/>
      <c r="B1" s="40"/>
      <c r="C1" s="40"/>
      <c r="D1" s="1145" t="s">
        <v>0</v>
      </c>
      <c r="E1" s="830"/>
      <c r="F1" s="830"/>
      <c r="G1" s="11" t="s">
        <v>1</v>
      </c>
      <c r="H1" s="1145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193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5"/>
      <c r="Y2" s="15"/>
      <c r="Z2" s="15"/>
      <c r="AA2" s="15"/>
      <c r="AB2" s="50"/>
      <c r="AC2" s="50"/>
      <c r="AD2" s="50"/>
      <c r="AE2" s="50"/>
    </row>
    <row r="3" spans="1:32" s="77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4"/>
      <c r="Q3" s="794"/>
      <c r="R3" s="794"/>
      <c r="S3" s="794"/>
      <c r="T3" s="794"/>
      <c r="U3" s="794"/>
      <c r="V3" s="794"/>
      <c r="W3" s="794"/>
      <c r="X3" s="15"/>
      <c r="Y3" s="15"/>
      <c r="Z3" s="15"/>
      <c r="AA3" s="15"/>
      <c r="AB3" s="50"/>
      <c r="AC3" s="50"/>
      <c r="AD3" s="50"/>
      <c r="AE3" s="50"/>
    </row>
    <row r="4" spans="1:32" s="77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1" customFormat="1" ht="23.45" customHeight="1" x14ac:dyDescent="0.2">
      <c r="A5" s="1095" t="s">
        <v>8</v>
      </c>
      <c r="B5" s="945"/>
      <c r="C5" s="816"/>
      <c r="D5" s="941"/>
      <c r="E5" s="943"/>
      <c r="F5" s="862" t="s">
        <v>9</v>
      </c>
      <c r="G5" s="816"/>
      <c r="H5" s="941" t="s">
        <v>1086</v>
      </c>
      <c r="I5" s="942"/>
      <c r="J5" s="942"/>
      <c r="K5" s="942"/>
      <c r="L5" s="942"/>
      <c r="M5" s="943"/>
      <c r="N5" s="57"/>
      <c r="P5" s="23" t="s">
        <v>10</v>
      </c>
      <c r="Q5" s="834">
        <v>45660</v>
      </c>
      <c r="R5" s="835"/>
      <c r="T5" s="1054" t="s">
        <v>11</v>
      </c>
      <c r="U5" s="1041"/>
      <c r="V5" s="1056" t="s">
        <v>12</v>
      </c>
      <c r="W5" s="835"/>
      <c r="AB5" s="50"/>
      <c r="AC5" s="50"/>
      <c r="AD5" s="50"/>
      <c r="AE5" s="50"/>
    </row>
    <row r="6" spans="1:32" s="771" customFormat="1" ht="24" customHeight="1" x14ac:dyDescent="0.2">
      <c r="A6" s="1095" t="s">
        <v>13</v>
      </c>
      <c r="B6" s="945"/>
      <c r="C6" s="816"/>
      <c r="D6" s="948" t="s">
        <v>14</v>
      </c>
      <c r="E6" s="949"/>
      <c r="F6" s="949"/>
      <c r="G6" s="949"/>
      <c r="H6" s="949"/>
      <c r="I6" s="949"/>
      <c r="J6" s="949"/>
      <c r="K6" s="949"/>
      <c r="L6" s="949"/>
      <c r="M6" s="835"/>
      <c r="N6" s="58"/>
      <c r="P6" s="23" t="s">
        <v>15</v>
      </c>
      <c r="Q6" s="823" t="str">
        <f>IF(Q5=0," ",CHOOSE(WEEKDAY(Q5,2),"Понедельник","Вторник","Среда","Четверг","Пятница","Суббота","Воскресенье"))</f>
        <v>Пятница</v>
      </c>
      <c r="R6" s="789"/>
      <c r="T6" s="1040" t="s">
        <v>16</v>
      </c>
      <c r="U6" s="1041"/>
      <c r="V6" s="961" t="s">
        <v>17</v>
      </c>
      <c r="W6" s="962"/>
      <c r="AB6" s="50"/>
      <c r="AC6" s="50"/>
      <c r="AD6" s="50"/>
      <c r="AE6" s="50"/>
    </row>
    <row r="7" spans="1:32" s="771" customFormat="1" ht="21.75" hidden="1" customHeight="1" x14ac:dyDescent="0.2">
      <c r="A7" s="54"/>
      <c r="B7" s="54"/>
      <c r="C7" s="54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038"/>
      <c r="N7" s="59"/>
      <c r="P7" s="23"/>
      <c r="Q7" s="41"/>
      <c r="R7" s="41"/>
      <c r="T7" s="794"/>
      <c r="U7" s="1041"/>
      <c r="V7" s="963"/>
      <c r="W7" s="964"/>
      <c r="AB7" s="50"/>
      <c r="AC7" s="50"/>
      <c r="AD7" s="50"/>
      <c r="AE7" s="50"/>
    </row>
    <row r="8" spans="1:32" s="771" customFormat="1" ht="25.5" customHeight="1" x14ac:dyDescent="0.2">
      <c r="A8" s="781" t="s">
        <v>18</v>
      </c>
      <c r="B8" s="782"/>
      <c r="C8" s="783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0"/>
      <c r="P8" s="23" t="s">
        <v>20</v>
      </c>
      <c r="Q8" s="1037">
        <v>0.41666666666666669</v>
      </c>
      <c r="R8" s="1038"/>
      <c r="T8" s="794"/>
      <c r="U8" s="1041"/>
      <c r="V8" s="963"/>
      <c r="W8" s="964"/>
      <c r="AB8" s="50"/>
      <c r="AC8" s="50"/>
      <c r="AD8" s="50"/>
      <c r="AE8" s="50"/>
    </row>
    <row r="9" spans="1:32" s="771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881"/>
      <c r="E9" s="882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1002" t="str">
        <f>IF(AND($A$9="Тип доверенности/получателя при получении в адресе перегруза:",$D$9="Разовая доверенность"),"Введите ФИО","")</f>
        <v/>
      </c>
      <c r="I9" s="882"/>
      <c r="J9" s="10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2"/>
      <c r="L9" s="882"/>
      <c r="M9" s="882"/>
      <c r="N9" s="768"/>
      <c r="P9" s="25" t="s">
        <v>21</v>
      </c>
      <c r="Q9" s="1102"/>
      <c r="R9" s="868"/>
      <c r="T9" s="794"/>
      <c r="U9" s="1041"/>
      <c r="V9" s="965"/>
      <c r="W9" s="966"/>
      <c r="X9" s="42"/>
      <c r="Y9" s="42"/>
      <c r="Z9" s="42"/>
      <c r="AA9" s="42"/>
      <c r="AB9" s="50"/>
      <c r="AC9" s="50"/>
      <c r="AD9" s="50"/>
      <c r="AE9" s="50"/>
    </row>
    <row r="10" spans="1:32" s="771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881"/>
      <c r="E10" s="882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985" t="str">
        <f>IFERROR(VLOOKUP($D$10,Proxy,2,FALSE),"")</f>
        <v/>
      </c>
      <c r="I10" s="794"/>
      <c r="J10" s="794"/>
      <c r="K10" s="794"/>
      <c r="L10" s="794"/>
      <c r="M10" s="794"/>
      <c r="N10" s="774"/>
      <c r="P10" s="25" t="s">
        <v>22</v>
      </c>
      <c r="Q10" s="1043"/>
      <c r="R10" s="1044"/>
      <c r="U10" s="23" t="s">
        <v>23</v>
      </c>
      <c r="V10" s="1203" t="s">
        <v>24</v>
      </c>
      <c r="W10" s="962"/>
      <c r="X10" s="43"/>
      <c r="Y10" s="43"/>
      <c r="Z10" s="43"/>
      <c r="AA10" s="43"/>
      <c r="AB10" s="50"/>
      <c r="AC10" s="50"/>
      <c r="AD10" s="50"/>
      <c r="AE10" s="50"/>
    </row>
    <row r="11" spans="1:32" s="77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3"/>
      <c r="R11" s="835"/>
      <c r="U11" s="23" t="s">
        <v>27</v>
      </c>
      <c r="V11" s="867" t="s">
        <v>28</v>
      </c>
      <c r="W11" s="868"/>
      <c r="X11" s="44"/>
      <c r="Y11" s="44"/>
      <c r="Z11" s="44"/>
      <c r="AA11" s="44"/>
      <c r="AB11" s="50"/>
      <c r="AC11" s="50"/>
      <c r="AD11" s="50"/>
      <c r="AE11" s="50"/>
    </row>
    <row r="12" spans="1:32" s="771" customFormat="1" ht="18.600000000000001" customHeight="1" x14ac:dyDescent="0.2">
      <c r="A12" s="1015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816"/>
      <c r="N12" s="61"/>
      <c r="P12" s="23" t="s">
        <v>30</v>
      </c>
      <c r="Q12" s="1037"/>
      <c r="R12" s="1038"/>
      <c r="S12" s="22"/>
      <c r="U12" s="23"/>
      <c r="V12" s="830"/>
      <c r="W12" s="794"/>
      <c r="AB12" s="50"/>
      <c r="AC12" s="50"/>
      <c r="AD12" s="50"/>
      <c r="AE12" s="50"/>
    </row>
    <row r="13" spans="1:32" s="771" customFormat="1" ht="23.25" customHeight="1" x14ac:dyDescent="0.2">
      <c r="A13" s="1015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816"/>
      <c r="N13" s="61"/>
      <c r="O13" s="25"/>
      <c r="P13" s="25" t="s">
        <v>32</v>
      </c>
      <c r="Q13" s="867"/>
      <c r="R13" s="86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1" customFormat="1" ht="18.600000000000001" customHeight="1" x14ac:dyDescent="0.2">
      <c r="A14" s="1015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816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1" customFormat="1" ht="22.5" customHeight="1" x14ac:dyDescent="0.2">
      <c r="A15" s="1018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816"/>
      <c r="N15" s="62"/>
      <c r="P15" s="1087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88"/>
      <c r="Q16" s="1088"/>
      <c r="R16" s="1088"/>
      <c r="S16" s="1088"/>
      <c r="T16" s="108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03" t="s">
        <v>36</v>
      </c>
      <c r="B17" s="803" t="s">
        <v>37</v>
      </c>
      <c r="C17" s="1100" t="s">
        <v>38</v>
      </c>
      <c r="D17" s="803" t="s">
        <v>39</v>
      </c>
      <c r="E17" s="804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1124"/>
      <c r="R17" s="1124"/>
      <c r="S17" s="1124"/>
      <c r="T17" s="804"/>
      <c r="U17" s="815" t="s">
        <v>51</v>
      </c>
      <c r="V17" s="816"/>
      <c r="W17" s="803" t="s">
        <v>52</v>
      </c>
      <c r="X17" s="803" t="s">
        <v>53</v>
      </c>
      <c r="Y17" s="817" t="s">
        <v>54</v>
      </c>
      <c r="Z17" s="976" t="s">
        <v>55</v>
      </c>
      <c r="AA17" s="856" t="s">
        <v>56</v>
      </c>
      <c r="AB17" s="856" t="s">
        <v>57</v>
      </c>
      <c r="AC17" s="856" t="s">
        <v>58</v>
      </c>
      <c r="AD17" s="856" t="s">
        <v>59</v>
      </c>
      <c r="AE17" s="857"/>
      <c r="AF17" s="858"/>
      <c r="AG17" s="65"/>
      <c r="BD17" s="64" t="s">
        <v>60</v>
      </c>
    </row>
    <row r="18" spans="1:68" ht="14.25" customHeight="1" x14ac:dyDescent="0.2">
      <c r="A18" s="822"/>
      <c r="B18" s="822"/>
      <c r="C18" s="822"/>
      <c r="D18" s="805"/>
      <c r="E18" s="806"/>
      <c r="F18" s="822"/>
      <c r="G18" s="822"/>
      <c r="H18" s="822"/>
      <c r="I18" s="822"/>
      <c r="J18" s="822"/>
      <c r="K18" s="822"/>
      <c r="L18" s="822"/>
      <c r="M18" s="822"/>
      <c r="N18" s="822"/>
      <c r="O18" s="822"/>
      <c r="P18" s="805"/>
      <c r="Q18" s="1125"/>
      <c r="R18" s="1125"/>
      <c r="S18" s="1125"/>
      <c r="T18" s="806"/>
      <c r="U18" s="775" t="s">
        <v>61</v>
      </c>
      <c r="V18" s="775" t="s">
        <v>62</v>
      </c>
      <c r="W18" s="822"/>
      <c r="X18" s="822"/>
      <c r="Y18" s="818"/>
      <c r="Z18" s="977"/>
      <c r="AA18" s="983"/>
      <c r="AB18" s="983"/>
      <c r="AC18" s="983"/>
      <c r="AD18" s="859"/>
      <c r="AE18" s="860"/>
      <c r="AF18" s="861"/>
      <c r="AG18" s="65"/>
      <c r="BD18" s="64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7"/>
      <c r="AB19" s="47"/>
      <c r="AC19" s="47"/>
    </row>
    <row r="20" spans="1:68" ht="16.5" hidden="1" customHeight="1" x14ac:dyDescent="0.25">
      <c r="A20" s="811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3"/>
      <c r="AB20" s="773"/>
      <c r="AC20" s="773"/>
    </row>
    <row r="21" spans="1:68" ht="14.25" hidden="1" customHeight="1" x14ac:dyDescent="0.25">
      <c r="A21" s="799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2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13"/>
      <c r="P23" s="787" t="s">
        <v>71</v>
      </c>
      <c r="Q23" s="782"/>
      <c r="R23" s="782"/>
      <c r="S23" s="782"/>
      <c r="T23" s="782"/>
      <c r="U23" s="782"/>
      <c r="V23" s="783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13"/>
      <c r="P24" s="787" t="s">
        <v>71</v>
      </c>
      <c r="Q24" s="782"/>
      <c r="R24" s="782"/>
      <c r="S24" s="782"/>
      <c r="T24" s="782"/>
      <c r="U24" s="782"/>
      <c r="V24" s="783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9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3"/>
      <c r="V26" s="33"/>
      <c r="W26" s="34" t="s">
        <v>69</v>
      </c>
      <c r="X26" s="777">
        <v>0</v>
      </c>
      <c r="Y26" s="77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4" t="s">
        <v>86</v>
      </c>
      <c r="Q29" s="785"/>
      <c r="R29" s="785"/>
      <c r="S29" s="785"/>
      <c r="T29" s="786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2" t="s">
        <v>90</v>
      </c>
      <c r="Q30" s="785"/>
      <c r="R30" s="785"/>
      <c r="S30" s="785"/>
      <c r="T30" s="786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73" t="s">
        <v>94</v>
      </c>
      <c r="Q31" s="785"/>
      <c r="R31" s="785"/>
      <c r="S31" s="785"/>
      <c r="T31" s="786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8">
        <v>4680115885905</v>
      </c>
      <c r="E32" s="789"/>
      <c r="F32" s="776">
        <v>0.3</v>
      </c>
      <c r="G32" s="31">
        <v>6</v>
      </c>
      <c r="H32" s="776">
        <v>1.8</v>
      </c>
      <c r="I32" s="77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2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5"/>
      <c r="R32" s="785"/>
      <c r="S32" s="785"/>
      <c r="T32" s="786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8">
        <v>4607091388244</v>
      </c>
      <c r="E33" s="789"/>
      <c r="F33" s="776">
        <v>0.42</v>
      </c>
      <c r="G33" s="31">
        <v>6</v>
      </c>
      <c r="H33" s="776">
        <v>2.52</v>
      </c>
      <c r="I33" s="77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5"/>
      <c r="R33" s="785"/>
      <c r="S33" s="785"/>
      <c r="T33" s="786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2"/>
      <c r="B34" s="794"/>
      <c r="C34" s="794"/>
      <c r="D34" s="794"/>
      <c r="E34" s="794"/>
      <c r="F34" s="794"/>
      <c r="G34" s="794"/>
      <c r="H34" s="794"/>
      <c r="I34" s="794"/>
      <c r="J34" s="794"/>
      <c r="K34" s="794"/>
      <c r="L34" s="794"/>
      <c r="M34" s="794"/>
      <c r="N34" s="794"/>
      <c r="O34" s="813"/>
      <c r="P34" s="787" t="s">
        <v>71</v>
      </c>
      <c r="Q34" s="782"/>
      <c r="R34" s="782"/>
      <c r="S34" s="782"/>
      <c r="T34" s="782"/>
      <c r="U34" s="782"/>
      <c r="V34" s="783"/>
      <c r="W34" s="36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4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13"/>
      <c r="P35" s="787" t="s">
        <v>71</v>
      </c>
      <c r="Q35" s="782"/>
      <c r="R35" s="782"/>
      <c r="S35" s="782"/>
      <c r="T35" s="782"/>
      <c r="U35" s="782"/>
      <c r="V35" s="783"/>
      <c r="W35" s="36" t="s">
        <v>69</v>
      </c>
      <c r="X35" s="779">
        <f>IFERROR(SUM(X26:X33),"0")</f>
        <v>0</v>
      </c>
      <c r="Y35" s="779">
        <f>IFERROR(SUM(Y26:Y33),"0")</f>
        <v>0</v>
      </c>
      <c r="Z35" s="36"/>
      <c r="AA35" s="780"/>
      <c r="AB35" s="780"/>
      <c r="AC35" s="780"/>
    </row>
    <row r="36" spans="1:68" ht="14.25" hidden="1" customHeight="1" x14ac:dyDescent="0.25">
      <c r="A36" s="799" t="s">
        <v>102</v>
      </c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794"/>
      <c r="P36" s="794"/>
      <c r="Q36" s="794"/>
      <c r="R36" s="794"/>
      <c r="S36" s="794"/>
      <c r="T36" s="794"/>
      <c r="U36" s="794"/>
      <c r="V36" s="794"/>
      <c r="W36" s="794"/>
      <c r="X36" s="794"/>
      <c r="Y36" s="794"/>
      <c r="Z36" s="794"/>
      <c r="AA36" s="770"/>
      <c r="AB36" s="770"/>
      <c r="AC36" s="77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8">
        <v>4607091388503</v>
      </c>
      <c r="E37" s="789"/>
      <c r="F37" s="776">
        <v>0.05</v>
      </c>
      <c r="G37" s="31">
        <v>12</v>
      </c>
      <c r="H37" s="776">
        <v>0.6</v>
      </c>
      <c r="I37" s="77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5"/>
      <c r="R37" s="785"/>
      <c r="S37" s="785"/>
      <c r="T37" s="786"/>
      <c r="U37" s="33"/>
      <c r="V37" s="33"/>
      <c r="W37" s="34" t="s">
        <v>69</v>
      </c>
      <c r="X37" s="777">
        <v>0</v>
      </c>
      <c r="Y37" s="77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2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13"/>
      <c r="P38" s="787" t="s">
        <v>71</v>
      </c>
      <c r="Q38" s="782"/>
      <c r="R38" s="782"/>
      <c r="S38" s="782"/>
      <c r="T38" s="782"/>
      <c r="U38" s="782"/>
      <c r="V38" s="783"/>
      <c r="W38" s="36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13"/>
      <c r="P39" s="787" t="s">
        <v>71</v>
      </c>
      <c r="Q39" s="782"/>
      <c r="R39" s="782"/>
      <c r="S39" s="782"/>
      <c r="T39" s="782"/>
      <c r="U39" s="782"/>
      <c r="V39" s="783"/>
      <c r="W39" s="36" t="s">
        <v>69</v>
      </c>
      <c r="X39" s="779">
        <f>IFERROR(SUM(X37:X37),"0")</f>
        <v>0</v>
      </c>
      <c r="Y39" s="779">
        <f>IFERROR(SUM(Y37:Y37),"0")</f>
        <v>0</v>
      </c>
      <c r="Z39" s="36"/>
      <c r="AA39" s="780"/>
      <c r="AB39" s="780"/>
      <c r="AC39" s="780"/>
    </row>
    <row r="40" spans="1:68" ht="14.25" hidden="1" customHeight="1" x14ac:dyDescent="0.25">
      <c r="A40" s="799" t="s">
        <v>108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0"/>
      <c r="AB40" s="770"/>
      <c r="AC40" s="77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8">
        <v>4607091389111</v>
      </c>
      <c r="E41" s="789"/>
      <c r="F41" s="776">
        <v>2.5000000000000001E-2</v>
      </c>
      <c r="G41" s="31">
        <v>10</v>
      </c>
      <c r="H41" s="776">
        <v>0.25</v>
      </c>
      <c r="I41" s="77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5"/>
      <c r="R41" s="785"/>
      <c r="S41" s="785"/>
      <c r="T41" s="786"/>
      <c r="U41" s="33"/>
      <c r="V41" s="33"/>
      <c r="W41" s="34" t="s">
        <v>69</v>
      </c>
      <c r="X41" s="777">
        <v>0</v>
      </c>
      <c r="Y41" s="77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2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13"/>
      <c r="P42" s="787" t="s">
        <v>71</v>
      </c>
      <c r="Q42" s="782"/>
      <c r="R42" s="782"/>
      <c r="S42" s="782"/>
      <c r="T42" s="782"/>
      <c r="U42" s="782"/>
      <c r="V42" s="783"/>
      <c r="W42" s="36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13"/>
      <c r="P43" s="787" t="s">
        <v>71</v>
      </c>
      <c r="Q43" s="782"/>
      <c r="R43" s="782"/>
      <c r="S43" s="782"/>
      <c r="T43" s="782"/>
      <c r="U43" s="782"/>
      <c r="V43" s="783"/>
      <c r="W43" s="36" t="s">
        <v>69</v>
      </c>
      <c r="X43" s="779">
        <f>IFERROR(SUM(X41:X41),"0")</f>
        <v>0</v>
      </c>
      <c r="Y43" s="779">
        <f>IFERROR(SUM(Y41:Y41),"0")</f>
        <v>0</v>
      </c>
      <c r="Z43" s="36"/>
      <c r="AA43" s="780"/>
      <c r="AB43" s="780"/>
      <c r="AC43" s="780"/>
    </row>
    <row r="44" spans="1:68" ht="27.75" hidden="1" customHeight="1" x14ac:dyDescent="0.2">
      <c r="A44" s="796" t="s">
        <v>111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47"/>
      <c r="AB44" s="47"/>
      <c r="AC44" s="47"/>
    </row>
    <row r="45" spans="1:68" ht="16.5" hidden="1" customHeight="1" x14ac:dyDescent="0.25">
      <c r="A45" s="811" t="s">
        <v>112</v>
      </c>
      <c r="B45" s="794"/>
      <c r="C45" s="794"/>
      <c r="D45" s="794"/>
      <c r="E45" s="794"/>
      <c r="F45" s="794"/>
      <c r="G45" s="794"/>
      <c r="H45" s="794"/>
      <c r="I45" s="794"/>
      <c r="J45" s="794"/>
      <c r="K45" s="794"/>
      <c r="L45" s="794"/>
      <c r="M45" s="794"/>
      <c r="N45" s="794"/>
      <c r="O45" s="794"/>
      <c r="P45" s="794"/>
      <c r="Q45" s="794"/>
      <c r="R45" s="794"/>
      <c r="S45" s="794"/>
      <c r="T45" s="794"/>
      <c r="U45" s="794"/>
      <c r="V45" s="794"/>
      <c r="W45" s="794"/>
      <c r="X45" s="794"/>
      <c r="Y45" s="794"/>
      <c r="Z45" s="794"/>
      <c r="AA45" s="773"/>
      <c r="AB45" s="773"/>
      <c r="AC45" s="773"/>
    </row>
    <row r="46" spans="1:68" ht="14.25" hidden="1" customHeight="1" x14ac:dyDescent="0.25">
      <c r="A46" s="799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0"/>
      <c r="AB46" s="770"/>
      <c r="AC46" s="770"/>
    </row>
    <row r="47" spans="1:68" ht="16.5" hidden="1" customHeight="1" x14ac:dyDescent="0.25">
      <c r="A47" s="53" t="s">
        <v>114</v>
      </c>
      <c r="B47" s="53" t="s">
        <v>115</v>
      </c>
      <c r="C47" s="30">
        <v>4301011380</v>
      </c>
      <c r="D47" s="788">
        <v>4607091385670</v>
      </c>
      <c r="E47" s="789"/>
      <c r="F47" s="776">
        <v>1.35</v>
      </c>
      <c r="G47" s="31">
        <v>8</v>
      </c>
      <c r="H47" s="776">
        <v>10.8</v>
      </c>
      <c r="I47" s="776">
        <v>11.28</v>
      </c>
      <c r="J47" s="31">
        <v>56</v>
      </c>
      <c r="K47" s="31" t="s">
        <v>116</v>
      </c>
      <c r="L47" s="31"/>
      <c r="M47" s="32" t="s">
        <v>117</v>
      </c>
      <c r="N47" s="32"/>
      <c r="O47" s="31">
        <v>50</v>
      </c>
      <c r="P47" s="11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5"/>
      <c r="R47" s="785"/>
      <c r="S47" s="785"/>
      <c r="T47" s="786"/>
      <c r="U47" s="33"/>
      <c r="V47" s="33"/>
      <c r="W47" s="34" t="s">
        <v>69</v>
      </c>
      <c r="X47" s="777">
        <v>0</v>
      </c>
      <c r="Y47" s="77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119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116</v>
      </c>
      <c r="L48" s="31"/>
      <c r="M48" s="32" t="s">
        <v>77</v>
      </c>
      <c r="N48" s="32"/>
      <c r="O48" s="31">
        <v>50</v>
      </c>
      <c r="P48" s="9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5"/>
      <c r="R48" s="785"/>
      <c r="S48" s="785"/>
      <c r="T48" s="786"/>
      <c r="U48" s="33"/>
      <c r="V48" s="33"/>
      <c r="W48" s="34" t="s">
        <v>69</v>
      </c>
      <c r="X48" s="777">
        <v>0</v>
      </c>
      <c r="Y48" s="77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8">
        <v>4680115883956</v>
      </c>
      <c r="E49" s="789"/>
      <c r="F49" s="776">
        <v>1.4</v>
      </c>
      <c r="G49" s="31">
        <v>8</v>
      </c>
      <c r="H49" s="776">
        <v>11.2</v>
      </c>
      <c r="I49" s="776">
        <v>11.68</v>
      </c>
      <c r="J49" s="31">
        <v>56</v>
      </c>
      <c r="K49" s="31" t="s">
        <v>116</v>
      </c>
      <c r="L49" s="31"/>
      <c r="M49" s="32" t="s">
        <v>117</v>
      </c>
      <c r="N49" s="32"/>
      <c r="O49" s="31">
        <v>50</v>
      </c>
      <c r="P49" s="8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5"/>
      <c r="R49" s="785"/>
      <c r="S49" s="785"/>
      <c r="T49" s="786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4301011382</v>
      </c>
      <c r="D50" s="788">
        <v>4607091385687</v>
      </c>
      <c r="E50" s="789"/>
      <c r="F50" s="776">
        <v>0.4</v>
      </c>
      <c r="G50" s="31">
        <v>10</v>
      </c>
      <c r="H50" s="776">
        <v>4</v>
      </c>
      <c r="I50" s="776">
        <v>4.21</v>
      </c>
      <c r="J50" s="31">
        <v>132</v>
      </c>
      <c r="K50" s="31" t="s">
        <v>126</v>
      </c>
      <c r="L50" s="31" t="s">
        <v>127</v>
      </c>
      <c r="M50" s="32" t="s">
        <v>77</v>
      </c>
      <c r="N50" s="32"/>
      <c r="O50" s="31">
        <v>50</v>
      </c>
      <c r="P50" s="11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5"/>
      <c r="R50" s="785"/>
      <c r="S50" s="785"/>
      <c r="T50" s="786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118</v>
      </c>
      <c r="AG50" s="63"/>
      <c r="AJ50" s="66" t="s">
        <v>128</v>
      </c>
      <c r="AK50" s="66">
        <v>48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129</v>
      </c>
      <c r="B51" s="53" t="s">
        <v>130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126</v>
      </c>
      <c r="L51" s="31" t="s">
        <v>127</v>
      </c>
      <c r="M51" s="32" t="s">
        <v>77</v>
      </c>
      <c r="N51" s="32"/>
      <c r="O51" s="31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5"/>
      <c r="R51" s="785"/>
      <c r="S51" s="785"/>
      <c r="T51" s="786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118</v>
      </c>
      <c r="AG51" s="63"/>
      <c r="AJ51" s="66" t="s">
        <v>128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8">
        <v>4680115883949</v>
      </c>
      <c r="E52" s="789"/>
      <c r="F52" s="776">
        <v>0.37</v>
      </c>
      <c r="G52" s="31">
        <v>10</v>
      </c>
      <c r="H52" s="776">
        <v>3.7</v>
      </c>
      <c r="I52" s="776">
        <v>3.91</v>
      </c>
      <c r="J52" s="31">
        <v>132</v>
      </c>
      <c r="K52" s="31" t="s">
        <v>126</v>
      </c>
      <c r="L52" s="31"/>
      <c r="M52" s="32" t="s">
        <v>117</v>
      </c>
      <c r="N52" s="32"/>
      <c r="O52" s="31">
        <v>50</v>
      </c>
      <c r="P52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5"/>
      <c r="R52" s="785"/>
      <c r="S52" s="785"/>
      <c r="T52" s="786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2"/>
      <c r="B53" s="794"/>
      <c r="C53" s="794"/>
      <c r="D53" s="794"/>
      <c r="E53" s="794"/>
      <c r="F53" s="794"/>
      <c r="G53" s="794"/>
      <c r="H53" s="794"/>
      <c r="I53" s="794"/>
      <c r="J53" s="794"/>
      <c r="K53" s="794"/>
      <c r="L53" s="794"/>
      <c r="M53" s="794"/>
      <c r="N53" s="794"/>
      <c r="O53" s="813"/>
      <c r="P53" s="787" t="s">
        <v>71</v>
      </c>
      <c r="Q53" s="782"/>
      <c r="R53" s="782"/>
      <c r="S53" s="782"/>
      <c r="T53" s="782"/>
      <c r="U53" s="782"/>
      <c r="V53" s="783"/>
      <c r="W53" s="36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4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13"/>
      <c r="P54" s="787" t="s">
        <v>71</v>
      </c>
      <c r="Q54" s="782"/>
      <c r="R54" s="782"/>
      <c r="S54" s="782"/>
      <c r="T54" s="782"/>
      <c r="U54" s="782"/>
      <c r="V54" s="783"/>
      <c r="W54" s="36" t="s">
        <v>69</v>
      </c>
      <c r="X54" s="779">
        <f>IFERROR(SUM(X47:X52),"0")</f>
        <v>0</v>
      </c>
      <c r="Y54" s="779">
        <f>IFERROR(SUM(Y47:Y52),"0")</f>
        <v>0</v>
      </c>
      <c r="Z54" s="36"/>
      <c r="AA54" s="780"/>
      <c r="AB54" s="780"/>
      <c r="AC54" s="780"/>
    </row>
    <row r="55" spans="1:68" ht="14.25" hidden="1" customHeight="1" x14ac:dyDescent="0.25">
      <c r="A55" s="799" t="s">
        <v>73</v>
      </c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794"/>
      <c r="P55" s="794"/>
      <c r="Q55" s="794"/>
      <c r="R55" s="794"/>
      <c r="S55" s="794"/>
      <c r="T55" s="794"/>
      <c r="U55" s="794"/>
      <c r="V55" s="794"/>
      <c r="W55" s="794"/>
      <c r="X55" s="794"/>
      <c r="Y55" s="794"/>
      <c r="Z55" s="794"/>
      <c r="AA55" s="770"/>
      <c r="AB55" s="770"/>
      <c r="AC55" s="77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8">
        <v>4680115885233</v>
      </c>
      <c r="E56" s="789"/>
      <c r="F56" s="776">
        <v>0.2</v>
      </c>
      <c r="G56" s="31">
        <v>6</v>
      </c>
      <c r="H56" s="776">
        <v>1.2</v>
      </c>
      <c r="I56" s="77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1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5"/>
      <c r="R56" s="785"/>
      <c r="S56" s="785"/>
      <c r="T56" s="786"/>
      <c r="U56" s="33"/>
      <c r="V56" s="33"/>
      <c r="W56" s="34" t="s">
        <v>69</v>
      </c>
      <c r="X56" s="777">
        <v>0</v>
      </c>
      <c r="Y56" s="77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8">
        <v>4680115884915</v>
      </c>
      <c r="E57" s="789"/>
      <c r="F57" s="776">
        <v>0.3</v>
      </c>
      <c r="G57" s="31">
        <v>6</v>
      </c>
      <c r="H57" s="776">
        <v>1.8</v>
      </c>
      <c r="I57" s="77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5"/>
      <c r="R57" s="785"/>
      <c r="S57" s="785"/>
      <c r="T57" s="786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2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13"/>
      <c r="P58" s="787" t="s">
        <v>71</v>
      </c>
      <c r="Q58" s="782"/>
      <c r="R58" s="782"/>
      <c r="S58" s="782"/>
      <c r="T58" s="782"/>
      <c r="U58" s="782"/>
      <c r="V58" s="783"/>
      <c r="W58" s="36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4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13"/>
      <c r="P59" s="787" t="s">
        <v>71</v>
      </c>
      <c r="Q59" s="782"/>
      <c r="R59" s="782"/>
      <c r="S59" s="782"/>
      <c r="T59" s="782"/>
      <c r="U59" s="782"/>
      <c r="V59" s="783"/>
      <c r="W59" s="36" t="s">
        <v>69</v>
      </c>
      <c r="X59" s="779">
        <f>IFERROR(SUM(X56:X57),"0")</f>
        <v>0</v>
      </c>
      <c r="Y59" s="779">
        <f>IFERROR(SUM(Y56:Y57),"0")</f>
        <v>0</v>
      </c>
      <c r="Z59" s="36"/>
      <c r="AA59" s="780"/>
      <c r="AB59" s="780"/>
      <c r="AC59" s="780"/>
    </row>
    <row r="60" spans="1:68" ht="16.5" hidden="1" customHeight="1" x14ac:dyDescent="0.25">
      <c r="A60" s="811" t="s">
        <v>139</v>
      </c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794"/>
      <c r="P60" s="794"/>
      <c r="Q60" s="794"/>
      <c r="R60" s="794"/>
      <c r="S60" s="794"/>
      <c r="T60" s="794"/>
      <c r="U60" s="794"/>
      <c r="V60" s="794"/>
      <c r="W60" s="794"/>
      <c r="X60" s="794"/>
      <c r="Y60" s="794"/>
      <c r="Z60" s="794"/>
      <c r="AA60" s="773"/>
      <c r="AB60" s="773"/>
      <c r="AC60" s="773"/>
    </row>
    <row r="61" spans="1:68" ht="14.25" hidden="1" customHeight="1" x14ac:dyDescent="0.25">
      <c r="A61" s="799" t="s">
        <v>113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0"/>
      <c r="AB61" s="770"/>
      <c r="AC61" s="77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8">
        <v>4680115885882</v>
      </c>
      <c r="E62" s="789"/>
      <c r="F62" s="776">
        <v>1.4</v>
      </c>
      <c r="G62" s="31">
        <v>8</v>
      </c>
      <c r="H62" s="776">
        <v>11.2</v>
      </c>
      <c r="I62" s="77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8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5"/>
      <c r="R62" s="785"/>
      <c r="S62" s="785"/>
      <c r="T62" s="786"/>
      <c r="U62" s="33"/>
      <c r="V62" s="33"/>
      <c r="W62" s="34" t="s">
        <v>69</v>
      </c>
      <c r="X62" s="777">
        <v>0</v>
      </c>
      <c r="Y62" s="77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8">
        <v>4680115881426</v>
      </c>
      <c r="E63" s="789"/>
      <c r="F63" s="776">
        <v>1.35</v>
      </c>
      <c r="G63" s="31">
        <v>8</v>
      </c>
      <c r="H63" s="776">
        <v>10.8</v>
      </c>
      <c r="I63" s="776">
        <v>11.28</v>
      </c>
      <c r="J63" s="31">
        <v>56</v>
      </c>
      <c r="K63" s="31" t="s">
        <v>116</v>
      </c>
      <c r="L63" s="31" t="s">
        <v>145</v>
      </c>
      <c r="M63" s="32" t="s">
        <v>117</v>
      </c>
      <c r="N63" s="32"/>
      <c r="O63" s="31">
        <v>50</v>
      </c>
      <c r="P63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5"/>
      <c r="R63" s="785"/>
      <c r="S63" s="785"/>
      <c r="T63" s="786"/>
      <c r="U63" s="33"/>
      <c r="V63" s="33"/>
      <c r="W63" s="34" t="s">
        <v>69</v>
      </c>
      <c r="X63" s="777">
        <v>0</v>
      </c>
      <c r="Y63" s="778">
        <f t="shared" si="11"/>
        <v>0</v>
      </c>
      <c r="Z63" s="35" t="str">
        <f>IFERROR(IF(Y63=0,"",ROUNDUP(Y63/H63,0)*0.02175),"")</f>
        <v/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8">
        <v>4680115880283</v>
      </c>
      <c r="E65" s="789"/>
      <c r="F65" s="776">
        <v>0.6</v>
      </c>
      <c r="G65" s="31">
        <v>8</v>
      </c>
      <c r="H65" s="776">
        <v>4.8</v>
      </c>
      <c r="I65" s="776">
        <v>5.01</v>
      </c>
      <c r="J65" s="31">
        <v>132</v>
      </c>
      <c r="K65" s="31" t="s">
        <v>126</v>
      </c>
      <c r="L65" s="31"/>
      <c r="M65" s="32" t="s">
        <v>117</v>
      </c>
      <c r="N65" s="32"/>
      <c r="O65" s="31">
        <v>45</v>
      </c>
      <c r="P6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5"/>
      <c r="R65" s="785"/>
      <c r="S65" s="785"/>
      <c r="T65" s="786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8">
        <v>4680115882720</v>
      </c>
      <c r="E66" s="789"/>
      <c r="F66" s="776">
        <v>0.45</v>
      </c>
      <c r="G66" s="31">
        <v>10</v>
      </c>
      <c r="H66" s="776">
        <v>4.5</v>
      </c>
      <c r="I66" s="776">
        <v>4.71</v>
      </c>
      <c r="J66" s="31">
        <v>132</v>
      </c>
      <c r="K66" s="31" t="s">
        <v>126</v>
      </c>
      <c r="L66" s="31"/>
      <c r="M66" s="32" t="s">
        <v>117</v>
      </c>
      <c r="N66" s="32"/>
      <c r="O66" s="31">
        <v>90</v>
      </c>
      <c r="P66" s="10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5"/>
      <c r="R66" s="785"/>
      <c r="S66" s="785"/>
      <c r="T66" s="786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8">
        <v>4680115881525</v>
      </c>
      <c r="E67" s="789"/>
      <c r="F67" s="776">
        <v>0.4</v>
      </c>
      <c r="G67" s="31">
        <v>10</v>
      </c>
      <c r="H67" s="776">
        <v>4</v>
      </c>
      <c r="I67" s="776">
        <v>4.21</v>
      </c>
      <c r="J67" s="31">
        <v>132</v>
      </c>
      <c r="K67" s="31" t="s">
        <v>126</v>
      </c>
      <c r="L67" s="31"/>
      <c r="M67" s="32" t="s">
        <v>117</v>
      </c>
      <c r="N67" s="32"/>
      <c r="O67" s="31">
        <v>50</v>
      </c>
      <c r="P67" s="8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5"/>
      <c r="R67" s="785"/>
      <c r="S67" s="785"/>
      <c r="T67" s="786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4301011192</v>
      </c>
      <c r="D68" s="788">
        <v>4607091382952</v>
      </c>
      <c r="E68" s="789"/>
      <c r="F68" s="776">
        <v>0.5</v>
      </c>
      <c r="G68" s="31">
        <v>6</v>
      </c>
      <c r="H68" s="776">
        <v>3</v>
      </c>
      <c r="I68" s="776">
        <v>3.21</v>
      </c>
      <c r="J68" s="31">
        <v>132</v>
      </c>
      <c r="K68" s="31" t="s">
        <v>126</v>
      </c>
      <c r="L68" s="31"/>
      <c r="M68" s="32" t="s">
        <v>117</v>
      </c>
      <c r="N68" s="32"/>
      <c r="O68" s="31">
        <v>50</v>
      </c>
      <c r="P68" s="10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5"/>
      <c r="R68" s="785"/>
      <c r="S68" s="785"/>
      <c r="T68" s="786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5"/>
      <c r="R69" s="785"/>
      <c r="S69" s="785"/>
      <c r="T69" s="786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4301011801</v>
      </c>
      <c r="D70" s="788">
        <v>4680115881419</v>
      </c>
      <c r="E70" s="789"/>
      <c r="F70" s="776">
        <v>0.45</v>
      </c>
      <c r="G70" s="31">
        <v>10</v>
      </c>
      <c r="H70" s="776">
        <v>4.5</v>
      </c>
      <c r="I70" s="776">
        <v>4.71</v>
      </c>
      <c r="J70" s="31">
        <v>132</v>
      </c>
      <c r="K70" s="31" t="s">
        <v>126</v>
      </c>
      <c r="L70" s="31" t="s">
        <v>127</v>
      </c>
      <c r="M70" s="32" t="s">
        <v>117</v>
      </c>
      <c r="N70" s="32"/>
      <c r="O70" s="31">
        <v>50</v>
      </c>
      <c r="P70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5"/>
      <c r="R70" s="785"/>
      <c r="S70" s="785"/>
      <c r="T70" s="786"/>
      <c r="U70" s="33"/>
      <c r="V70" s="33"/>
      <c r="W70" s="34" t="s">
        <v>69</v>
      </c>
      <c r="X70" s="777">
        <v>540</v>
      </c>
      <c r="Y70" s="778">
        <f t="shared" si="11"/>
        <v>540</v>
      </c>
      <c r="Z70" s="35">
        <f>IFERROR(IF(Y70=0,"",ROUNDUP(Y70/H70,0)*0.00902),"")</f>
        <v>1.0824</v>
      </c>
      <c r="AA70" s="55"/>
      <c r="AB70" s="56"/>
      <c r="AC70" s="121" t="s">
        <v>146</v>
      </c>
      <c r="AG70" s="63"/>
      <c r="AJ70" s="66" t="s">
        <v>128</v>
      </c>
      <c r="AK70" s="66">
        <v>54</v>
      </c>
      <c r="BB70" s="122" t="s">
        <v>1</v>
      </c>
      <c r="BM70" s="63">
        <f t="shared" si="12"/>
        <v>565.20000000000005</v>
      </c>
      <c r="BN70" s="63">
        <f t="shared" si="13"/>
        <v>565.20000000000005</v>
      </c>
      <c r="BO70" s="63">
        <f t="shared" si="14"/>
        <v>0.90909090909090917</v>
      </c>
      <c r="BP70" s="63">
        <f t="shared" si="15"/>
        <v>0.90909090909090917</v>
      </c>
    </row>
    <row r="71" spans="1:68" x14ac:dyDescent="0.2">
      <c r="A71" s="812"/>
      <c r="B71" s="794"/>
      <c r="C71" s="794"/>
      <c r="D71" s="794"/>
      <c r="E71" s="794"/>
      <c r="F71" s="794"/>
      <c r="G71" s="794"/>
      <c r="H71" s="794"/>
      <c r="I71" s="794"/>
      <c r="J71" s="794"/>
      <c r="K71" s="794"/>
      <c r="L71" s="794"/>
      <c r="M71" s="794"/>
      <c r="N71" s="794"/>
      <c r="O71" s="813"/>
      <c r="P71" s="787" t="s">
        <v>71</v>
      </c>
      <c r="Q71" s="782"/>
      <c r="R71" s="782"/>
      <c r="S71" s="782"/>
      <c r="T71" s="782"/>
      <c r="U71" s="782"/>
      <c r="V71" s="783"/>
      <c r="W71" s="36" t="s">
        <v>72</v>
      </c>
      <c r="X71" s="779">
        <f>IFERROR(X62/H62,"0")+IFERROR(X63/H63,"0")+IFERROR(X64/H64,"0")+IFERROR(X65/H65,"0")+IFERROR(X66/H66,"0")+IFERROR(X67/H67,"0")+IFERROR(X68/H68,"0")+IFERROR(X69/H69,"0")+IFERROR(X70/H70,"0")</f>
        <v>120</v>
      </c>
      <c r="Y71" s="779">
        <f>IFERROR(Y62/H62,"0")+IFERROR(Y63/H63,"0")+IFERROR(Y64/H64,"0")+IFERROR(Y65/H65,"0")+IFERROR(Y66/H66,"0")+IFERROR(Y67/H67,"0")+IFERROR(Y68/H68,"0")+IFERROR(Y69/H69,"0")+IFERROR(Y70/H70,"0")</f>
        <v>120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1.0824</v>
      </c>
      <c r="AA71" s="780"/>
      <c r="AB71" s="780"/>
      <c r="AC71" s="780"/>
    </row>
    <row r="72" spans="1:68" x14ac:dyDescent="0.2">
      <c r="A72" s="794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13"/>
      <c r="P72" s="787" t="s">
        <v>71</v>
      </c>
      <c r="Q72" s="782"/>
      <c r="R72" s="782"/>
      <c r="S72" s="782"/>
      <c r="T72" s="782"/>
      <c r="U72" s="782"/>
      <c r="V72" s="783"/>
      <c r="W72" s="36" t="s">
        <v>69</v>
      </c>
      <c r="X72" s="779">
        <f>IFERROR(SUM(X62:X70),"0")</f>
        <v>540</v>
      </c>
      <c r="Y72" s="779">
        <f>IFERROR(SUM(Y62:Y70),"0")</f>
        <v>540</v>
      </c>
      <c r="Z72" s="36"/>
      <c r="AA72" s="780"/>
      <c r="AB72" s="780"/>
      <c r="AC72" s="780"/>
    </row>
    <row r="73" spans="1:68" ht="14.25" hidden="1" customHeight="1" x14ac:dyDescent="0.25">
      <c r="A73" s="799" t="s">
        <v>168</v>
      </c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794"/>
      <c r="P73" s="794"/>
      <c r="Q73" s="794"/>
      <c r="R73" s="794"/>
      <c r="S73" s="794"/>
      <c r="T73" s="794"/>
      <c r="U73" s="794"/>
      <c r="V73" s="794"/>
      <c r="W73" s="794"/>
      <c r="X73" s="794"/>
      <c r="Y73" s="794"/>
      <c r="Z73" s="794"/>
      <c r="AA73" s="770"/>
      <c r="AB73" s="770"/>
      <c r="AC73" s="770"/>
    </row>
    <row r="74" spans="1:68" ht="27" hidden="1" customHeight="1" x14ac:dyDescent="0.25">
      <c r="A74" s="53" t="s">
        <v>169</v>
      </c>
      <c r="B74" s="53" t="s">
        <v>170</v>
      </c>
      <c r="C74" s="30">
        <v>4301020298</v>
      </c>
      <c r="D74" s="788">
        <v>4680115881440</v>
      </c>
      <c r="E74" s="789"/>
      <c r="F74" s="776">
        <v>1.35</v>
      </c>
      <c r="G74" s="31">
        <v>8</v>
      </c>
      <c r="H74" s="776">
        <v>10.8</v>
      </c>
      <c r="I74" s="776">
        <v>11.28</v>
      </c>
      <c r="J74" s="31">
        <v>56</v>
      </c>
      <c r="K74" s="31" t="s">
        <v>116</v>
      </c>
      <c r="L74" s="31"/>
      <c r="M74" s="32" t="s">
        <v>117</v>
      </c>
      <c r="N74" s="32"/>
      <c r="O74" s="31">
        <v>50</v>
      </c>
      <c r="P74" s="10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5"/>
      <c r="R74" s="785"/>
      <c r="S74" s="785"/>
      <c r="T74" s="786"/>
      <c r="U74" s="33"/>
      <c r="V74" s="33"/>
      <c r="W74" s="34" t="s">
        <v>69</v>
      </c>
      <c r="X74" s="777">
        <v>0</v>
      </c>
      <c r="Y74" s="778">
        <f>IFERROR(IF(X74="",0,CEILING((X74/$H74),1)*$H74),"")</f>
        <v>0</v>
      </c>
      <c r="Z74" s="35" t="str">
        <f>IFERROR(IF(Y74=0,"",ROUNDUP(Y74/H74,0)*0.02175),"")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88">
        <v>4680115882751</v>
      </c>
      <c r="E75" s="789"/>
      <c r="F75" s="776">
        <v>0.45</v>
      </c>
      <c r="G75" s="31">
        <v>10</v>
      </c>
      <c r="H75" s="776">
        <v>4.5</v>
      </c>
      <c r="I75" s="776">
        <v>4.71</v>
      </c>
      <c r="J75" s="31">
        <v>132</v>
      </c>
      <c r="K75" s="31" t="s">
        <v>126</v>
      </c>
      <c r="L75" s="31"/>
      <c r="M75" s="32" t="s">
        <v>117</v>
      </c>
      <c r="N75" s="32"/>
      <c r="O75" s="31">
        <v>90</v>
      </c>
      <c r="P75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5"/>
      <c r="R75" s="785"/>
      <c r="S75" s="785"/>
      <c r="T75" s="786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88">
        <v>4680115885950</v>
      </c>
      <c r="E76" s="789"/>
      <c r="F76" s="776">
        <v>0.37</v>
      </c>
      <c r="G76" s="31">
        <v>6</v>
      </c>
      <c r="H76" s="776">
        <v>2.2200000000000002</v>
      </c>
      <c r="I76" s="77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5"/>
      <c r="R76" s="785"/>
      <c r="S76" s="785"/>
      <c r="T76" s="786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88">
        <v>4680115881433</v>
      </c>
      <c r="E77" s="789"/>
      <c r="F77" s="776">
        <v>0.45</v>
      </c>
      <c r="G77" s="31">
        <v>6</v>
      </c>
      <c r="H77" s="776">
        <v>2.7</v>
      </c>
      <c r="I77" s="776">
        <v>2.88</v>
      </c>
      <c r="J77" s="31">
        <v>182</v>
      </c>
      <c r="K77" s="31" t="s">
        <v>76</v>
      </c>
      <c r="L77" s="31" t="s">
        <v>127</v>
      </c>
      <c r="M77" s="32" t="s">
        <v>117</v>
      </c>
      <c r="N77" s="32"/>
      <c r="O77" s="31">
        <v>50</v>
      </c>
      <c r="P77" s="10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5"/>
      <c r="R77" s="785"/>
      <c r="S77" s="785"/>
      <c r="T77" s="786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128</v>
      </c>
      <c r="AK77" s="66">
        <v>37.799999999999997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idden="1" x14ac:dyDescent="0.2">
      <c r="A78" s="812"/>
      <c r="B78" s="794"/>
      <c r="C78" s="794"/>
      <c r="D78" s="794"/>
      <c r="E78" s="794"/>
      <c r="F78" s="794"/>
      <c r="G78" s="794"/>
      <c r="H78" s="794"/>
      <c r="I78" s="794"/>
      <c r="J78" s="794"/>
      <c r="K78" s="794"/>
      <c r="L78" s="794"/>
      <c r="M78" s="794"/>
      <c r="N78" s="794"/>
      <c r="O78" s="813"/>
      <c r="P78" s="787" t="s">
        <v>71</v>
      </c>
      <c r="Q78" s="782"/>
      <c r="R78" s="782"/>
      <c r="S78" s="782"/>
      <c r="T78" s="782"/>
      <c r="U78" s="782"/>
      <c r="V78" s="783"/>
      <c r="W78" s="36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4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13"/>
      <c r="P79" s="787" t="s">
        <v>71</v>
      </c>
      <c r="Q79" s="782"/>
      <c r="R79" s="782"/>
      <c r="S79" s="782"/>
      <c r="T79" s="782"/>
      <c r="U79" s="782"/>
      <c r="V79" s="783"/>
      <c r="W79" s="36" t="s">
        <v>69</v>
      </c>
      <c r="X79" s="779">
        <f>IFERROR(SUM(X74:X77),"0")</f>
        <v>0</v>
      </c>
      <c r="Y79" s="779">
        <f>IFERROR(SUM(Y74:Y77),"0")</f>
        <v>0</v>
      </c>
      <c r="Z79" s="36"/>
      <c r="AA79" s="780"/>
      <c r="AB79" s="780"/>
      <c r="AC79" s="780"/>
    </row>
    <row r="80" spans="1:68" ht="14.25" hidden="1" customHeight="1" x14ac:dyDescent="0.25">
      <c r="A80" s="799" t="s">
        <v>64</v>
      </c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794"/>
      <c r="P80" s="794"/>
      <c r="Q80" s="794"/>
      <c r="R80" s="794"/>
      <c r="S80" s="794"/>
      <c r="T80" s="794"/>
      <c r="U80" s="794"/>
      <c r="V80" s="794"/>
      <c r="W80" s="794"/>
      <c r="X80" s="794"/>
      <c r="Y80" s="794"/>
      <c r="Z80" s="794"/>
      <c r="AA80" s="770"/>
      <c r="AB80" s="770"/>
      <c r="AC80" s="77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88">
        <v>4680115885066</v>
      </c>
      <c r="E81" s="789"/>
      <c r="F81" s="776">
        <v>0.7</v>
      </c>
      <c r="G81" s="31">
        <v>6</v>
      </c>
      <c r="H81" s="776">
        <v>4.2</v>
      </c>
      <c r="I81" s="77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1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5"/>
      <c r="R81" s="785"/>
      <c r="S81" s="785"/>
      <c r="T81" s="786"/>
      <c r="U81" s="33"/>
      <c r="V81" s="33"/>
      <c r="W81" s="34" t="s">
        <v>69</v>
      </c>
      <c r="X81" s="777">
        <v>0</v>
      </c>
      <c r="Y81" s="77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88">
        <v>4680115885042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5"/>
      <c r="R82" s="785"/>
      <c r="S82" s="785"/>
      <c r="T82" s="786"/>
      <c r="U82" s="33"/>
      <c r="V82" s="33"/>
      <c r="W82" s="34" t="s">
        <v>69</v>
      </c>
      <c r="X82" s="777">
        <v>0</v>
      </c>
      <c r="Y82" s="77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88">
        <v>4680115885080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5"/>
      <c r="R83" s="785"/>
      <c r="S83" s="785"/>
      <c r="T83" s="786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88">
        <v>4680115885073</v>
      </c>
      <c r="E84" s="789"/>
      <c r="F84" s="776">
        <v>0.3</v>
      </c>
      <c r="G84" s="31">
        <v>6</v>
      </c>
      <c r="H84" s="776">
        <v>1.8</v>
      </c>
      <c r="I84" s="77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5"/>
      <c r="R84" s="785"/>
      <c r="S84" s="785"/>
      <c r="T84" s="786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88">
        <v>4680115885059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5"/>
      <c r="R85" s="785"/>
      <c r="S85" s="785"/>
      <c r="T85" s="786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88">
        <v>4680115885097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5"/>
      <c r="R86" s="785"/>
      <c r="S86" s="785"/>
      <c r="T86" s="786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12"/>
      <c r="B87" s="794"/>
      <c r="C87" s="794"/>
      <c r="D87" s="794"/>
      <c r="E87" s="794"/>
      <c r="F87" s="794"/>
      <c r="G87" s="794"/>
      <c r="H87" s="794"/>
      <c r="I87" s="794"/>
      <c r="J87" s="794"/>
      <c r="K87" s="794"/>
      <c r="L87" s="794"/>
      <c r="M87" s="794"/>
      <c r="N87" s="794"/>
      <c r="O87" s="813"/>
      <c r="P87" s="787" t="s">
        <v>71</v>
      </c>
      <c r="Q87" s="782"/>
      <c r="R87" s="782"/>
      <c r="S87" s="782"/>
      <c r="T87" s="782"/>
      <c r="U87" s="782"/>
      <c r="V87" s="783"/>
      <c r="W87" s="36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4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13"/>
      <c r="P88" s="787" t="s">
        <v>71</v>
      </c>
      <c r="Q88" s="782"/>
      <c r="R88" s="782"/>
      <c r="S88" s="782"/>
      <c r="T88" s="782"/>
      <c r="U88" s="782"/>
      <c r="V88" s="783"/>
      <c r="W88" s="36" t="s">
        <v>69</v>
      </c>
      <c r="X88" s="779">
        <f>IFERROR(SUM(X81:X86),"0")</f>
        <v>0</v>
      </c>
      <c r="Y88" s="779">
        <f>IFERROR(SUM(Y81:Y86),"0")</f>
        <v>0</v>
      </c>
      <c r="Z88" s="36"/>
      <c r="AA88" s="780"/>
      <c r="AB88" s="780"/>
      <c r="AC88" s="780"/>
    </row>
    <row r="89" spans="1:68" ht="14.25" hidden="1" customHeight="1" x14ac:dyDescent="0.25">
      <c r="A89" s="799" t="s">
        <v>73</v>
      </c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794"/>
      <c r="P89" s="794"/>
      <c r="Q89" s="794"/>
      <c r="R89" s="794"/>
      <c r="S89" s="794"/>
      <c r="T89" s="794"/>
      <c r="U89" s="794"/>
      <c r="V89" s="794"/>
      <c r="W89" s="794"/>
      <c r="X89" s="794"/>
      <c r="Y89" s="794"/>
      <c r="Z89" s="794"/>
      <c r="AA89" s="770"/>
      <c r="AB89" s="770"/>
      <c r="AC89" s="77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88">
        <v>4680115881891</v>
      </c>
      <c r="E90" s="789"/>
      <c r="F90" s="776">
        <v>1.4</v>
      </c>
      <c r="G90" s="31">
        <v>6</v>
      </c>
      <c r="H90" s="776">
        <v>8.4</v>
      </c>
      <c r="I90" s="77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9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5"/>
      <c r="R90" s="785"/>
      <c r="S90" s="785"/>
      <c r="T90" s="786"/>
      <c r="U90" s="33"/>
      <c r="V90" s="33"/>
      <c r="W90" s="34" t="s">
        <v>69</v>
      </c>
      <c r="X90" s="777">
        <v>0</v>
      </c>
      <c r="Y90" s="77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88">
        <v>4680115885769</v>
      </c>
      <c r="E91" s="789"/>
      <c r="F91" s="776">
        <v>1.4</v>
      </c>
      <c r="G91" s="31">
        <v>6</v>
      </c>
      <c r="H91" s="776">
        <v>8.4</v>
      </c>
      <c r="I91" s="77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5"/>
      <c r="R91" s="785"/>
      <c r="S91" s="785"/>
      <c r="T91" s="786"/>
      <c r="U91" s="33"/>
      <c r="V91" s="33"/>
      <c r="W91" s="34" t="s">
        <v>69</v>
      </c>
      <c r="X91" s="777">
        <v>0</v>
      </c>
      <c r="Y91" s="77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hidden="1" customHeight="1" x14ac:dyDescent="0.25">
      <c r="A92" s="53" t="s">
        <v>200</v>
      </c>
      <c r="B92" s="53" t="s">
        <v>201</v>
      </c>
      <c r="C92" s="30">
        <v>4301051822</v>
      </c>
      <c r="D92" s="788">
        <v>4680115884410</v>
      </c>
      <c r="E92" s="789"/>
      <c r="F92" s="776">
        <v>1.4</v>
      </c>
      <c r="G92" s="31">
        <v>6</v>
      </c>
      <c r="H92" s="776">
        <v>8.4</v>
      </c>
      <c r="I92" s="77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5"/>
      <c r="R92" s="785"/>
      <c r="S92" s="785"/>
      <c r="T92" s="786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88">
        <v>4680115884311</v>
      </c>
      <c r="E93" s="789"/>
      <c r="F93" s="776">
        <v>0.3</v>
      </c>
      <c r="G93" s="31">
        <v>6</v>
      </c>
      <c r="H93" s="776">
        <v>1.8</v>
      </c>
      <c r="I93" s="77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5"/>
      <c r="R93" s="785"/>
      <c r="S93" s="785"/>
      <c r="T93" s="786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88">
        <v>4680115885929</v>
      </c>
      <c r="E94" s="789"/>
      <c r="F94" s="776">
        <v>0.42</v>
      </c>
      <c r="G94" s="31">
        <v>6</v>
      </c>
      <c r="H94" s="776">
        <v>2.52</v>
      </c>
      <c r="I94" s="77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5"/>
      <c r="R94" s="785"/>
      <c r="S94" s="785"/>
      <c r="T94" s="786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88">
        <v>4680115884403</v>
      </c>
      <c r="E95" s="789"/>
      <c r="F95" s="776">
        <v>0.3</v>
      </c>
      <c r="G95" s="31">
        <v>6</v>
      </c>
      <c r="H95" s="776">
        <v>1.8</v>
      </c>
      <c r="I95" s="77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5"/>
      <c r="R95" s="785"/>
      <c r="S95" s="785"/>
      <c r="T95" s="786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idden="1" x14ac:dyDescent="0.2">
      <c r="A96" s="812"/>
      <c r="B96" s="794"/>
      <c r="C96" s="794"/>
      <c r="D96" s="794"/>
      <c r="E96" s="794"/>
      <c r="F96" s="794"/>
      <c r="G96" s="794"/>
      <c r="H96" s="794"/>
      <c r="I96" s="794"/>
      <c r="J96" s="794"/>
      <c r="K96" s="794"/>
      <c r="L96" s="794"/>
      <c r="M96" s="794"/>
      <c r="N96" s="794"/>
      <c r="O96" s="813"/>
      <c r="P96" s="787" t="s">
        <v>71</v>
      </c>
      <c r="Q96" s="782"/>
      <c r="R96" s="782"/>
      <c r="S96" s="782"/>
      <c r="T96" s="782"/>
      <c r="U96" s="782"/>
      <c r="V96" s="783"/>
      <c r="W96" s="36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4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13"/>
      <c r="P97" s="787" t="s">
        <v>71</v>
      </c>
      <c r="Q97" s="782"/>
      <c r="R97" s="782"/>
      <c r="S97" s="782"/>
      <c r="T97" s="782"/>
      <c r="U97" s="782"/>
      <c r="V97" s="783"/>
      <c r="W97" s="36" t="s">
        <v>69</v>
      </c>
      <c r="X97" s="779">
        <f>IFERROR(SUM(X90:X95),"0")</f>
        <v>0</v>
      </c>
      <c r="Y97" s="779">
        <f>IFERROR(SUM(Y90:Y95),"0")</f>
        <v>0</v>
      </c>
      <c r="Z97" s="36"/>
      <c r="AA97" s="780"/>
      <c r="AB97" s="780"/>
      <c r="AC97" s="780"/>
    </row>
    <row r="98" spans="1:68" ht="14.25" hidden="1" customHeight="1" x14ac:dyDescent="0.25">
      <c r="A98" s="799" t="s">
        <v>210</v>
      </c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794"/>
      <c r="P98" s="794"/>
      <c r="Q98" s="794"/>
      <c r="R98" s="794"/>
      <c r="S98" s="794"/>
      <c r="T98" s="794"/>
      <c r="U98" s="794"/>
      <c r="V98" s="794"/>
      <c r="W98" s="794"/>
      <c r="X98" s="794"/>
      <c r="Y98" s="794"/>
      <c r="Z98" s="794"/>
      <c r="AA98" s="770"/>
      <c r="AB98" s="770"/>
      <c r="AC98" s="77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88">
        <v>4680115881532</v>
      </c>
      <c r="E99" s="789"/>
      <c r="F99" s="776">
        <v>1.3</v>
      </c>
      <c r="G99" s="31">
        <v>6</v>
      </c>
      <c r="H99" s="776">
        <v>7.8</v>
      </c>
      <c r="I99" s="77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1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5"/>
      <c r="R99" s="785"/>
      <c r="S99" s="785"/>
      <c r="T99" s="786"/>
      <c r="U99" s="33"/>
      <c r="V99" s="33"/>
      <c r="W99" s="34" t="s">
        <v>69</v>
      </c>
      <c r="X99" s="777">
        <v>0</v>
      </c>
      <c r="Y99" s="77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88">
        <v>4680115881532</v>
      </c>
      <c r="E100" s="789"/>
      <c r="F100" s="776">
        <v>1.4</v>
      </c>
      <c r="G100" s="31">
        <v>6</v>
      </c>
      <c r="H100" s="776">
        <v>8.4</v>
      </c>
      <c r="I100" s="77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5"/>
      <c r="R100" s="785"/>
      <c r="S100" s="785"/>
      <c r="T100" s="786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88">
        <v>4680115881464</v>
      </c>
      <c r="E101" s="789"/>
      <c r="F101" s="776">
        <v>0.4</v>
      </c>
      <c r="G101" s="31">
        <v>6</v>
      </c>
      <c r="H101" s="776">
        <v>2.4</v>
      </c>
      <c r="I101" s="77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8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5"/>
      <c r="R101" s="785"/>
      <c r="S101" s="785"/>
      <c r="T101" s="786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12"/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813"/>
      <c r="P102" s="787" t="s">
        <v>71</v>
      </c>
      <c r="Q102" s="782"/>
      <c r="R102" s="782"/>
      <c r="S102" s="782"/>
      <c r="T102" s="782"/>
      <c r="U102" s="782"/>
      <c r="V102" s="783"/>
      <c r="W102" s="36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4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13"/>
      <c r="P103" s="787" t="s">
        <v>71</v>
      </c>
      <c r="Q103" s="782"/>
      <c r="R103" s="782"/>
      <c r="S103" s="782"/>
      <c r="T103" s="782"/>
      <c r="U103" s="782"/>
      <c r="V103" s="783"/>
      <c r="W103" s="36" t="s">
        <v>69</v>
      </c>
      <c r="X103" s="779">
        <f>IFERROR(SUM(X99:X101),"0")</f>
        <v>0</v>
      </c>
      <c r="Y103" s="779">
        <f>IFERROR(SUM(Y99:Y101),"0")</f>
        <v>0</v>
      </c>
      <c r="Z103" s="36"/>
      <c r="AA103" s="780"/>
      <c r="AB103" s="780"/>
      <c r="AC103" s="780"/>
    </row>
    <row r="104" spans="1:68" ht="16.5" hidden="1" customHeight="1" x14ac:dyDescent="0.25">
      <c r="A104" s="811" t="s">
        <v>218</v>
      </c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794"/>
      <c r="P104" s="794"/>
      <c r="Q104" s="794"/>
      <c r="R104" s="794"/>
      <c r="S104" s="794"/>
      <c r="T104" s="794"/>
      <c r="U104" s="794"/>
      <c r="V104" s="794"/>
      <c r="W104" s="794"/>
      <c r="X104" s="794"/>
      <c r="Y104" s="794"/>
      <c r="Z104" s="794"/>
      <c r="AA104" s="773"/>
      <c r="AB104" s="773"/>
      <c r="AC104" s="773"/>
    </row>
    <row r="105" spans="1:68" ht="14.25" hidden="1" customHeight="1" x14ac:dyDescent="0.25">
      <c r="A105" s="799" t="s">
        <v>113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0"/>
      <c r="AB105" s="770"/>
      <c r="AC105" s="77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88">
        <v>4680115881327</v>
      </c>
      <c r="E106" s="789"/>
      <c r="F106" s="776">
        <v>1.35</v>
      </c>
      <c r="G106" s="31">
        <v>8</v>
      </c>
      <c r="H106" s="776">
        <v>10.8</v>
      </c>
      <c r="I106" s="776">
        <v>11.28</v>
      </c>
      <c r="J106" s="31">
        <v>56</v>
      </c>
      <c r="K106" s="31" t="s">
        <v>116</v>
      </c>
      <c r="L106" s="31"/>
      <c r="M106" s="32" t="s">
        <v>164</v>
      </c>
      <c r="N106" s="32"/>
      <c r="O106" s="31">
        <v>50</v>
      </c>
      <c r="P106" s="9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5"/>
      <c r="R106" s="785"/>
      <c r="S106" s="785"/>
      <c r="T106" s="786"/>
      <c r="U106" s="33"/>
      <c r="V106" s="33"/>
      <c r="W106" s="34" t="s">
        <v>69</v>
      </c>
      <c r="X106" s="777">
        <v>0</v>
      </c>
      <c r="Y106" s="77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88">
        <v>4680115881518</v>
      </c>
      <c r="E107" s="789"/>
      <c r="F107" s="776">
        <v>0.4</v>
      </c>
      <c r="G107" s="31">
        <v>10</v>
      </c>
      <c r="H107" s="776">
        <v>4</v>
      </c>
      <c r="I107" s="77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8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5"/>
      <c r="R107" s="785"/>
      <c r="S107" s="785"/>
      <c r="T107" s="786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88">
        <v>4680115881303</v>
      </c>
      <c r="E108" s="789"/>
      <c r="F108" s="776">
        <v>0.45</v>
      </c>
      <c r="G108" s="31">
        <v>10</v>
      </c>
      <c r="H108" s="776">
        <v>4.5</v>
      </c>
      <c r="I108" s="776">
        <v>4.71</v>
      </c>
      <c r="J108" s="31">
        <v>132</v>
      </c>
      <c r="K108" s="31" t="s">
        <v>126</v>
      </c>
      <c r="L108" s="31" t="s">
        <v>127</v>
      </c>
      <c r="M108" s="32" t="s">
        <v>164</v>
      </c>
      <c r="N108" s="32"/>
      <c r="O108" s="31">
        <v>50</v>
      </c>
      <c r="P108" s="9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5"/>
      <c r="R108" s="785"/>
      <c r="S108" s="785"/>
      <c r="T108" s="786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128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12"/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813"/>
      <c r="P109" s="787" t="s">
        <v>71</v>
      </c>
      <c r="Q109" s="782"/>
      <c r="R109" s="782"/>
      <c r="S109" s="782"/>
      <c r="T109" s="782"/>
      <c r="U109" s="782"/>
      <c r="V109" s="783"/>
      <c r="W109" s="36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4"/>
      <c r="B110" s="794"/>
      <c r="C110" s="794"/>
      <c r="D110" s="794"/>
      <c r="E110" s="794"/>
      <c r="F110" s="794"/>
      <c r="G110" s="794"/>
      <c r="H110" s="794"/>
      <c r="I110" s="794"/>
      <c r="J110" s="794"/>
      <c r="K110" s="794"/>
      <c r="L110" s="794"/>
      <c r="M110" s="794"/>
      <c r="N110" s="794"/>
      <c r="O110" s="813"/>
      <c r="P110" s="787" t="s">
        <v>71</v>
      </c>
      <c r="Q110" s="782"/>
      <c r="R110" s="782"/>
      <c r="S110" s="782"/>
      <c r="T110" s="782"/>
      <c r="U110" s="782"/>
      <c r="V110" s="783"/>
      <c r="W110" s="36" t="s">
        <v>69</v>
      </c>
      <c r="X110" s="779">
        <f>IFERROR(SUM(X106:X108),"0")</f>
        <v>0</v>
      </c>
      <c r="Y110" s="779">
        <f>IFERROR(SUM(Y106:Y108),"0")</f>
        <v>0</v>
      </c>
      <c r="Z110" s="36"/>
      <c r="AA110" s="780"/>
      <c r="AB110" s="780"/>
      <c r="AC110" s="780"/>
    </row>
    <row r="111" spans="1:68" ht="14.25" hidden="1" customHeight="1" x14ac:dyDescent="0.25">
      <c r="A111" s="799" t="s">
        <v>73</v>
      </c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794"/>
      <c r="P111" s="794"/>
      <c r="Q111" s="794"/>
      <c r="R111" s="794"/>
      <c r="S111" s="794"/>
      <c r="T111" s="794"/>
      <c r="U111" s="794"/>
      <c r="V111" s="794"/>
      <c r="W111" s="794"/>
      <c r="X111" s="794"/>
      <c r="Y111" s="794"/>
      <c r="Z111" s="794"/>
      <c r="AA111" s="770"/>
      <c r="AB111" s="770"/>
      <c r="AC111" s="77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88">
        <v>4607091386967</v>
      </c>
      <c r="E112" s="789"/>
      <c r="F112" s="776">
        <v>1.4</v>
      </c>
      <c r="G112" s="31">
        <v>6</v>
      </c>
      <c r="H112" s="776">
        <v>8.4</v>
      </c>
      <c r="I112" s="77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5"/>
      <c r="R112" s="785"/>
      <c r="S112" s="785"/>
      <c r="T112" s="786"/>
      <c r="U112" s="33"/>
      <c r="V112" s="33"/>
      <c r="W112" s="34" t="s">
        <v>69</v>
      </c>
      <c r="X112" s="777">
        <v>0</v>
      </c>
      <c r="Y112" s="77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3"/>
      <c r="V113" s="33"/>
      <c r="W113" s="34" t="s">
        <v>69</v>
      </c>
      <c r="X113" s="777">
        <v>0</v>
      </c>
      <c r="Y113" s="77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88">
        <v>4607091385731</v>
      </c>
      <c r="E114" s="789"/>
      <c r="F114" s="776">
        <v>0.45</v>
      </c>
      <c r="G114" s="31">
        <v>6</v>
      </c>
      <c r="H114" s="776">
        <v>2.7</v>
      </c>
      <c r="I114" s="77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5"/>
      <c r="R114" s="785"/>
      <c r="S114" s="785"/>
      <c r="T114" s="786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88">
        <v>4680115880894</v>
      </c>
      <c r="E115" s="789"/>
      <c r="F115" s="776">
        <v>0.33</v>
      </c>
      <c r="G115" s="31">
        <v>6</v>
      </c>
      <c r="H115" s="776">
        <v>1.98</v>
      </c>
      <c r="I115" s="77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5"/>
      <c r="R115" s="785"/>
      <c r="S115" s="785"/>
      <c r="T115" s="786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4301051439</v>
      </c>
      <c r="D116" s="788">
        <v>4680115880214</v>
      </c>
      <c r="E116" s="789"/>
      <c r="F116" s="776">
        <v>0.45</v>
      </c>
      <c r="G116" s="31">
        <v>6</v>
      </c>
      <c r="H116" s="776">
        <v>2.7</v>
      </c>
      <c r="I116" s="776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12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5"/>
      <c r="R116" s="785"/>
      <c r="S116" s="785"/>
      <c r="T116" s="786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238</v>
      </c>
      <c r="C117" s="30">
        <v>4301051687</v>
      </c>
      <c r="D117" s="788">
        <v>4680115880214</v>
      </c>
      <c r="E117" s="789"/>
      <c r="F117" s="776">
        <v>0.45</v>
      </c>
      <c r="G117" s="31">
        <v>4</v>
      </c>
      <c r="H117" s="776">
        <v>1.8</v>
      </c>
      <c r="I117" s="776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1111" t="s">
        <v>239</v>
      </c>
      <c r="Q117" s="785"/>
      <c r="R117" s="785"/>
      <c r="S117" s="785"/>
      <c r="T117" s="786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idden="1" x14ac:dyDescent="0.2">
      <c r="A118" s="812"/>
      <c r="B118" s="794"/>
      <c r="C118" s="794"/>
      <c r="D118" s="794"/>
      <c r="E118" s="794"/>
      <c r="F118" s="794"/>
      <c r="G118" s="794"/>
      <c r="H118" s="794"/>
      <c r="I118" s="794"/>
      <c r="J118" s="794"/>
      <c r="K118" s="794"/>
      <c r="L118" s="794"/>
      <c r="M118" s="794"/>
      <c r="N118" s="794"/>
      <c r="O118" s="813"/>
      <c r="P118" s="787" t="s">
        <v>71</v>
      </c>
      <c r="Q118" s="782"/>
      <c r="R118" s="782"/>
      <c r="S118" s="782"/>
      <c r="T118" s="782"/>
      <c r="U118" s="782"/>
      <c r="V118" s="783"/>
      <c r="W118" s="36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4"/>
      <c r="B119" s="794"/>
      <c r="C119" s="794"/>
      <c r="D119" s="794"/>
      <c r="E119" s="794"/>
      <c r="F119" s="794"/>
      <c r="G119" s="794"/>
      <c r="H119" s="794"/>
      <c r="I119" s="794"/>
      <c r="J119" s="794"/>
      <c r="K119" s="794"/>
      <c r="L119" s="794"/>
      <c r="M119" s="794"/>
      <c r="N119" s="794"/>
      <c r="O119" s="813"/>
      <c r="P119" s="787" t="s">
        <v>71</v>
      </c>
      <c r="Q119" s="782"/>
      <c r="R119" s="782"/>
      <c r="S119" s="782"/>
      <c r="T119" s="782"/>
      <c r="U119" s="782"/>
      <c r="V119" s="783"/>
      <c r="W119" s="36" t="s">
        <v>69</v>
      </c>
      <c r="X119" s="779">
        <f>IFERROR(SUM(X112:X117),"0")</f>
        <v>0</v>
      </c>
      <c r="Y119" s="779">
        <f>IFERROR(SUM(Y112:Y117),"0")</f>
        <v>0</v>
      </c>
      <c r="Z119" s="36"/>
      <c r="AA119" s="780"/>
      <c r="AB119" s="780"/>
      <c r="AC119" s="780"/>
    </row>
    <row r="120" spans="1:68" ht="16.5" hidden="1" customHeight="1" x14ac:dyDescent="0.25">
      <c r="A120" s="811" t="s">
        <v>240</v>
      </c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794"/>
      <c r="P120" s="794"/>
      <c r="Q120" s="794"/>
      <c r="R120" s="794"/>
      <c r="S120" s="794"/>
      <c r="T120" s="794"/>
      <c r="U120" s="794"/>
      <c r="V120" s="794"/>
      <c r="W120" s="794"/>
      <c r="X120" s="794"/>
      <c r="Y120" s="794"/>
      <c r="Z120" s="794"/>
      <c r="AA120" s="773"/>
      <c r="AB120" s="773"/>
      <c r="AC120" s="773"/>
    </row>
    <row r="121" spans="1:68" ht="14.25" hidden="1" customHeight="1" x14ac:dyDescent="0.25">
      <c r="A121" s="799" t="s">
        <v>113</v>
      </c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794"/>
      <c r="P121" s="794"/>
      <c r="Q121" s="794"/>
      <c r="R121" s="794"/>
      <c r="S121" s="794"/>
      <c r="T121" s="794"/>
      <c r="U121" s="794"/>
      <c r="V121" s="794"/>
      <c r="W121" s="794"/>
      <c r="X121" s="794"/>
      <c r="Y121" s="794"/>
      <c r="Z121" s="794"/>
      <c r="AA121" s="770"/>
      <c r="AB121" s="770"/>
      <c r="AC121" s="77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88">
        <v>4680115882133</v>
      </c>
      <c r="E122" s="789"/>
      <c r="F122" s="776">
        <v>1.4</v>
      </c>
      <c r="G122" s="31">
        <v>8</v>
      </c>
      <c r="H122" s="776">
        <v>11.2</v>
      </c>
      <c r="I122" s="776">
        <v>11.68</v>
      </c>
      <c r="J122" s="31">
        <v>56</v>
      </c>
      <c r="K122" s="31" t="s">
        <v>116</v>
      </c>
      <c r="L122" s="31"/>
      <c r="M122" s="32" t="s">
        <v>117</v>
      </c>
      <c r="N122" s="32"/>
      <c r="O122" s="31">
        <v>50</v>
      </c>
      <c r="P122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5"/>
      <c r="R122" s="785"/>
      <c r="S122" s="785"/>
      <c r="T122" s="786"/>
      <c r="U122" s="33"/>
      <c r="V122" s="33"/>
      <c r="W122" s="34" t="s">
        <v>69</v>
      </c>
      <c r="X122" s="777">
        <v>0</v>
      </c>
      <c r="Y122" s="77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116</v>
      </c>
      <c r="L123" s="31"/>
      <c r="M123" s="32" t="s">
        <v>117</v>
      </c>
      <c r="N123" s="32"/>
      <c r="O123" s="31">
        <v>50</v>
      </c>
      <c r="P123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88">
        <v>4680115880269</v>
      </c>
      <c r="E124" s="789"/>
      <c r="F124" s="776">
        <v>0.375</v>
      </c>
      <c r="G124" s="31">
        <v>10</v>
      </c>
      <c r="H124" s="776">
        <v>3.75</v>
      </c>
      <c r="I124" s="776">
        <v>3.96</v>
      </c>
      <c r="J124" s="31">
        <v>132</v>
      </c>
      <c r="K124" s="31" t="s">
        <v>126</v>
      </c>
      <c r="L124" s="31" t="s">
        <v>127</v>
      </c>
      <c r="M124" s="32" t="s">
        <v>77</v>
      </c>
      <c r="N124" s="32"/>
      <c r="O124" s="31">
        <v>50</v>
      </c>
      <c r="P124" s="7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5"/>
      <c r="R124" s="785"/>
      <c r="S124" s="785"/>
      <c r="T124" s="786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128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88">
        <v>4680115880429</v>
      </c>
      <c r="E125" s="789"/>
      <c r="F125" s="776">
        <v>0.45</v>
      </c>
      <c r="G125" s="31">
        <v>10</v>
      </c>
      <c r="H125" s="776">
        <v>4.5</v>
      </c>
      <c r="I125" s="77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5"/>
      <c r="R125" s="785"/>
      <c r="S125" s="785"/>
      <c r="T125" s="786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88">
        <v>4680115881457</v>
      </c>
      <c r="E126" s="789"/>
      <c r="F126" s="776">
        <v>0.75</v>
      </c>
      <c r="G126" s="31">
        <v>6</v>
      </c>
      <c r="H126" s="776">
        <v>4.5</v>
      </c>
      <c r="I126" s="77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5"/>
      <c r="R126" s="785"/>
      <c r="S126" s="785"/>
      <c r="T126" s="786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812"/>
      <c r="B127" s="794"/>
      <c r="C127" s="794"/>
      <c r="D127" s="794"/>
      <c r="E127" s="794"/>
      <c r="F127" s="794"/>
      <c r="G127" s="794"/>
      <c r="H127" s="794"/>
      <c r="I127" s="794"/>
      <c r="J127" s="794"/>
      <c r="K127" s="794"/>
      <c r="L127" s="794"/>
      <c r="M127" s="794"/>
      <c r="N127" s="794"/>
      <c r="O127" s="813"/>
      <c r="P127" s="787" t="s">
        <v>71</v>
      </c>
      <c r="Q127" s="782"/>
      <c r="R127" s="782"/>
      <c r="S127" s="782"/>
      <c r="T127" s="782"/>
      <c r="U127" s="782"/>
      <c r="V127" s="783"/>
      <c r="W127" s="36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4"/>
      <c r="B128" s="794"/>
      <c r="C128" s="794"/>
      <c r="D128" s="794"/>
      <c r="E128" s="794"/>
      <c r="F128" s="794"/>
      <c r="G128" s="794"/>
      <c r="H128" s="794"/>
      <c r="I128" s="794"/>
      <c r="J128" s="794"/>
      <c r="K128" s="794"/>
      <c r="L128" s="794"/>
      <c r="M128" s="794"/>
      <c r="N128" s="794"/>
      <c r="O128" s="813"/>
      <c r="P128" s="787" t="s">
        <v>71</v>
      </c>
      <c r="Q128" s="782"/>
      <c r="R128" s="782"/>
      <c r="S128" s="782"/>
      <c r="T128" s="782"/>
      <c r="U128" s="782"/>
      <c r="V128" s="783"/>
      <c r="W128" s="36" t="s">
        <v>69</v>
      </c>
      <c r="X128" s="779">
        <f>IFERROR(SUM(X122:X126),"0")</f>
        <v>0</v>
      </c>
      <c r="Y128" s="779">
        <f>IFERROR(SUM(Y122:Y126),"0")</f>
        <v>0</v>
      </c>
      <c r="Z128" s="36"/>
      <c r="AA128" s="780"/>
      <c r="AB128" s="780"/>
      <c r="AC128" s="780"/>
    </row>
    <row r="129" spans="1:68" ht="14.25" hidden="1" customHeight="1" x14ac:dyDescent="0.25">
      <c r="A129" s="799" t="s">
        <v>168</v>
      </c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794"/>
      <c r="P129" s="794"/>
      <c r="Q129" s="794"/>
      <c r="R129" s="794"/>
      <c r="S129" s="794"/>
      <c r="T129" s="794"/>
      <c r="U129" s="794"/>
      <c r="V129" s="794"/>
      <c r="W129" s="794"/>
      <c r="X129" s="794"/>
      <c r="Y129" s="794"/>
      <c r="Z129" s="794"/>
      <c r="AA129" s="770"/>
      <c r="AB129" s="770"/>
      <c r="AC129" s="77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88">
        <v>4680115881488</v>
      </c>
      <c r="E130" s="789"/>
      <c r="F130" s="776">
        <v>1.35</v>
      </c>
      <c r="G130" s="31">
        <v>8</v>
      </c>
      <c r="H130" s="776">
        <v>10.8</v>
      </c>
      <c r="I130" s="776">
        <v>11.28</v>
      </c>
      <c r="J130" s="31">
        <v>56</v>
      </c>
      <c r="K130" s="31" t="s">
        <v>116</v>
      </c>
      <c r="L130" s="31"/>
      <c r="M130" s="32" t="s">
        <v>117</v>
      </c>
      <c r="N130" s="32"/>
      <c r="O130" s="31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5"/>
      <c r="R130" s="785"/>
      <c r="S130" s="785"/>
      <c r="T130" s="786"/>
      <c r="U130" s="33"/>
      <c r="V130" s="33"/>
      <c r="W130" s="34" t="s">
        <v>69</v>
      </c>
      <c r="X130" s="777">
        <v>0</v>
      </c>
      <c r="Y130" s="77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88">
        <v>4680115882775</v>
      </c>
      <c r="E131" s="789"/>
      <c r="F131" s="776">
        <v>0.3</v>
      </c>
      <c r="G131" s="31">
        <v>8</v>
      </c>
      <c r="H131" s="776">
        <v>2.4</v>
      </c>
      <c r="I131" s="77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5"/>
      <c r="R131" s="785"/>
      <c r="S131" s="785"/>
      <c r="T131" s="786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117</v>
      </c>
      <c r="N132" s="32"/>
      <c r="O132" s="31">
        <v>55</v>
      </c>
      <c r="P132" s="10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88">
        <v>4680115880658</v>
      </c>
      <c r="E133" s="789"/>
      <c r="F133" s="776">
        <v>0.4</v>
      </c>
      <c r="G133" s="31">
        <v>6</v>
      </c>
      <c r="H133" s="776">
        <v>2.4</v>
      </c>
      <c r="I133" s="776">
        <v>2.58</v>
      </c>
      <c r="J133" s="31">
        <v>182</v>
      </c>
      <c r="K133" s="31" t="s">
        <v>76</v>
      </c>
      <c r="L133" s="31"/>
      <c r="M133" s="32" t="s">
        <v>117</v>
      </c>
      <c r="N133" s="32"/>
      <c r="O133" s="31">
        <v>55</v>
      </c>
      <c r="P133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5"/>
      <c r="R133" s="785"/>
      <c r="S133" s="785"/>
      <c r="T133" s="786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12"/>
      <c r="B134" s="794"/>
      <c r="C134" s="794"/>
      <c r="D134" s="794"/>
      <c r="E134" s="794"/>
      <c r="F134" s="794"/>
      <c r="G134" s="794"/>
      <c r="H134" s="794"/>
      <c r="I134" s="794"/>
      <c r="J134" s="794"/>
      <c r="K134" s="794"/>
      <c r="L134" s="794"/>
      <c r="M134" s="794"/>
      <c r="N134" s="794"/>
      <c r="O134" s="813"/>
      <c r="P134" s="787" t="s">
        <v>71</v>
      </c>
      <c r="Q134" s="782"/>
      <c r="R134" s="782"/>
      <c r="S134" s="782"/>
      <c r="T134" s="782"/>
      <c r="U134" s="782"/>
      <c r="V134" s="783"/>
      <c r="W134" s="36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4"/>
      <c r="B135" s="794"/>
      <c r="C135" s="794"/>
      <c r="D135" s="794"/>
      <c r="E135" s="794"/>
      <c r="F135" s="794"/>
      <c r="G135" s="794"/>
      <c r="H135" s="794"/>
      <c r="I135" s="794"/>
      <c r="J135" s="794"/>
      <c r="K135" s="794"/>
      <c r="L135" s="794"/>
      <c r="M135" s="794"/>
      <c r="N135" s="794"/>
      <c r="O135" s="813"/>
      <c r="P135" s="787" t="s">
        <v>71</v>
      </c>
      <c r="Q135" s="782"/>
      <c r="R135" s="782"/>
      <c r="S135" s="782"/>
      <c r="T135" s="782"/>
      <c r="U135" s="782"/>
      <c r="V135" s="783"/>
      <c r="W135" s="36" t="s">
        <v>69</v>
      </c>
      <c r="X135" s="779">
        <f>IFERROR(SUM(X130:X133),"0")</f>
        <v>0</v>
      </c>
      <c r="Y135" s="779">
        <f>IFERROR(SUM(Y130:Y133),"0")</f>
        <v>0</v>
      </c>
      <c r="Z135" s="36"/>
      <c r="AA135" s="780"/>
      <c r="AB135" s="780"/>
      <c r="AC135" s="780"/>
    </row>
    <row r="136" spans="1:68" ht="14.25" hidden="1" customHeight="1" x14ac:dyDescent="0.25">
      <c r="A136" s="799" t="s">
        <v>73</v>
      </c>
      <c r="B136" s="794"/>
      <c r="C136" s="794"/>
      <c r="D136" s="794"/>
      <c r="E136" s="794"/>
      <c r="F136" s="794"/>
      <c r="G136" s="794"/>
      <c r="H136" s="794"/>
      <c r="I136" s="794"/>
      <c r="J136" s="794"/>
      <c r="K136" s="794"/>
      <c r="L136" s="794"/>
      <c r="M136" s="794"/>
      <c r="N136" s="794"/>
      <c r="O136" s="794"/>
      <c r="P136" s="794"/>
      <c r="Q136" s="794"/>
      <c r="R136" s="794"/>
      <c r="S136" s="794"/>
      <c r="T136" s="794"/>
      <c r="U136" s="794"/>
      <c r="V136" s="794"/>
      <c r="W136" s="794"/>
      <c r="X136" s="794"/>
      <c r="Y136" s="794"/>
      <c r="Z136" s="794"/>
      <c r="AA136" s="770"/>
      <c r="AB136" s="770"/>
      <c r="AC136" s="770"/>
    </row>
    <row r="137" spans="1:68" ht="37.5" hidden="1" customHeight="1" x14ac:dyDescent="0.25">
      <c r="A137" s="53" t="s">
        <v>261</v>
      </c>
      <c r="B137" s="53" t="s">
        <v>262</v>
      </c>
      <c r="C137" s="30">
        <v>4301051360</v>
      </c>
      <c r="D137" s="788">
        <v>4607091385168</v>
      </c>
      <c r="E137" s="789"/>
      <c r="F137" s="776">
        <v>1.35</v>
      </c>
      <c r="G137" s="31">
        <v>6</v>
      </c>
      <c r="H137" s="776">
        <v>8.1</v>
      </c>
      <c r="I137" s="77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5"/>
      <c r="R137" s="785"/>
      <c r="S137" s="785"/>
      <c r="T137" s="786"/>
      <c r="U137" s="33"/>
      <c r="V137" s="33"/>
      <c r="W137" s="34" t="s">
        <v>69</v>
      </c>
      <c r="X137" s="777">
        <v>0</v>
      </c>
      <c r="Y137" s="778">
        <f t="shared" ref="Y137:Y143" si="31">IFERROR(IF(X137="",0,CEILING((X137/$H137),1)*$H137),"")</f>
        <v>0</v>
      </c>
      <c r="Z137" s="35" t="str">
        <f>IFERROR(IF(Y137=0,"",ROUNDUP(Y137/H137,0)*0.02175),"")</f>
        <v/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0</v>
      </c>
      <c r="BN137" s="63">
        <f t="shared" ref="BN137:BN143" si="33">IFERROR(Y137*I137/H137,"0")</f>
        <v>0</v>
      </c>
      <c r="BO137" s="63">
        <f t="shared" ref="BO137:BO143" si="34">IFERROR(1/J137*(X137/H137),"0")</f>
        <v>0</v>
      </c>
      <c r="BP137" s="63">
        <f t="shared" ref="BP137:BP143" si="35">IFERROR(1/J137*(Y137/H137),"0")</f>
        <v>0</v>
      </c>
    </row>
    <row r="138" spans="1:68" ht="27" hidden="1" customHeight="1" x14ac:dyDescent="0.25">
      <c r="A138" s="53" t="s">
        <v>261</v>
      </c>
      <c r="B138" s="53" t="s">
        <v>264</v>
      </c>
      <c r="C138" s="30">
        <v>4301051625</v>
      </c>
      <c r="D138" s="788">
        <v>4607091385168</v>
      </c>
      <c r="E138" s="789"/>
      <c r="F138" s="776">
        <v>1.4</v>
      </c>
      <c r="G138" s="31">
        <v>6</v>
      </c>
      <c r="H138" s="776">
        <v>8.4</v>
      </c>
      <c r="I138" s="776">
        <v>8.9580000000000002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5"/>
      <c r="R138" s="785"/>
      <c r="S138" s="785"/>
      <c r="T138" s="786"/>
      <c r="U138" s="33"/>
      <c r="V138" s="33"/>
      <c r="W138" s="34" t="s">
        <v>69</v>
      </c>
      <c r="X138" s="777">
        <v>0</v>
      </c>
      <c r="Y138" s="77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88">
        <v>4680115884540</v>
      </c>
      <c r="E139" s="789"/>
      <c r="F139" s="776">
        <v>1.4</v>
      </c>
      <c r="G139" s="31">
        <v>6</v>
      </c>
      <c r="H139" s="776">
        <v>8.4</v>
      </c>
      <c r="I139" s="77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5"/>
      <c r="R139" s="785"/>
      <c r="S139" s="785"/>
      <c r="T139" s="786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88">
        <v>4607091383256</v>
      </c>
      <c r="E140" s="789"/>
      <c r="F140" s="776">
        <v>0.33</v>
      </c>
      <c r="G140" s="31">
        <v>6</v>
      </c>
      <c r="H140" s="776">
        <v>1.98</v>
      </c>
      <c r="I140" s="77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5"/>
      <c r="R140" s="785"/>
      <c r="S140" s="785"/>
      <c r="T140" s="786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271</v>
      </c>
      <c r="B141" s="53" t="s">
        <v>272</v>
      </c>
      <c r="C141" s="30">
        <v>4301051358</v>
      </c>
      <c r="D141" s="788">
        <v>4607091385748</v>
      </c>
      <c r="E141" s="789"/>
      <c r="F141" s="776">
        <v>0.45</v>
      </c>
      <c r="G141" s="31">
        <v>6</v>
      </c>
      <c r="H141" s="776">
        <v>2.7</v>
      </c>
      <c r="I141" s="77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0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5"/>
      <c r="R141" s="785"/>
      <c r="S141" s="785"/>
      <c r="T141" s="786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263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88">
        <v>4680115884533</v>
      </c>
      <c r="E142" s="789"/>
      <c r="F142" s="776">
        <v>0.3</v>
      </c>
      <c r="G142" s="31">
        <v>6</v>
      </c>
      <c r="H142" s="776">
        <v>1.8</v>
      </c>
      <c r="I142" s="77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5"/>
      <c r="R142" s="785"/>
      <c r="S142" s="785"/>
      <c r="T142" s="786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88">
        <v>4680115882645</v>
      </c>
      <c r="E143" s="789"/>
      <c r="F143" s="776">
        <v>0.3</v>
      </c>
      <c r="G143" s="31">
        <v>6</v>
      </c>
      <c r="H143" s="776">
        <v>1.8</v>
      </c>
      <c r="I143" s="77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5"/>
      <c r="R143" s="785"/>
      <c r="S143" s="785"/>
      <c r="T143" s="786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idden="1" x14ac:dyDescent="0.2">
      <c r="A144" s="812"/>
      <c r="B144" s="794"/>
      <c r="C144" s="794"/>
      <c r="D144" s="794"/>
      <c r="E144" s="794"/>
      <c r="F144" s="794"/>
      <c r="G144" s="794"/>
      <c r="H144" s="794"/>
      <c r="I144" s="794"/>
      <c r="J144" s="794"/>
      <c r="K144" s="794"/>
      <c r="L144" s="794"/>
      <c r="M144" s="794"/>
      <c r="N144" s="794"/>
      <c r="O144" s="813"/>
      <c r="P144" s="787" t="s">
        <v>71</v>
      </c>
      <c r="Q144" s="782"/>
      <c r="R144" s="782"/>
      <c r="S144" s="782"/>
      <c r="T144" s="782"/>
      <c r="U144" s="782"/>
      <c r="V144" s="783"/>
      <c r="W144" s="36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hidden="1" x14ac:dyDescent="0.2">
      <c r="A145" s="794"/>
      <c r="B145" s="794"/>
      <c r="C145" s="794"/>
      <c r="D145" s="794"/>
      <c r="E145" s="794"/>
      <c r="F145" s="794"/>
      <c r="G145" s="794"/>
      <c r="H145" s="794"/>
      <c r="I145" s="794"/>
      <c r="J145" s="794"/>
      <c r="K145" s="794"/>
      <c r="L145" s="794"/>
      <c r="M145" s="794"/>
      <c r="N145" s="794"/>
      <c r="O145" s="813"/>
      <c r="P145" s="787" t="s">
        <v>71</v>
      </c>
      <c r="Q145" s="782"/>
      <c r="R145" s="782"/>
      <c r="S145" s="782"/>
      <c r="T145" s="782"/>
      <c r="U145" s="782"/>
      <c r="V145" s="783"/>
      <c r="W145" s="36" t="s">
        <v>69</v>
      </c>
      <c r="X145" s="779">
        <f>IFERROR(SUM(X137:X143),"0")</f>
        <v>0</v>
      </c>
      <c r="Y145" s="779">
        <f>IFERROR(SUM(Y137:Y143),"0")</f>
        <v>0</v>
      </c>
      <c r="Z145" s="36"/>
      <c r="AA145" s="780"/>
      <c r="AB145" s="780"/>
      <c r="AC145" s="780"/>
    </row>
    <row r="146" spans="1:68" ht="14.25" hidden="1" customHeight="1" x14ac:dyDescent="0.25">
      <c r="A146" s="799" t="s">
        <v>210</v>
      </c>
      <c r="B146" s="794"/>
      <c r="C146" s="794"/>
      <c r="D146" s="794"/>
      <c r="E146" s="794"/>
      <c r="F146" s="794"/>
      <c r="G146" s="794"/>
      <c r="H146" s="794"/>
      <c r="I146" s="794"/>
      <c r="J146" s="794"/>
      <c r="K146" s="794"/>
      <c r="L146" s="794"/>
      <c r="M146" s="794"/>
      <c r="N146" s="794"/>
      <c r="O146" s="794"/>
      <c r="P146" s="794"/>
      <c r="Q146" s="794"/>
      <c r="R146" s="794"/>
      <c r="S146" s="794"/>
      <c r="T146" s="794"/>
      <c r="U146" s="794"/>
      <c r="V146" s="794"/>
      <c r="W146" s="794"/>
      <c r="X146" s="794"/>
      <c r="Y146" s="794"/>
      <c r="Z146" s="794"/>
      <c r="AA146" s="770"/>
      <c r="AB146" s="770"/>
      <c r="AC146" s="77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88">
        <v>4680115882652</v>
      </c>
      <c r="E147" s="789"/>
      <c r="F147" s="776">
        <v>0.33</v>
      </c>
      <c r="G147" s="31">
        <v>6</v>
      </c>
      <c r="H147" s="776">
        <v>1.98</v>
      </c>
      <c r="I147" s="77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5"/>
      <c r="R147" s="785"/>
      <c r="S147" s="785"/>
      <c r="T147" s="786"/>
      <c r="U147" s="33"/>
      <c r="V147" s="33"/>
      <c r="W147" s="34" t="s">
        <v>69</v>
      </c>
      <c r="X147" s="777">
        <v>0</v>
      </c>
      <c r="Y147" s="77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88">
        <v>4680115880238</v>
      </c>
      <c r="E148" s="789"/>
      <c r="F148" s="776">
        <v>0.33</v>
      </c>
      <c r="G148" s="31">
        <v>6</v>
      </c>
      <c r="H148" s="776">
        <v>1.98</v>
      </c>
      <c r="I148" s="77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5"/>
      <c r="R148" s="785"/>
      <c r="S148" s="785"/>
      <c r="T148" s="786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12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13"/>
      <c r="P149" s="787" t="s">
        <v>71</v>
      </c>
      <c r="Q149" s="782"/>
      <c r="R149" s="782"/>
      <c r="S149" s="782"/>
      <c r="T149" s="782"/>
      <c r="U149" s="782"/>
      <c r="V149" s="783"/>
      <c r="W149" s="36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4"/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813"/>
      <c r="P150" s="787" t="s">
        <v>71</v>
      </c>
      <c r="Q150" s="782"/>
      <c r="R150" s="782"/>
      <c r="S150" s="782"/>
      <c r="T150" s="782"/>
      <c r="U150" s="782"/>
      <c r="V150" s="783"/>
      <c r="W150" s="36" t="s">
        <v>69</v>
      </c>
      <c r="X150" s="779">
        <f>IFERROR(SUM(X147:X148),"0")</f>
        <v>0</v>
      </c>
      <c r="Y150" s="779">
        <f>IFERROR(SUM(Y147:Y148),"0")</f>
        <v>0</v>
      </c>
      <c r="Z150" s="36"/>
      <c r="AA150" s="780"/>
      <c r="AB150" s="780"/>
      <c r="AC150" s="780"/>
    </row>
    <row r="151" spans="1:68" ht="16.5" hidden="1" customHeight="1" x14ac:dyDescent="0.25">
      <c r="A151" s="811" t="s">
        <v>284</v>
      </c>
      <c r="B151" s="794"/>
      <c r="C151" s="794"/>
      <c r="D151" s="794"/>
      <c r="E151" s="794"/>
      <c r="F151" s="794"/>
      <c r="G151" s="794"/>
      <c r="H151" s="794"/>
      <c r="I151" s="794"/>
      <c r="J151" s="794"/>
      <c r="K151" s="794"/>
      <c r="L151" s="794"/>
      <c r="M151" s="794"/>
      <c r="N151" s="794"/>
      <c r="O151" s="794"/>
      <c r="P151" s="794"/>
      <c r="Q151" s="794"/>
      <c r="R151" s="794"/>
      <c r="S151" s="794"/>
      <c r="T151" s="794"/>
      <c r="U151" s="794"/>
      <c r="V151" s="794"/>
      <c r="W151" s="794"/>
      <c r="X151" s="794"/>
      <c r="Y151" s="794"/>
      <c r="Z151" s="794"/>
      <c r="AA151" s="773"/>
      <c r="AB151" s="773"/>
      <c r="AC151" s="773"/>
    </row>
    <row r="152" spans="1:68" ht="14.25" hidden="1" customHeight="1" x14ac:dyDescent="0.25">
      <c r="A152" s="799" t="s">
        <v>113</v>
      </c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794"/>
      <c r="P152" s="794"/>
      <c r="Q152" s="794"/>
      <c r="R152" s="794"/>
      <c r="S152" s="794"/>
      <c r="T152" s="794"/>
      <c r="U152" s="794"/>
      <c r="V152" s="794"/>
      <c r="W152" s="794"/>
      <c r="X152" s="794"/>
      <c r="Y152" s="794"/>
      <c r="Z152" s="794"/>
      <c r="AA152" s="770"/>
      <c r="AB152" s="770"/>
      <c r="AC152" s="77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88">
        <v>4680115885561</v>
      </c>
      <c r="E153" s="789"/>
      <c r="F153" s="776">
        <v>1.35</v>
      </c>
      <c r="G153" s="31">
        <v>4</v>
      </c>
      <c r="H153" s="776">
        <v>5.4</v>
      </c>
      <c r="I153" s="77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29" t="s">
        <v>288</v>
      </c>
      <c r="Q153" s="785"/>
      <c r="R153" s="785"/>
      <c r="S153" s="785"/>
      <c r="T153" s="786"/>
      <c r="U153" s="33"/>
      <c r="V153" s="33"/>
      <c r="W153" s="34" t="s">
        <v>69</v>
      </c>
      <c r="X153" s="777">
        <v>0</v>
      </c>
      <c r="Y153" s="77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12"/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813"/>
      <c r="P156" s="787" t="s">
        <v>71</v>
      </c>
      <c r="Q156" s="782"/>
      <c r="R156" s="782"/>
      <c r="S156" s="782"/>
      <c r="T156" s="782"/>
      <c r="U156" s="782"/>
      <c r="V156" s="783"/>
      <c r="W156" s="36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4"/>
      <c r="B157" s="794"/>
      <c r="C157" s="794"/>
      <c r="D157" s="794"/>
      <c r="E157" s="794"/>
      <c r="F157" s="794"/>
      <c r="G157" s="794"/>
      <c r="H157" s="794"/>
      <c r="I157" s="794"/>
      <c r="J157" s="794"/>
      <c r="K157" s="794"/>
      <c r="L157" s="794"/>
      <c r="M157" s="794"/>
      <c r="N157" s="794"/>
      <c r="O157" s="813"/>
      <c r="P157" s="787" t="s">
        <v>71</v>
      </c>
      <c r="Q157" s="782"/>
      <c r="R157" s="782"/>
      <c r="S157" s="782"/>
      <c r="T157" s="782"/>
      <c r="U157" s="782"/>
      <c r="V157" s="783"/>
      <c r="W157" s="36" t="s">
        <v>69</v>
      </c>
      <c r="X157" s="779">
        <f>IFERROR(SUM(X153:X155),"0")</f>
        <v>0</v>
      </c>
      <c r="Y157" s="779">
        <f>IFERROR(SUM(Y153:Y155),"0")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9" t="s">
        <v>64</v>
      </c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794"/>
      <c r="P158" s="794"/>
      <c r="Q158" s="794"/>
      <c r="R158" s="794"/>
      <c r="S158" s="794"/>
      <c r="T158" s="794"/>
      <c r="U158" s="794"/>
      <c r="V158" s="794"/>
      <c r="W158" s="794"/>
      <c r="X158" s="794"/>
      <c r="Y158" s="794"/>
      <c r="Z158" s="794"/>
      <c r="AA158" s="770"/>
      <c r="AB158" s="770"/>
      <c r="AC158" s="770"/>
    </row>
    <row r="159" spans="1:68" ht="27" hidden="1" customHeight="1" x14ac:dyDescent="0.25">
      <c r="A159" s="53" t="s">
        <v>294</v>
      </c>
      <c r="B159" s="53" t="s">
        <v>295</v>
      </c>
      <c r="C159" s="30">
        <v>4301031235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4301031234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12"/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813"/>
      <c r="P161" s="787" t="s">
        <v>71</v>
      </c>
      <c r="Q161" s="782"/>
      <c r="R161" s="782"/>
      <c r="S161" s="782"/>
      <c r="T161" s="782"/>
      <c r="U161" s="782"/>
      <c r="V161" s="783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4"/>
      <c r="B162" s="794"/>
      <c r="C162" s="794"/>
      <c r="D162" s="794"/>
      <c r="E162" s="794"/>
      <c r="F162" s="794"/>
      <c r="G162" s="794"/>
      <c r="H162" s="794"/>
      <c r="I162" s="794"/>
      <c r="J162" s="794"/>
      <c r="K162" s="794"/>
      <c r="L162" s="794"/>
      <c r="M162" s="794"/>
      <c r="N162" s="794"/>
      <c r="O162" s="813"/>
      <c r="P162" s="787" t="s">
        <v>71</v>
      </c>
      <c r="Q162" s="782"/>
      <c r="R162" s="782"/>
      <c r="S162" s="782"/>
      <c r="T162" s="782"/>
      <c r="U162" s="782"/>
      <c r="V162" s="783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9" t="s">
        <v>73</v>
      </c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794"/>
      <c r="P163" s="794"/>
      <c r="Q163" s="794"/>
      <c r="R163" s="794"/>
      <c r="S163" s="794"/>
      <c r="T163" s="794"/>
      <c r="U163" s="794"/>
      <c r="V163" s="794"/>
      <c r="W163" s="794"/>
      <c r="X163" s="794"/>
      <c r="Y163" s="794"/>
      <c r="Z163" s="794"/>
      <c r="AA163" s="770"/>
      <c r="AB163" s="770"/>
      <c r="AC163" s="77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2"/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813"/>
      <c r="P166" s="787" t="s">
        <v>71</v>
      </c>
      <c r="Q166" s="782"/>
      <c r="R166" s="782"/>
      <c r="S166" s="782"/>
      <c r="T166" s="782"/>
      <c r="U166" s="782"/>
      <c r="V166" s="783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4"/>
      <c r="B167" s="794"/>
      <c r="C167" s="794"/>
      <c r="D167" s="794"/>
      <c r="E167" s="794"/>
      <c r="F167" s="794"/>
      <c r="G167" s="794"/>
      <c r="H167" s="794"/>
      <c r="I167" s="794"/>
      <c r="J167" s="794"/>
      <c r="K167" s="794"/>
      <c r="L167" s="794"/>
      <c r="M167" s="794"/>
      <c r="N167" s="794"/>
      <c r="O167" s="813"/>
      <c r="P167" s="787" t="s">
        <v>71</v>
      </c>
      <c r="Q167" s="782"/>
      <c r="R167" s="782"/>
      <c r="S167" s="782"/>
      <c r="T167" s="782"/>
      <c r="U167" s="782"/>
      <c r="V167" s="783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11" t="s">
        <v>111</v>
      </c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794"/>
      <c r="P168" s="794"/>
      <c r="Q168" s="794"/>
      <c r="R168" s="794"/>
      <c r="S168" s="794"/>
      <c r="T168" s="794"/>
      <c r="U168" s="794"/>
      <c r="V168" s="794"/>
      <c r="W168" s="794"/>
      <c r="X168" s="794"/>
      <c r="Y168" s="794"/>
      <c r="Z168" s="794"/>
      <c r="AA168" s="773"/>
      <c r="AB168" s="773"/>
      <c r="AC168" s="773"/>
    </row>
    <row r="169" spans="1:68" ht="14.25" hidden="1" customHeight="1" x14ac:dyDescent="0.25">
      <c r="A169" s="799" t="s">
        <v>113</v>
      </c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794"/>
      <c r="P169" s="794"/>
      <c r="Q169" s="794"/>
      <c r="R169" s="794"/>
      <c r="S169" s="794"/>
      <c r="T169" s="794"/>
      <c r="U169" s="794"/>
      <c r="V169" s="794"/>
      <c r="W169" s="794"/>
      <c r="X169" s="794"/>
      <c r="Y169" s="794"/>
      <c r="Z169" s="794"/>
      <c r="AA169" s="770"/>
      <c r="AB169" s="770"/>
      <c r="AC169" s="77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126</v>
      </c>
      <c r="L170" s="31"/>
      <c r="M170" s="32" t="s">
        <v>117</v>
      </c>
      <c r="N170" s="32"/>
      <c r="O170" s="31">
        <v>50</v>
      </c>
      <c r="P170" s="12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2"/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813"/>
      <c r="P171" s="787" t="s">
        <v>71</v>
      </c>
      <c r="Q171" s="782"/>
      <c r="R171" s="782"/>
      <c r="S171" s="782"/>
      <c r="T171" s="782"/>
      <c r="U171" s="782"/>
      <c r="V171" s="783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4"/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813"/>
      <c r="P172" s="787" t="s">
        <v>71</v>
      </c>
      <c r="Q172" s="782"/>
      <c r="R172" s="782"/>
      <c r="S172" s="782"/>
      <c r="T172" s="782"/>
      <c r="U172" s="782"/>
      <c r="V172" s="783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9" t="s">
        <v>64</v>
      </c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794"/>
      <c r="P173" s="794"/>
      <c r="Q173" s="794"/>
      <c r="R173" s="794"/>
      <c r="S173" s="794"/>
      <c r="T173" s="794"/>
      <c r="U173" s="794"/>
      <c r="V173" s="794"/>
      <c r="W173" s="794"/>
      <c r="X173" s="794"/>
      <c r="Y173" s="794"/>
      <c r="Z173" s="794"/>
      <c r="AA173" s="770"/>
      <c r="AB173" s="770"/>
      <c r="AC173" s="77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116</v>
      </c>
      <c r="L174" s="31"/>
      <c r="M174" s="32" t="s">
        <v>117</v>
      </c>
      <c r="N174" s="32"/>
      <c r="O174" s="31">
        <v>40</v>
      </c>
      <c r="P174" s="8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2"/>
      <c r="B179" s="794"/>
      <c r="C179" s="794"/>
      <c r="D179" s="794"/>
      <c r="E179" s="794"/>
      <c r="F179" s="794"/>
      <c r="G179" s="794"/>
      <c r="H179" s="794"/>
      <c r="I179" s="794"/>
      <c r="J179" s="794"/>
      <c r="K179" s="794"/>
      <c r="L179" s="794"/>
      <c r="M179" s="794"/>
      <c r="N179" s="794"/>
      <c r="O179" s="813"/>
      <c r="P179" s="787" t="s">
        <v>71</v>
      </c>
      <c r="Q179" s="782"/>
      <c r="R179" s="782"/>
      <c r="S179" s="782"/>
      <c r="T179" s="782"/>
      <c r="U179" s="782"/>
      <c r="V179" s="783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4"/>
      <c r="B180" s="794"/>
      <c r="C180" s="794"/>
      <c r="D180" s="794"/>
      <c r="E180" s="794"/>
      <c r="F180" s="794"/>
      <c r="G180" s="794"/>
      <c r="H180" s="794"/>
      <c r="I180" s="794"/>
      <c r="J180" s="794"/>
      <c r="K180" s="794"/>
      <c r="L180" s="794"/>
      <c r="M180" s="794"/>
      <c r="N180" s="794"/>
      <c r="O180" s="813"/>
      <c r="P180" s="787" t="s">
        <v>71</v>
      </c>
      <c r="Q180" s="782"/>
      <c r="R180" s="782"/>
      <c r="S180" s="782"/>
      <c r="T180" s="782"/>
      <c r="U180" s="782"/>
      <c r="V180" s="783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9" t="s">
        <v>73</v>
      </c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794"/>
      <c r="P181" s="794"/>
      <c r="Q181" s="794"/>
      <c r="R181" s="794"/>
      <c r="S181" s="794"/>
      <c r="T181" s="794"/>
      <c r="U181" s="794"/>
      <c r="V181" s="794"/>
      <c r="W181" s="794"/>
      <c r="X181" s="794"/>
      <c r="Y181" s="794"/>
      <c r="Z181" s="794"/>
      <c r="AA181" s="770"/>
      <c r="AB181" s="770"/>
      <c r="AC181" s="77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2"/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813"/>
      <c r="P184" s="787" t="s">
        <v>71</v>
      </c>
      <c r="Q184" s="782"/>
      <c r="R184" s="782"/>
      <c r="S184" s="782"/>
      <c r="T184" s="782"/>
      <c r="U184" s="782"/>
      <c r="V184" s="783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4"/>
      <c r="B185" s="794"/>
      <c r="C185" s="794"/>
      <c r="D185" s="794"/>
      <c r="E185" s="794"/>
      <c r="F185" s="794"/>
      <c r="G185" s="794"/>
      <c r="H185" s="794"/>
      <c r="I185" s="794"/>
      <c r="J185" s="794"/>
      <c r="K185" s="794"/>
      <c r="L185" s="794"/>
      <c r="M185" s="794"/>
      <c r="N185" s="794"/>
      <c r="O185" s="813"/>
      <c r="P185" s="787" t="s">
        <v>71</v>
      </c>
      <c r="Q185" s="782"/>
      <c r="R185" s="782"/>
      <c r="S185" s="782"/>
      <c r="T185" s="782"/>
      <c r="U185" s="782"/>
      <c r="V185" s="783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796" t="s">
        <v>323</v>
      </c>
      <c r="B186" s="797"/>
      <c r="C186" s="797"/>
      <c r="D186" s="797"/>
      <c r="E186" s="797"/>
      <c r="F186" s="797"/>
      <c r="G186" s="797"/>
      <c r="H186" s="797"/>
      <c r="I186" s="797"/>
      <c r="J186" s="797"/>
      <c r="K186" s="797"/>
      <c r="L186" s="797"/>
      <c r="M186" s="797"/>
      <c r="N186" s="797"/>
      <c r="O186" s="797"/>
      <c r="P186" s="797"/>
      <c r="Q186" s="797"/>
      <c r="R186" s="797"/>
      <c r="S186" s="797"/>
      <c r="T186" s="797"/>
      <c r="U186" s="797"/>
      <c r="V186" s="797"/>
      <c r="W186" s="797"/>
      <c r="X186" s="797"/>
      <c r="Y186" s="797"/>
      <c r="Z186" s="797"/>
      <c r="AA186" s="47"/>
      <c r="AB186" s="47"/>
      <c r="AC186" s="47"/>
    </row>
    <row r="187" spans="1:68" ht="16.5" hidden="1" customHeight="1" x14ac:dyDescent="0.25">
      <c r="A187" s="811" t="s">
        <v>324</v>
      </c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794"/>
      <c r="P187" s="794"/>
      <c r="Q187" s="794"/>
      <c r="R187" s="794"/>
      <c r="S187" s="794"/>
      <c r="T187" s="794"/>
      <c r="U187" s="794"/>
      <c r="V187" s="794"/>
      <c r="W187" s="794"/>
      <c r="X187" s="794"/>
      <c r="Y187" s="794"/>
      <c r="Z187" s="794"/>
      <c r="AA187" s="773"/>
      <c r="AB187" s="773"/>
      <c r="AC187" s="773"/>
    </row>
    <row r="188" spans="1:68" ht="14.25" hidden="1" customHeight="1" x14ac:dyDescent="0.25">
      <c r="A188" s="799" t="s">
        <v>168</v>
      </c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794"/>
      <c r="P188" s="794"/>
      <c r="Q188" s="794"/>
      <c r="R188" s="794"/>
      <c r="S188" s="794"/>
      <c r="T188" s="794"/>
      <c r="U188" s="794"/>
      <c r="V188" s="794"/>
      <c r="W188" s="794"/>
      <c r="X188" s="794"/>
      <c r="Y188" s="794"/>
      <c r="Z188" s="794"/>
      <c r="AA188" s="770"/>
      <c r="AB188" s="770"/>
      <c r="AC188" s="77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2"/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813"/>
      <c r="P190" s="787" t="s">
        <v>71</v>
      </c>
      <c r="Q190" s="782"/>
      <c r="R190" s="782"/>
      <c r="S190" s="782"/>
      <c r="T190" s="782"/>
      <c r="U190" s="782"/>
      <c r="V190" s="783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4"/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813"/>
      <c r="P191" s="787" t="s">
        <v>71</v>
      </c>
      <c r="Q191" s="782"/>
      <c r="R191" s="782"/>
      <c r="S191" s="782"/>
      <c r="T191" s="782"/>
      <c r="U191" s="782"/>
      <c r="V191" s="783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9" t="s">
        <v>64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0"/>
      <c r="AB192" s="770"/>
      <c r="AC192" s="77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334</v>
      </c>
      <c r="B195" s="53" t="s">
        <v>335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2"/>
      <c r="B201" s="794"/>
      <c r="C201" s="794"/>
      <c r="D201" s="794"/>
      <c r="E201" s="794"/>
      <c r="F201" s="794"/>
      <c r="G201" s="794"/>
      <c r="H201" s="794"/>
      <c r="I201" s="794"/>
      <c r="J201" s="794"/>
      <c r="K201" s="794"/>
      <c r="L201" s="794"/>
      <c r="M201" s="794"/>
      <c r="N201" s="794"/>
      <c r="O201" s="813"/>
      <c r="P201" s="787" t="s">
        <v>71</v>
      </c>
      <c r="Q201" s="782"/>
      <c r="R201" s="782"/>
      <c r="S201" s="782"/>
      <c r="T201" s="782"/>
      <c r="U201" s="782"/>
      <c r="V201" s="783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4"/>
      <c r="B202" s="794"/>
      <c r="C202" s="794"/>
      <c r="D202" s="794"/>
      <c r="E202" s="794"/>
      <c r="F202" s="794"/>
      <c r="G202" s="794"/>
      <c r="H202" s="794"/>
      <c r="I202" s="794"/>
      <c r="J202" s="794"/>
      <c r="K202" s="794"/>
      <c r="L202" s="794"/>
      <c r="M202" s="794"/>
      <c r="N202" s="794"/>
      <c r="O202" s="813"/>
      <c r="P202" s="787" t="s">
        <v>71</v>
      </c>
      <c r="Q202" s="782"/>
      <c r="R202" s="782"/>
      <c r="S202" s="782"/>
      <c r="T202" s="782"/>
      <c r="U202" s="782"/>
      <c r="V202" s="783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11" t="s">
        <v>348</v>
      </c>
      <c r="B203" s="794"/>
      <c r="C203" s="794"/>
      <c r="D203" s="794"/>
      <c r="E203" s="794"/>
      <c r="F203" s="794"/>
      <c r="G203" s="794"/>
      <c r="H203" s="794"/>
      <c r="I203" s="794"/>
      <c r="J203" s="794"/>
      <c r="K203" s="794"/>
      <c r="L203" s="794"/>
      <c r="M203" s="794"/>
      <c r="N203" s="794"/>
      <c r="O203" s="794"/>
      <c r="P203" s="794"/>
      <c r="Q203" s="794"/>
      <c r="R203" s="794"/>
      <c r="S203" s="794"/>
      <c r="T203" s="794"/>
      <c r="U203" s="794"/>
      <c r="V203" s="794"/>
      <c r="W203" s="794"/>
      <c r="X203" s="794"/>
      <c r="Y203" s="794"/>
      <c r="Z203" s="794"/>
      <c r="AA203" s="773"/>
      <c r="AB203" s="773"/>
      <c r="AC203" s="773"/>
    </row>
    <row r="204" spans="1:68" ht="14.25" hidden="1" customHeight="1" x14ac:dyDescent="0.25">
      <c r="A204" s="799" t="s">
        <v>113</v>
      </c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794"/>
      <c r="P204" s="794"/>
      <c r="Q204" s="794"/>
      <c r="R204" s="794"/>
      <c r="S204" s="794"/>
      <c r="T204" s="794"/>
      <c r="U204" s="794"/>
      <c r="V204" s="794"/>
      <c r="W204" s="794"/>
      <c r="X204" s="794"/>
      <c r="Y204" s="794"/>
      <c r="Z204" s="794"/>
      <c r="AA204" s="770"/>
      <c r="AB204" s="770"/>
      <c r="AC204" s="77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116</v>
      </c>
      <c r="L205" s="31"/>
      <c r="M205" s="32" t="s">
        <v>117</v>
      </c>
      <c r="N205" s="32"/>
      <c r="O205" s="31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2"/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813"/>
      <c r="P207" s="787" t="s">
        <v>71</v>
      </c>
      <c r="Q207" s="782"/>
      <c r="R207" s="782"/>
      <c r="S207" s="782"/>
      <c r="T207" s="782"/>
      <c r="U207" s="782"/>
      <c r="V207" s="783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4"/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813"/>
      <c r="P208" s="787" t="s">
        <v>71</v>
      </c>
      <c r="Q208" s="782"/>
      <c r="R208" s="782"/>
      <c r="S208" s="782"/>
      <c r="T208" s="782"/>
      <c r="U208" s="782"/>
      <c r="V208" s="783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9" t="s">
        <v>168</v>
      </c>
      <c r="B209" s="794"/>
      <c r="C209" s="794"/>
      <c r="D209" s="794"/>
      <c r="E209" s="794"/>
      <c r="F209" s="794"/>
      <c r="G209" s="794"/>
      <c r="H209" s="794"/>
      <c r="I209" s="794"/>
      <c r="J209" s="794"/>
      <c r="K209" s="794"/>
      <c r="L209" s="794"/>
      <c r="M209" s="794"/>
      <c r="N209" s="794"/>
      <c r="O209" s="794"/>
      <c r="P209" s="794"/>
      <c r="Q209" s="794"/>
      <c r="R209" s="794"/>
      <c r="S209" s="794"/>
      <c r="T209" s="794"/>
      <c r="U209" s="794"/>
      <c r="V209" s="794"/>
      <c r="W209" s="794"/>
      <c r="X209" s="794"/>
      <c r="Y209" s="794"/>
      <c r="Z209" s="794"/>
      <c r="AA209" s="770"/>
      <c r="AB209" s="770"/>
      <c r="AC209" s="77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117</v>
      </c>
      <c r="N211" s="32"/>
      <c r="O211" s="31">
        <v>50</v>
      </c>
      <c r="P211" s="10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2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13"/>
      <c r="P212" s="787" t="s">
        <v>71</v>
      </c>
      <c r="Q212" s="782"/>
      <c r="R212" s="782"/>
      <c r="S212" s="782"/>
      <c r="T212" s="782"/>
      <c r="U212" s="782"/>
      <c r="V212" s="783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4"/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813"/>
      <c r="P213" s="787" t="s">
        <v>71</v>
      </c>
      <c r="Q213" s="782"/>
      <c r="R213" s="782"/>
      <c r="S213" s="782"/>
      <c r="T213" s="782"/>
      <c r="U213" s="782"/>
      <c r="V213" s="783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9" t="s">
        <v>64</v>
      </c>
      <c r="B214" s="794"/>
      <c r="C214" s="794"/>
      <c r="D214" s="794"/>
      <c r="E214" s="794"/>
      <c r="F214" s="794"/>
      <c r="G214" s="794"/>
      <c r="H214" s="794"/>
      <c r="I214" s="794"/>
      <c r="J214" s="794"/>
      <c r="K214" s="794"/>
      <c r="L214" s="794"/>
      <c r="M214" s="794"/>
      <c r="N214" s="794"/>
      <c r="O214" s="794"/>
      <c r="P214" s="794"/>
      <c r="Q214" s="794"/>
      <c r="R214" s="794"/>
      <c r="S214" s="794"/>
      <c r="T214" s="794"/>
      <c r="U214" s="794"/>
      <c r="V214" s="794"/>
      <c r="W214" s="794"/>
      <c r="X214" s="794"/>
      <c r="Y214" s="794"/>
      <c r="Z214" s="794"/>
      <c r="AA214" s="770"/>
      <c r="AB214" s="770"/>
      <c r="AC214" s="770"/>
    </row>
    <row r="215" spans="1:68" ht="27" hidden="1" customHeight="1" x14ac:dyDescent="0.25">
      <c r="A215" s="53" t="s">
        <v>360</v>
      </c>
      <c r="B215" s="53" t="s">
        <v>361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1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363</v>
      </c>
      <c r="B216" s="53" t="s">
        <v>364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366</v>
      </c>
      <c r="B217" s="53" t="s">
        <v>367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369</v>
      </c>
      <c r="B218" s="53" t="s">
        <v>370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7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2"/>
      <c r="B223" s="794"/>
      <c r="C223" s="794"/>
      <c r="D223" s="794"/>
      <c r="E223" s="794"/>
      <c r="F223" s="794"/>
      <c r="G223" s="794"/>
      <c r="H223" s="794"/>
      <c r="I223" s="794"/>
      <c r="J223" s="794"/>
      <c r="K223" s="794"/>
      <c r="L223" s="794"/>
      <c r="M223" s="794"/>
      <c r="N223" s="794"/>
      <c r="O223" s="813"/>
      <c r="P223" s="787" t="s">
        <v>71</v>
      </c>
      <c r="Q223" s="782"/>
      <c r="R223" s="782"/>
      <c r="S223" s="782"/>
      <c r="T223" s="782"/>
      <c r="U223" s="782"/>
      <c r="V223" s="783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4"/>
      <c r="B224" s="794"/>
      <c r="C224" s="794"/>
      <c r="D224" s="794"/>
      <c r="E224" s="794"/>
      <c r="F224" s="794"/>
      <c r="G224" s="794"/>
      <c r="H224" s="794"/>
      <c r="I224" s="794"/>
      <c r="J224" s="794"/>
      <c r="K224" s="794"/>
      <c r="L224" s="794"/>
      <c r="M224" s="794"/>
      <c r="N224" s="794"/>
      <c r="O224" s="813"/>
      <c r="P224" s="787" t="s">
        <v>71</v>
      </c>
      <c r="Q224" s="782"/>
      <c r="R224" s="782"/>
      <c r="S224" s="782"/>
      <c r="T224" s="782"/>
      <c r="U224" s="782"/>
      <c r="V224" s="783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799" t="s">
        <v>73</v>
      </c>
      <c r="B225" s="794"/>
      <c r="C225" s="794"/>
      <c r="D225" s="794"/>
      <c r="E225" s="794"/>
      <c r="F225" s="794"/>
      <c r="G225" s="794"/>
      <c r="H225" s="794"/>
      <c r="I225" s="794"/>
      <c r="J225" s="794"/>
      <c r="K225" s="794"/>
      <c r="L225" s="794"/>
      <c r="M225" s="794"/>
      <c r="N225" s="794"/>
      <c r="O225" s="794"/>
      <c r="P225" s="794"/>
      <c r="Q225" s="794"/>
      <c r="R225" s="794"/>
      <c r="S225" s="794"/>
      <c r="T225" s="794"/>
      <c r="U225" s="794"/>
      <c r="V225" s="794"/>
      <c r="W225" s="794"/>
      <c r="X225" s="794"/>
      <c r="Y225" s="794"/>
      <c r="Z225" s="794"/>
      <c r="AA225" s="770"/>
      <c r="AB225" s="770"/>
      <c r="AC225" s="770"/>
    </row>
    <row r="226" spans="1:68" ht="37.5" hidden="1" customHeight="1" x14ac:dyDescent="0.25">
      <c r="A226" s="53" t="s">
        <v>380</v>
      </c>
      <c r="B226" s="53" t="s">
        <v>381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383</v>
      </c>
      <c r="B227" s="53" t="s">
        <v>384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386</v>
      </c>
      <c r="B228" s="53" t="s">
        <v>387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392</v>
      </c>
      <c r="B230" s="53" t="s">
        <v>393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397</v>
      </c>
      <c r="B232" s="53" t="s">
        <v>398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3"/>
      <c r="V232" s="33"/>
      <c r="W232" s="34" t="s">
        <v>69</v>
      </c>
      <c r="X232" s="777">
        <v>300</v>
      </c>
      <c r="Y232" s="778">
        <f t="shared" si="46"/>
        <v>300</v>
      </c>
      <c r="Z232" s="35">
        <f t="shared" si="51"/>
        <v>0.81374999999999997</v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331.5</v>
      </c>
      <c r="BN232" s="63">
        <f t="shared" si="48"/>
        <v>331.5</v>
      </c>
      <c r="BO232" s="63">
        <f t="shared" si="49"/>
        <v>0.68681318681318682</v>
      </c>
      <c r="BP232" s="63">
        <f t="shared" si="50"/>
        <v>0.68681318681318682</v>
      </c>
    </row>
    <row r="233" spans="1:68" ht="27" customHeight="1" x14ac:dyDescent="0.25">
      <c r="A233" s="53" t="s">
        <v>400</v>
      </c>
      <c r="B233" s="53" t="s">
        <v>401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3"/>
      <c r="V233" s="33"/>
      <c r="W233" s="34" t="s">
        <v>69</v>
      </c>
      <c r="X233" s="777">
        <v>300</v>
      </c>
      <c r="Y233" s="778">
        <f t="shared" si="46"/>
        <v>300</v>
      </c>
      <c r="Z233" s="35">
        <f t="shared" si="51"/>
        <v>0.81374999999999997</v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331.5</v>
      </c>
      <c r="BN233" s="63">
        <f t="shared" si="48"/>
        <v>331.5</v>
      </c>
      <c r="BO233" s="63">
        <f t="shared" si="49"/>
        <v>0.68681318681318682</v>
      </c>
      <c r="BP233" s="63">
        <f t="shared" si="50"/>
        <v>0.68681318681318682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404</v>
      </c>
      <c r="B235" s="53" t="s">
        <v>405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406</v>
      </c>
      <c r="B236" s="53" t="s">
        <v>407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12"/>
      <c r="B237" s="794"/>
      <c r="C237" s="794"/>
      <c r="D237" s="794"/>
      <c r="E237" s="794"/>
      <c r="F237" s="794"/>
      <c r="G237" s="794"/>
      <c r="H237" s="794"/>
      <c r="I237" s="794"/>
      <c r="J237" s="794"/>
      <c r="K237" s="794"/>
      <c r="L237" s="794"/>
      <c r="M237" s="794"/>
      <c r="N237" s="794"/>
      <c r="O237" s="813"/>
      <c r="P237" s="787" t="s">
        <v>71</v>
      </c>
      <c r="Q237" s="782"/>
      <c r="R237" s="782"/>
      <c r="S237" s="782"/>
      <c r="T237" s="782"/>
      <c r="U237" s="782"/>
      <c r="V237" s="783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250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1.6274999999999999</v>
      </c>
      <c r="AA237" s="780"/>
      <c r="AB237" s="780"/>
      <c r="AC237" s="780"/>
    </row>
    <row r="238" spans="1:68" x14ac:dyDescent="0.2">
      <c r="A238" s="794"/>
      <c r="B238" s="794"/>
      <c r="C238" s="794"/>
      <c r="D238" s="794"/>
      <c r="E238" s="794"/>
      <c r="F238" s="794"/>
      <c r="G238" s="794"/>
      <c r="H238" s="794"/>
      <c r="I238" s="794"/>
      <c r="J238" s="794"/>
      <c r="K238" s="794"/>
      <c r="L238" s="794"/>
      <c r="M238" s="794"/>
      <c r="N238" s="794"/>
      <c r="O238" s="813"/>
      <c r="P238" s="787" t="s">
        <v>71</v>
      </c>
      <c r="Q238" s="782"/>
      <c r="R238" s="782"/>
      <c r="S238" s="782"/>
      <c r="T238" s="782"/>
      <c r="U238" s="782"/>
      <c r="V238" s="783"/>
      <c r="W238" s="36" t="s">
        <v>69</v>
      </c>
      <c r="X238" s="779">
        <f>IFERROR(SUM(X226:X236),"0")</f>
        <v>600</v>
      </c>
      <c r="Y238" s="779">
        <f>IFERROR(SUM(Y226:Y236),"0")</f>
        <v>600</v>
      </c>
      <c r="Z238" s="36"/>
      <c r="AA238" s="780"/>
      <c r="AB238" s="780"/>
      <c r="AC238" s="780"/>
    </row>
    <row r="239" spans="1:68" ht="14.25" hidden="1" customHeight="1" x14ac:dyDescent="0.25">
      <c r="A239" s="799" t="s">
        <v>210</v>
      </c>
      <c r="B239" s="794"/>
      <c r="C239" s="794"/>
      <c r="D239" s="794"/>
      <c r="E239" s="794"/>
      <c r="F239" s="794"/>
      <c r="G239" s="794"/>
      <c r="H239" s="794"/>
      <c r="I239" s="794"/>
      <c r="J239" s="794"/>
      <c r="K239" s="794"/>
      <c r="L239" s="794"/>
      <c r="M239" s="794"/>
      <c r="N239" s="794"/>
      <c r="O239" s="794"/>
      <c r="P239" s="794"/>
      <c r="Q239" s="794"/>
      <c r="R239" s="794"/>
      <c r="S239" s="794"/>
      <c r="T239" s="794"/>
      <c r="U239" s="794"/>
      <c r="V239" s="794"/>
      <c r="W239" s="794"/>
      <c r="X239" s="794"/>
      <c r="Y239" s="794"/>
      <c r="Z239" s="794"/>
      <c r="AA239" s="770"/>
      <c r="AB239" s="770"/>
      <c r="AC239" s="770"/>
    </row>
    <row r="240" spans="1:68" ht="16.5" hidden="1" customHeight="1" x14ac:dyDescent="0.25">
      <c r="A240" s="53" t="s">
        <v>409</v>
      </c>
      <c r="B240" s="53" t="s">
        <v>410</v>
      </c>
      <c r="C240" s="30">
        <v>4301060360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4301060404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126</v>
      </c>
      <c r="L242" s="31"/>
      <c r="M242" s="32" t="s">
        <v>164</v>
      </c>
      <c r="N242" s="32"/>
      <c r="O242" s="31">
        <v>30</v>
      </c>
      <c r="P242" s="1160" t="s">
        <v>415</v>
      </c>
      <c r="Q242" s="785"/>
      <c r="R242" s="785"/>
      <c r="S242" s="785"/>
      <c r="T242" s="786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2"/>
      <c r="B246" s="794"/>
      <c r="C246" s="794"/>
      <c r="D246" s="794"/>
      <c r="E246" s="794"/>
      <c r="F246" s="794"/>
      <c r="G246" s="794"/>
      <c r="H246" s="794"/>
      <c r="I246" s="794"/>
      <c r="J246" s="794"/>
      <c r="K246" s="794"/>
      <c r="L246" s="794"/>
      <c r="M246" s="794"/>
      <c r="N246" s="794"/>
      <c r="O246" s="813"/>
      <c r="P246" s="787" t="s">
        <v>71</v>
      </c>
      <c r="Q246" s="782"/>
      <c r="R246" s="782"/>
      <c r="S246" s="782"/>
      <c r="T246" s="782"/>
      <c r="U246" s="782"/>
      <c r="V246" s="783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4"/>
      <c r="B247" s="794"/>
      <c r="C247" s="794"/>
      <c r="D247" s="794"/>
      <c r="E247" s="794"/>
      <c r="F247" s="794"/>
      <c r="G247" s="794"/>
      <c r="H247" s="794"/>
      <c r="I247" s="794"/>
      <c r="J247" s="794"/>
      <c r="K247" s="794"/>
      <c r="L247" s="794"/>
      <c r="M247" s="794"/>
      <c r="N247" s="794"/>
      <c r="O247" s="813"/>
      <c r="P247" s="787" t="s">
        <v>71</v>
      </c>
      <c r="Q247" s="782"/>
      <c r="R247" s="782"/>
      <c r="S247" s="782"/>
      <c r="T247" s="782"/>
      <c r="U247" s="782"/>
      <c r="V247" s="783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11" t="s">
        <v>426</v>
      </c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794"/>
      <c r="P248" s="794"/>
      <c r="Q248" s="794"/>
      <c r="R248" s="794"/>
      <c r="S248" s="794"/>
      <c r="T248" s="794"/>
      <c r="U248" s="794"/>
      <c r="V248" s="794"/>
      <c r="W248" s="794"/>
      <c r="X248" s="794"/>
      <c r="Y248" s="794"/>
      <c r="Z248" s="794"/>
      <c r="AA248" s="773"/>
      <c r="AB248" s="773"/>
      <c r="AC248" s="773"/>
    </row>
    <row r="249" spans="1:68" ht="14.25" hidden="1" customHeight="1" x14ac:dyDescent="0.25">
      <c r="A249" s="799" t="s">
        <v>113</v>
      </c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794"/>
      <c r="P249" s="794"/>
      <c r="Q249" s="794"/>
      <c r="R249" s="794"/>
      <c r="S249" s="794"/>
      <c r="T249" s="794"/>
      <c r="U249" s="794"/>
      <c r="V249" s="794"/>
      <c r="W249" s="794"/>
      <c r="X249" s="794"/>
      <c r="Y249" s="794"/>
      <c r="Z249" s="794"/>
      <c r="AA249" s="770"/>
      <c r="AB249" s="770"/>
      <c r="AC249" s="77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56</v>
      </c>
      <c r="K251" s="31" t="s">
        <v>116</v>
      </c>
      <c r="L251" s="31"/>
      <c r="M251" s="32" t="s">
        <v>117</v>
      </c>
      <c r="N251" s="32"/>
      <c r="O251" s="31">
        <v>55</v>
      </c>
      <c r="P251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116</v>
      </c>
      <c r="L252" s="31"/>
      <c r="M252" s="32" t="s">
        <v>117</v>
      </c>
      <c r="N252" s="32"/>
      <c r="O252" s="31">
        <v>55</v>
      </c>
      <c r="P252" s="11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126</v>
      </c>
      <c r="L255" s="31"/>
      <c r="M255" s="32" t="s">
        <v>117</v>
      </c>
      <c r="N255" s="32"/>
      <c r="O255" s="31">
        <v>55</v>
      </c>
      <c r="P255" s="11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126</v>
      </c>
      <c r="L256" s="31"/>
      <c r="M256" s="32" t="s">
        <v>117</v>
      </c>
      <c r="N256" s="32"/>
      <c r="O256" s="31">
        <v>55</v>
      </c>
      <c r="P256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126</v>
      </c>
      <c r="L257" s="31"/>
      <c r="M257" s="32" t="s">
        <v>117</v>
      </c>
      <c r="N257" s="32"/>
      <c r="O257" s="31">
        <v>55</v>
      </c>
      <c r="P257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2"/>
      <c r="B258" s="794"/>
      <c r="C258" s="794"/>
      <c r="D258" s="794"/>
      <c r="E258" s="794"/>
      <c r="F258" s="794"/>
      <c r="G258" s="794"/>
      <c r="H258" s="794"/>
      <c r="I258" s="794"/>
      <c r="J258" s="794"/>
      <c r="K258" s="794"/>
      <c r="L258" s="794"/>
      <c r="M258" s="794"/>
      <c r="N258" s="794"/>
      <c r="O258" s="813"/>
      <c r="P258" s="787" t="s">
        <v>71</v>
      </c>
      <c r="Q258" s="782"/>
      <c r="R258" s="782"/>
      <c r="S258" s="782"/>
      <c r="T258" s="782"/>
      <c r="U258" s="782"/>
      <c r="V258" s="783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4"/>
      <c r="B259" s="794"/>
      <c r="C259" s="794"/>
      <c r="D259" s="794"/>
      <c r="E259" s="794"/>
      <c r="F259" s="794"/>
      <c r="G259" s="794"/>
      <c r="H259" s="794"/>
      <c r="I259" s="794"/>
      <c r="J259" s="794"/>
      <c r="K259" s="794"/>
      <c r="L259" s="794"/>
      <c r="M259" s="794"/>
      <c r="N259" s="794"/>
      <c r="O259" s="813"/>
      <c r="P259" s="787" t="s">
        <v>71</v>
      </c>
      <c r="Q259" s="782"/>
      <c r="R259" s="782"/>
      <c r="S259" s="782"/>
      <c r="T259" s="782"/>
      <c r="U259" s="782"/>
      <c r="V259" s="783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11" t="s">
        <v>445</v>
      </c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794"/>
      <c r="P260" s="794"/>
      <c r="Q260" s="794"/>
      <c r="R260" s="794"/>
      <c r="S260" s="794"/>
      <c r="T260" s="794"/>
      <c r="U260" s="794"/>
      <c r="V260" s="794"/>
      <c r="W260" s="794"/>
      <c r="X260" s="794"/>
      <c r="Y260" s="794"/>
      <c r="Z260" s="794"/>
      <c r="AA260" s="773"/>
      <c r="AB260" s="773"/>
      <c r="AC260" s="773"/>
    </row>
    <row r="261" spans="1:68" ht="14.25" hidden="1" customHeight="1" x14ac:dyDescent="0.25">
      <c r="A261" s="799" t="s">
        <v>113</v>
      </c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794"/>
      <c r="P261" s="794"/>
      <c r="Q261" s="794"/>
      <c r="R261" s="794"/>
      <c r="S261" s="794"/>
      <c r="T261" s="794"/>
      <c r="U261" s="794"/>
      <c r="V261" s="794"/>
      <c r="W261" s="794"/>
      <c r="X261" s="794"/>
      <c r="Y261" s="794"/>
      <c r="Z261" s="794"/>
      <c r="AA261" s="770"/>
      <c r="AB261" s="770"/>
      <c r="AC261" s="77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56</v>
      </c>
      <c r="K263" s="31" t="s">
        <v>116</v>
      </c>
      <c r="L263" s="31"/>
      <c r="M263" s="32" t="s">
        <v>117</v>
      </c>
      <c r="N263" s="32"/>
      <c r="O263" s="31">
        <v>55</v>
      </c>
      <c r="P263" s="8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116</v>
      </c>
      <c r="L264" s="31"/>
      <c r="M264" s="32" t="s">
        <v>117</v>
      </c>
      <c r="N264" s="32"/>
      <c r="O264" s="31">
        <v>55</v>
      </c>
      <c r="P264" s="10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56</v>
      </c>
      <c r="K266" s="31" t="s">
        <v>116</v>
      </c>
      <c r="L266" s="31"/>
      <c r="M266" s="32" t="s">
        <v>117</v>
      </c>
      <c r="N266" s="32"/>
      <c r="O266" s="31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126</v>
      </c>
      <c r="L267" s="31"/>
      <c r="M267" s="32" t="s">
        <v>117</v>
      </c>
      <c r="N267" s="32"/>
      <c r="O267" s="31">
        <v>55</v>
      </c>
      <c r="P267" s="10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126</v>
      </c>
      <c r="L268" s="31"/>
      <c r="M268" s="32" t="s">
        <v>117</v>
      </c>
      <c r="N268" s="32"/>
      <c r="O268" s="31">
        <v>55</v>
      </c>
      <c r="P268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126</v>
      </c>
      <c r="L269" s="31"/>
      <c r="M269" s="32" t="s">
        <v>117</v>
      </c>
      <c r="N269" s="32"/>
      <c r="O269" s="31">
        <v>55</v>
      </c>
      <c r="P269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126</v>
      </c>
      <c r="L270" s="31"/>
      <c r="M270" s="32" t="s">
        <v>117</v>
      </c>
      <c r="N270" s="32"/>
      <c r="O270" s="31">
        <v>55</v>
      </c>
      <c r="P270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2"/>
      <c r="B271" s="794"/>
      <c r="C271" s="794"/>
      <c r="D271" s="794"/>
      <c r="E271" s="794"/>
      <c r="F271" s="794"/>
      <c r="G271" s="794"/>
      <c r="H271" s="794"/>
      <c r="I271" s="794"/>
      <c r="J271" s="794"/>
      <c r="K271" s="794"/>
      <c r="L271" s="794"/>
      <c r="M271" s="794"/>
      <c r="N271" s="794"/>
      <c r="O271" s="813"/>
      <c r="P271" s="787" t="s">
        <v>71</v>
      </c>
      <c r="Q271" s="782"/>
      <c r="R271" s="782"/>
      <c r="S271" s="782"/>
      <c r="T271" s="782"/>
      <c r="U271" s="782"/>
      <c r="V271" s="783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4"/>
      <c r="B272" s="794"/>
      <c r="C272" s="794"/>
      <c r="D272" s="794"/>
      <c r="E272" s="794"/>
      <c r="F272" s="794"/>
      <c r="G272" s="794"/>
      <c r="H272" s="794"/>
      <c r="I272" s="794"/>
      <c r="J272" s="794"/>
      <c r="K272" s="794"/>
      <c r="L272" s="794"/>
      <c r="M272" s="794"/>
      <c r="N272" s="794"/>
      <c r="O272" s="813"/>
      <c r="P272" s="787" t="s">
        <v>71</v>
      </c>
      <c r="Q272" s="782"/>
      <c r="R272" s="782"/>
      <c r="S272" s="782"/>
      <c r="T272" s="782"/>
      <c r="U272" s="782"/>
      <c r="V272" s="783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9" t="s">
        <v>168</v>
      </c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794"/>
      <c r="P273" s="794"/>
      <c r="Q273" s="794"/>
      <c r="R273" s="794"/>
      <c r="S273" s="794"/>
      <c r="T273" s="794"/>
      <c r="U273" s="794"/>
      <c r="V273" s="794"/>
      <c r="W273" s="794"/>
      <c r="X273" s="794"/>
      <c r="Y273" s="794"/>
      <c r="Z273" s="794"/>
      <c r="AA273" s="770"/>
      <c r="AB273" s="770"/>
      <c r="AC273" s="77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2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13"/>
      <c r="P275" s="787" t="s">
        <v>71</v>
      </c>
      <c r="Q275" s="782"/>
      <c r="R275" s="782"/>
      <c r="S275" s="782"/>
      <c r="T275" s="782"/>
      <c r="U275" s="782"/>
      <c r="V275" s="783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4"/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813"/>
      <c r="P276" s="787" t="s">
        <v>71</v>
      </c>
      <c r="Q276" s="782"/>
      <c r="R276" s="782"/>
      <c r="S276" s="782"/>
      <c r="T276" s="782"/>
      <c r="U276" s="782"/>
      <c r="V276" s="783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11" t="s">
        <v>469</v>
      </c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794"/>
      <c r="P277" s="794"/>
      <c r="Q277" s="794"/>
      <c r="R277" s="794"/>
      <c r="S277" s="794"/>
      <c r="T277" s="794"/>
      <c r="U277" s="794"/>
      <c r="V277" s="794"/>
      <c r="W277" s="794"/>
      <c r="X277" s="794"/>
      <c r="Y277" s="794"/>
      <c r="Z277" s="794"/>
      <c r="AA277" s="773"/>
      <c r="AB277" s="773"/>
      <c r="AC277" s="773"/>
    </row>
    <row r="278" spans="1:68" ht="14.25" hidden="1" customHeight="1" x14ac:dyDescent="0.25">
      <c r="A278" s="799" t="s">
        <v>113</v>
      </c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794"/>
      <c r="P278" s="794"/>
      <c r="Q278" s="794"/>
      <c r="R278" s="794"/>
      <c r="S278" s="794"/>
      <c r="T278" s="794"/>
      <c r="U278" s="794"/>
      <c r="V278" s="794"/>
      <c r="W278" s="794"/>
      <c r="X278" s="794"/>
      <c r="Y278" s="794"/>
      <c r="Z278" s="794"/>
      <c r="AA278" s="770"/>
      <c r="AB278" s="770"/>
      <c r="AC278" s="770"/>
    </row>
    <row r="279" spans="1:68" ht="27" hidden="1" customHeight="1" x14ac:dyDescent="0.25">
      <c r="A279" s="53" t="s">
        <v>470</v>
      </c>
      <c r="B279" s="53" t="s">
        <v>471</v>
      </c>
      <c r="C279" s="30">
        <v>4301011322</v>
      </c>
      <c r="D279" s="788">
        <v>4607091387452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116</v>
      </c>
      <c r="L279" s="31"/>
      <c r="M279" s="32" t="s">
        <v>77</v>
      </c>
      <c r="N279" s="32"/>
      <c r="O279" s="31">
        <v>55</v>
      </c>
      <c r="P279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5"/>
      <c r="R279" s="785"/>
      <c r="S279" s="785"/>
      <c r="T279" s="786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4301011855</v>
      </c>
      <c r="D280" s="788">
        <v>4680115885837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116</v>
      </c>
      <c r="L280" s="31"/>
      <c r="M280" s="32" t="s">
        <v>117</v>
      </c>
      <c r="N280" s="32"/>
      <c r="O280" s="31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5"/>
      <c r="R280" s="785"/>
      <c r="S280" s="785"/>
      <c r="T280" s="786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56</v>
      </c>
      <c r="K282" s="31" t="s">
        <v>116</v>
      </c>
      <c r="L282" s="31"/>
      <c r="M282" s="32" t="s">
        <v>117</v>
      </c>
      <c r="N282" s="32"/>
      <c r="O282" s="31">
        <v>55</v>
      </c>
      <c r="P282" s="9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4301011313</v>
      </c>
      <c r="D283" s="788">
        <v>4607091385984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116</v>
      </c>
      <c r="L283" s="31"/>
      <c r="M283" s="32" t="s">
        <v>117</v>
      </c>
      <c r="N283" s="32"/>
      <c r="O283" s="31">
        <v>55</v>
      </c>
      <c r="P283" s="10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5"/>
      <c r="R283" s="785"/>
      <c r="S283" s="785"/>
      <c r="T283" s="786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4301011853</v>
      </c>
      <c r="D284" s="788">
        <v>4680115885851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116</v>
      </c>
      <c r="L284" s="31"/>
      <c r="M284" s="32" t="s">
        <v>117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5"/>
      <c r="R284" s="785"/>
      <c r="S284" s="785"/>
      <c r="T284" s="786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4301011319</v>
      </c>
      <c r="D285" s="788">
        <v>4607091387469</v>
      </c>
      <c r="E285" s="789"/>
      <c r="F285" s="776">
        <v>0.5</v>
      </c>
      <c r="G285" s="31">
        <v>10</v>
      </c>
      <c r="H285" s="776">
        <v>5</v>
      </c>
      <c r="I285" s="776">
        <v>5.21</v>
      </c>
      <c r="J285" s="31">
        <v>132</v>
      </c>
      <c r="K285" s="31" t="s">
        <v>126</v>
      </c>
      <c r="L285" s="31"/>
      <c r="M285" s="32" t="s">
        <v>117</v>
      </c>
      <c r="N285" s="32"/>
      <c r="O285" s="31">
        <v>55</v>
      </c>
      <c r="P285" s="10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5"/>
      <c r="R285" s="785"/>
      <c r="S285" s="785"/>
      <c r="T285" s="786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472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4301011852</v>
      </c>
      <c r="D286" s="788">
        <v>4680115885844</v>
      </c>
      <c r="E286" s="789"/>
      <c r="F286" s="776">
        <v>0.4</v>
      </c>
      <c r="G286" s="31">
        <v>10</v>
      </c>
      <c r="H286" s="776">
        <v>4</v>
      </c>
      <c r="I286" s="776">
        <v>4.21</v>
      </c>
      <c r="J286" s="31">
        <v>132</v>
      </c>
      <c r="K286" s="31" t="s">
        <v>126</v>
      </c>
      <c r="L286" s="31"/>
      <c r="M286" s="32" t="s">
        <v>117</v>
      </c>
      <c r="N286" s="32"/>
      <c r="O286" s="31">
        <v>55</v>
      </c>
      <c r="P286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5"/>
      <c r="R286" s="785"/>
      <c r="S286" s="785"/>
      <c r="T286" s="786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8">
        <v>4607091387438</v>
      </c>
      <c r="E287" s="789"/>
      <c r="F287" s="776">
        <v>0.5</v>
      </c>
      <c r="G287" s="31">
        <v>10</v>
      </c>
      <c r="H287" s="776">
        <v>5</v>
      </c>
      <c r="I287" s="776">
        <v>5.21</v>
      </c>
      <c r="J287" s="31">
        <v>132</v>
      </c>
      <c r="K287" s="31" t="s">
        <v>126</v>
      </c>
      <c r="L287" s="31"/>
      <c r="M287" s="32" t="s">
        <v>117</v>
      </c>
      <c r="N287" s="32"/>
      <c r="O287" s="31">
        <v>55</v>
      </c>
      <c r="P287" s="11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5"/>
      <c r="R287" s="785"/>
      <c r="S287" s="785"/>
      <c r="T287" s="786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4301011851</v>
      </c>
      <c r="D288" s="788">
        <v>4680115885820</v>
      </c>
      <c r="E288" s="789"/>
      <c r="F288" s="776">
        <v>0.4</v>
      </c>
      <c r="G288" s="31">
        <v>10</v>
      </c>
      <c r="H288" s="776">
        <v>4</v>
      </c>
      <c r="I288" s="776">
        <v>4.21</v>
      </c>
      <c r="J288" s="31">
        <v>132</v>
      </c>
      <c r="K288" s="31" t="s">
        <v>126</v>
      </c>
      <c r="L288" s="31"/>
      <c r="M288" s="32" t="s">
        <v>117</v>
      </c>
      <c r="N288" s="32"/>
      <c r="O288" s="31">
        <v>55</v>
      </c>
      <c r="P288" s="84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5"/>
      <c r="R288" s="785"/>
      <c r="S288" s="785"/>
      <c r="T288" s="786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2"/>
      <c r="B289" s="794"/>
      <c r="C289" s="794"/>
      <c r="D289" s="794"/>
      <c r="E289" s="794"/>
      <c r="F289" s="794"/>
      <c r="G289" s="794"/>
      <c r="H289" s="794"/>
      <c r="I289" s="794"/>
      <c r="J289" s="794"/>
      <c r="K289" s="794"/>
      <c r="L289" s="794"/>
      <c r="M289" s="794"/>
      <c r="N289" s="794"/>
      <c r="O289" s="813"/>
      <c r="P289" s="787" t="s">
        <v>71</v>
      </c>
      <c r="Q289" s="782"/>
      <c r="R289" s="782"/>
      <c r="S289" s="782"/>
      <c r="T289" s="782"/>
      <c r="U289" s="782"/>
      <c r="V289" s="783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4"/>
      <c r="B290" s="794"/>
      <c r="C290" s="794"/>
      <c r="D290" s="794"/>
      <c r="E290" s="794"/>
      <c r="F290" s="794"/>
      <c r="G290" s="794"/>
      <c r="H290" s="794"/>
      <c r="I290" s="794"/>
      <c r="J290" s="794"/>
      <c r="K290" s="794"/>
      <c r="L290" s="794"/>
      <c r="M290" s="794"/>
      <c r="N290" s="794"/>
      <c r="O290" s="813"/>
      <c r="P290" s="787" t="s">
        <v>71</v>
      </c>
      <c r="Q290" s="782"/>
      <c r="R290" s="782"/>
      <c r="S290" s="782"/>
      <c r="T290" s="782"/>
      <c r="U290" s="782"/>
      <c r="V290" s="783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11" t="s">
        <v>498</v>
      </c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794"/>
      <c r="P291" s="794"/>
      <c r="Q291" s="794"/>
      <c r="R291" s="794"/>
      <c r="S291" s="794"/>
      <c r="T291" s="794"/>
      <c r="U291" s="794"/>
      <c r="V291" s="794"/>
      <c r="W291" s="794"/>
      <c r="X291" s="794"/>
      <c r="Y291" s="794"/>
      <c r="Z291" s="794"/>
      <c r="AA291" s="773"/>
      <c r="AB291" s="773"/>
      <c r="AC291" s="773"/>
    </row>
    <row r="292" spans="1:68" ht="14.25" hidden="1" customHeight="1" x14ac:dyDescent="0.25">
      <c r="A292" s="799" t="s">
        <v>113</v>
      </c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794"/>
      <c r="P292" s="794"/>
      <c r="Q292" s="794"/>
      <c r="R292" s="794"/>
      <c r="S292" s="794"/>
      <c r="T292" s="794"/>
      <c r="U292" s="794"/>
      <c r="V292" s="794"/>
      <c r="W292" s="794"/>
      <c r="X292" s="794"/>
      <c r="Y292" s="794"/>
      <c r="Z292" s="794"/>
      <c r="AA292" s="770"/>
      <c r="AB292" s="770"/>
      <c r="AC292" s="77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116</v>
      </c>
      <c r="L293" s="31"/>
      <c r="M293" s="32" t="s">
        <v>117</v>
      </c>
      <c r="N293" s="32"/>
      <c r="O293" s="31">
        <v>31</v>
      </c>
      <c r="P293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2"/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813"/>
      <c r="P294" s="787" t="s">
        <v>71</v>
      </c>
      <c r="Q294" s="782"/>
      <c r="R294" s="782"/>
      <c r="S294" s="782"/>
      <c r="T294" s="782"/>
      <c r="U294" s="782"/>
      <c r="V294" s="783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4"/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813"/>
      <c r="P295" s="787" t="s">
        <v>71</v>
      </c>
      <c r="Q295" s="782"/>
      <c r="R295" s="782"/>
      <c r="S295" s="782"/>
      <c r="T295" s="782"/>
      <c r="U295" s="782"/>
      <c r="V295" s="783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11" t="s">
        <v>501</v>
      </c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794"/>
      <c r="P296" s="794"/>
      <c r="Q296" s="794"/>
      <c r="R296" s="794"/>
      <c r="S296" s="794"/>
      <c r="T296" s="794"/>
      <c r="U296" s="794"/>
      <c r="V296" s="794"/>
      <c r="W296" s="794"/>
      <c r="X296" s="794"/>
      <c r="Y296" s="794"/>
      <c r="Z296" s="794"/>
      <c r="AA296" s="773"/>
      <c r="AB296" s="773"/>
      <c r="AC296" s="773"/>
    </row>
    <row r="297" spans="1:68" ht="14.25" hidden="1" customHeight="1" x14ac:dyDescent="0.25">
      <c r="A297" s="799" t="s">
        <v>113</v>
      </c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794"/>
      <c r="P297" s="794"/>
      <c r="Q297" s="794"/>
      <c r="R297" s="794"/>
      <c r="S297" s="794"/>
      <c r="T297" s="794"/>
      <c r="U297" s="794"/>
      <c r="V297" s="794"/>
      <c r="W297" s="794"/>
      <c r="X297" s="794"/>
      <c r="Y297" s="794"/>
      <c r="Z297" s="794"/>
      <c r="AA297" s="770"/>
      <c r="AB297" s="770"/>
      <c r="AC297" s="77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118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2"/>
      <c r="B301" s="794"/>
      <c r="C301" s="794"/>
      <c r="D301" s="794"/>
      <c r="E301" s="794"/>
      <c r="F301" s="794"/>
      <c r="G301" s="794"/>
      <c r="H301" s="794"/>
      <c r="I301" s="794"/>
      <c r="J301" s="794"/>
      <c r="K301" s="794"/>
      <c r="L301" s="794"/>
      <c r="M301" s="794"/>
      <c r="N301" s="794"/>
      <c r="O301" s="813"/>
      <c r="P301" s="787" t="s">
        <v>71</v>
      </c>
      <c r="Q301" s="782"/>
      <c r="R301" s="782"/>
      <c r="S301" s="782"/>
      <c r="T301" s="782"/>
      <c r="U301" s="782"/>
      <c r="V301" s="783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4"/>
      <c r="B302" s="794"/>
      <c r="C302" s="794"/>
      <c r="D302" s="794"/>
      <c r="E302" s="794"/>
      <c r="F302" s="794"/>
      <c r="G302" s="794"/>
      <c r="H302" s="794"/>
      <c r="I302" s="794"/>
      <c r="J302" s="794"/>
      <c r="K302" s="794"/>
      <c r="L302" s="794"/>
      <c r="M302" s="794"/>
      <c r="N302" s="794"/>
      <c r="O302" s="813"/>
      <c r="P302" s="787" t="s">
        <v>71</v>
      </c>
      <c r="Q302" s="782"/>
      <c r="R302" s="782"/>
      <c r="S302" s="782"/>
      <c r="T302" s="782"/>
      <c r="U302" s="782"/>
      <c r="V302" s="783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11" t="s">
        <v>510</v>
      </c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794"/>
      <c r="P303" s="794"/>
      <c r="Q303" s="794"/>
      <c r="R303" s="794"/>
      <c r="S303" s="794"/>
      <c r="T303" s="794"/>
      <c r="U303" s="794"/>
      <c r="V303" s="794"/>
      <c r="W303" s="794"/>
      <c r="X303" s="794"/>
      <c r="Y303" s="794"/>
      <c r="Z303" s="794"/>
      <c r="AA303" s="773"/>
      <c r="AB303" s="773"/>
      <c r="AC303" s="773"/>
    </row>
    <row r="304" spans="1:68" ht="14.25" hidden="1" customHeight="1" x14ac:dyDescent="0.25">
      <c r="A304" s="799" t="s">
        <v>73</v>
      </c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794"/>
      <c r="P304" s="794"/>
      <c r="Q304" s="794"/>
      <c r="R304" s="794"/>
      <c r="S304" s="794"/>
      <c r="T304" s="794"/>
      <c r="U304" s="794"/>
      <c r="V304" s="794"/>
      <c r="W304" s="794"/>
      <c r="X304" s="794"/>
      <c r="Y304" s="794"/>
      <c r="Z304" s="794"/>
      <c r="AA304" s="770"/>
      <c r="AB304" s="770"/>
      <c r="AC304" s="77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1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145</v>
      </c>
      <c r="M309" s="32" t="s">
        <v>68</v>
      </c>
      <c r="N309" s="32"/>
      <c r="O309" s="31">
        <v>45</v>
      </c>
      <c r="P309" s="10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147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2"/>
      <c r="B311" s="794"/>
      <c r="C311" s="794"/>
      <c r="D311" s="794"/>
      <c r="E311" s="794"/>
      <c r="F311" s="794"/>
      <c r="G311" s="794"/>
      <c r="H311" s="794"/>
      <c r="I311" s="794"/>
      <c r="J311" s="794"/>
      <c r="K311" s="794"/>
      <c r="L311" s="794"/>
      <c r="M311" s="794"/>
      <c r="N311" s="794"/>
      <c r="O311" s="813"/>
      <c r="P311" s="787" t="s">
        <v>71</v>
      </c>
      <c r="Q311" s="782"/>
      <c r="R311" s="782"/>
      <c r="S311" s="782"/>
      <c r="T311" s="782"/>
      <c r="U311" s="782"/>
      <c r="V311" s="783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4"/>
      <c r="B312" s="794"/>
      <c r="C312" s="794"/>
      <c r="D312" s="794"/>
      <c r="E312" s="794"/>
      <c r="F312" s="794"/>
      <c r="G312" s="794"/>
      <c r="H312" s="794"/>
      <c r="I312" s="794"/>
      <c r="J312" s="794"/>
      <c r="K312" s="794"/>
      <c r="L312" s="794"/>
      <c r="M312" s="794"/>
      <c r="N312" s="794"/>
      <c r="O312" s="813"/>
      <c r="P312" s="787" t="s">
        <v>71</v>
      </c>
      <c r="Q312" s="782"/>
      <c r="R312" s="782"/>
      <c r="S312" s="782"/>
      <c r="T312" s="782"/>
      <c r="U312" s="782"/>
      <c r="V312" s="783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11" t="s">
        <v>526</v>
      </c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794"/>
      <c r="P313" s="794"/>
      <c r="Q313" s="794"/>
      <c r="R313" s="794"/>
      <c r="S313" s="794"/>
      <c r="T313" s="794"/>
      <c r="U313" s="794"/>
      <c r="V313" s="794"/>
      <c r="W313" s="794"/>
      <c r="X313" s="794"/>
      <c r="Y313" s="794"/>
      <c r="Z313" s="794"/>
      <c r="AA313" s="773"/>
      <c r="AB313" s="773"/>
      <c r="AC313" s="773"/>
    </row>
    <row r="314" spans="1:68" ht="14.25" hidden="1" customHeight="1" x14ac:dyDescent="0.25">
      <c r="A314" s="799" t="s">
        <v>113</v>
      </c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794"/>
      <c r="P314" s="794"/>
      <c r="Q314" s="794"/>
      <c r="R314" s="794"/>
      <c r="S314" s="794"/>
      <c r="T314" s="794"/>
      <c r="U314" s="794"/>
      <c r="V314" s="794"/>
      <c r="W314" s="794"/>
      <c r="X314" s="794"/>
      <c r="Y314" s="794"/>
      <c r="Z314" s="794"/>
      <c r="AA314" s="770"/>
      <c r="AB314" s="770"/>
      <c r="AC314" s="77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1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2"/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813"/>
      <c r="P316" s="787" t="s">
        <v>71</v>
      </c>
      <c r="Q316" s="782"/>
      <c r="R316" s="782"/>
      <c r="S316" s="782"/>
      <c r="T316" s="782"/>
      <c r="U316" s="782"/>
      <c r="V316" s="783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4"/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813"/>
      <c r="P317" s="787" t="s">
        <v>71</v>
      </c>
      <c r="Q317" s="782"/>
      <c r="R317" s="782"/>
      <c r="S317" s="782"/>
      <c r="T317" s="782"/>
      <c r="U317" s="782"/>
      <c r="V317" s="783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9" t="s">
        <v>64</v>
      </c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794"/>
      <c r="P318" s="794"/>
      <c r="Q318" s="794"/>
      <c r="R318" s="794"/>
      <c r="S318" s="794"/>
      <c r="T318" s="794"/>
      <c r="U318" s="794"/>
      <c r="V318" s="794"/>
      <c r="W318" s="794"/>
      <c r="X318" s="794"/>
      <c r="Y318" s="794"/>
      <c r="Z318" s="794"/>
      <c r="AA318" s="770"/>
      <c r="AB318" s="770"/>
      <c r="AC318" s="77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2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13"/>
      <c r="P320" s="787" t="s">
        <v>71</v>
      </c>
      <c r="Q320" s="782"/>
      <c r="R320" s="782"/>
      <c r="S320" s="782"/>
      <c r="T320" s="782"/>
      <c r="U320" s="782"/>
      <c r="V320" s="783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4"/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813"/>
      <c r="P321" s="787" t="s">
        <v>71</v>
      </c>
      <c r="Q321" s="782"/>
      <c r="R321" s="782"/>
      <c r="S321" s="782"/>
      <c r="T321" s="782"/>
      <c r="U321" s="782"/>
      <c r="V321" s="783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9" t="s">
        <v>73</v>
      </c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794"/>
      <c r="P322" s="794"/>
      <c r="Q322" s="794"/>
      <c r="R322" s="794"/>
      <c r="S322" s="794"/>
      <c r="T322" s="794"/>
      <c r="U322" s="794"/>
      <c r="V322" s="794"/>
      <c r="W322" s="794"/>
      <c r="X322" s="794"/>
      <c r="Y322" s="794"/>
      <c r="Z322" s="794"/>
      <c r="AA322" s="770"/>
      <c r="AB322" s="770"/>
      <c r="AC322" s="77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2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13"/>
      <c r="P324" s="787" t="s">
        <v>71</v>
      </c>
      <c r="Q324" s="782"/>
      <c r="R324" s="782"/>
      <c r="S324" s="782"/>
      <c r="T324" s="782"/>
      <c r="U324" s="782"/>
      <c r="V324" s="783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4"/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813"/>
      <c r="P325" s="787" t="s">
        <v>71</v>
      </c>
      <c r="Q325" s="782"/>
      <c r="R325" s="782"/>
      <c r="S325" s="782"/>
      <c r="T325" s="782"/>
      <c r="U325" s="782"/>
      <c r="V325" s="783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11" t="s">
        <v>536</v>
      </c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794"/>
      <c r="P326" s="794"/>
      <c r="Q326" s="794"/>
      <c r="R326" s="794"/>
      <c r="S326" s="794"/>
      <c r="T326" s="794"/>
      <c r="U326" s="794"/>
      <c r="V326" s="794"/>
      <c r="W326" s="794"/>
      <c r="X326" s="794"/>
      <c r="Y326" s="794"/>
      <c r="Z326" s="794"/>
      <c r="AA326" s="773"/>
      <c r="AB326" s="773"/>
      <c r="AC326" s="773"/>
    </row>
    <row r="327" spans="1:68" ht="14.25" hidden="1" customHeight="1" x14ac:dyDescent="0.25">
      <c r="A327" s="799" t="s">
        <v>113</v>
      </c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794"/>
      <c r="P327" s="794"/>
      <c r="Q327" s="794"/>
      <c r="R327" s="794"/>
      <c r="S327" s="794"/>
      <c r="T327" s="794"/>
      <c r="U327" s="794"/>
      <c r="V327" s="794"/>
      <c r="W327" s="794"/>
      <c r="X327" s="794"/>
      <c r="Y327" s="794"/>
      <c r="Z327" s="794"/>
      <c r="AA327" s="770"/>
      <c r="AB327" s="770"/>
      <c r="AC327" s="77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126</v>
      </c>
      <c r="L328" s="31"/>
      <c r="M328" s="32" t="s">
        <v>117</v>
      </c>
      <c r="N328" s="32"/>
      <c r="O328" s="31">
        <v>55</v>
      </c>
      <c r="P328" s="12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2"/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813"/>
      <c r="P329" s="787" t="s">
        <v>71</v>
      </c>
      <c r="Q329" s="782"/>
      <c r="R329" s="782"/>
      <c r="S329" s="782"/>
      <c r="T329" s="782"/>
      <c r="U329" s="782"/>
      <c r="V329" s="783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4"/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813"/>
      <c r="P330" s="787" t="s">
        <v>71</v>
      </c>
      <c r="Q330" s="782"/>
      <c r="R330" s="782"/>
      <c r="S330" s="782"/>
      <c r="T330" s="782"/>
      <c r="U330" s="782"/>
      <c r="V330" s="783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9" t="s">
        <v>64</v>
      </c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794"/>
      <c r="P331" s="794"/>
      <c r="Q331" s="794"/>
      <c r="R331" s="794"/>
      <c r="S331" s="794"/>
      <c r="T331" s="794"/>
      <c r="U331" s="794"/>
      <c r="V331" s="794"/>
      <c r="W331" s="794"/>
      <c r="X331" s="794"/>
      <c r="Y331" s="794"/>
      <c r="Z331" s="794"/>
      <c r="AA331" s="770"/>
      <c r="AB331" s="770"/>
      <c r="AC331" s="77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2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13"/>
      <c r="P333" s="787" t="s">
        <v>71</v>
      </c>
      <c r="Q333" s="782"/>
      <c r="R333" s="782"/>
      <c r="S333" s="782"/>
      <c r="T333" s="782"/>
      <c r="U333" s="782"/>
      <c r="V333" s="783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4"/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813"/>
      <c r="P334" s="787" t="s">
        <v>71</v>
      </c>
      <c r="Q334" s="782"/>
      <c r="R334" s="782"/>
      <c r="S334" s="782"/>
      <c r="T334" s="782"/>
      <c r="U334" s="782"/>
      <c r="V334" s="783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9" t="s">
        <v>73</v>
      </c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794"/>
      <c r="P335" s="794"/>
      <c r="Q335" s="794"/>
      <c r="R335" s="794"/>
      <c r="S335" s="794"/>
      <c r="T335" s="794"/>
      <c r="U335" s="794"/>
      <c r="V335" s="794"/>
      <c r="W335" s="794"/>
      <c r="X335" s="794"/>
      <c r="Y335" s="794"/>
      <c r="Z335" s="794"/>
      <c r="AA335" s="770"/>
      <c r="AB335" s="770"/>
      <c r="AC335" s="77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2"/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813"/>
      <c r="P338" s="787" t="s">
        <v>71</v>
      </c>
      <c r="Q338" s="782"/>
      <c r="R338" s="782"/>
      <c r="S338" s="782"/>
      <c r="T338" s="782"/>
      <c r="U338" s="782"/>
      <c r="V338" s="783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4"/>
      <c r="B339" s="794"/>
      <c r="C339" s="794"/>
      <c r="D339" s="794"/>
      <c r="E339" s="794"/>
      <c r="F339" s="794"/>
      <c r="G339" s="794"/>
      <c r="H339" s="794"/>
      <c r="I339" s="794"/>
      <c r="J339" s="794"/>
      <c r="K339" s="794"/>
      <c r="L339" s="794"/>
      <c r="M339" s="794"/>
      <c r="N339" s="794"/>
      <c r="O339" s="813"/>
      <c r="P339" s="787" t="s">
        <v>71</v>
      </c>
      <c r="Q339" s="782"/>
      <c r="R339" s="782"/>
      <c r="S339" s="782"/>
      <c r="T339" s="782"/>
      <c r="U339" s="782"/>
      <c r="V339" s="783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11" t="s">
        <v>549</v>
      </c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794"/>
      <c r="P340" s="794"/>
      <c r="Q340" s="794"/>
      <c r="R340" s="794"/>
      <c r="S340" s="794"/>
      <c r="T340" s="794"/>
      <c r="U340" s="794"/>
      <c r="V340" s="794"/>
      <c r="W340" s="794"/>
      <c r="X340" s="794"/>
      <c r="Y340" s="794"/>
      <c r="Z340" s="794"/>
      <c r="AA340" s="773"/>
      <c r="AB340" s="773"/>
      <c r="AC340" s="773"/>
    </row>
    <row r="341" spans="1:68" ht="14.25" hidden="1" customHeight="1" x14ac:dyDescent="0.25">
      <c r="A341" s="799" t="s">
        <v>113</v>
      </c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794"/>
      <c r="P341" s="794"/>
      <c r="Q341" s="794"/>
      <c r="R341" s="794"/>
      <c r="S341" s="794"/>
      <c r="T341" s="794"/>
      <c r="U341" s="794"/>
      <c r="V341" s="794"/>
      <c r="W341" s="794"/>
      <c r="X341" s="794"/>
      <c r="Y341" s="794"/>
      <c r="Z341" s="794"/>
      <c r="AA341" s="770"/>
      <c r="AB341" s="770"/>
      <c r="AC341" s="77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116</v>
      </c>
      <c r="L342" s="31"/>
      <c r="M342" s="32" t="s">
        <v>117</v>
      </c>
      <c r="N342" s="32"/>
      <c r="O342" s="31">
        <v>55</v>
      </c>
      <c r="P342" s="89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2"/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813"/>
      <c r="P343" s="787" t="s">
        <v>71</v>
      </c>
      <c r="Q343" s="782"/>
      <c r="R343" s="782"/>
      <c r="S343" s="782"/>
      <c r="T343" s="782"/>
      <c r="U343" s="782"/>
      <c r="V343" s="783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4"/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813"/>
      <c r="P344" s="787" t="s">
        <v>71</v>
      </c>
      <c r="Q344" s="782"/>
      <c r="R344" s="782"/>
      <c r="S344" s="782"/>
      <c r="T344" s="782"/>
      <c r="U344" s="782"/>
      <c r="V344" s="783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9" t="s">
        <v>64</v>
      </c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794"/>
      <c r="P345" s="794"/>
      <c r="Q345" s="794"/>
      <c r="R345" s="794"/>
      <c r="S345" s="794"/>
      <c r="T345" s="794"/>
      <c r="U345" s="794"/>
      <c r="V345" s="794"/>
      <c r="W345" s="794"/>
      <c r="X345" s="794"/>
      <c r="Y345" s="794"/>
      <c r="Z345" s="794"/>
      <c r="AA345" s="770"/>
      <c r="AB345" s="770"/>
      <c r="AC345" s="77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2"/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813"/>
      <c r="P348" s="787" t="s">
        <v>71</v>
      </c>
      <c r="Q348" s="782"/>
      <c r="R348" s="782"/>
      <c r="S348" s="782"/>
      <c r="T348" s="782"/>
      <c r="U348" s="782"/>
      <c r="V348" s="783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4"/>
      <c r="B349" s="794"/>
      <c r="C349" s="794"/>
      <c r="D349" s="794"/>
      <c r="E349" s="794"/>
      <c r="F349" s="794"/>
      <c r="G349" s="794"/>
      <c r="H349" s="794"/>
      <c r="I349" s="794"/>
      <c r="J349" s="794"/>
      <c r="K349" s="794"/>
      <c r="L349" s="794"/>
      <c r="M349" s="794"/>
      <c r="N349" s="794"/>
      <c r="O349" s="813"/>
      <c r="P349" s="787" t="s">
        <v>71</v>
      </c>
      <c r="Q349" s="782"/>
      <c r="R349" s="782"/>
      <c r="S349" s="782"/>
      <c r="T349" s="782"/>
      <c r="U349" s="782"/>
      <c r="V349" s="783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9" t="s">
        <v>73</v>
      </c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794"/>
      <c r="P350" s="794"/>
      <c r="Q350" s="794"/>
      <c r="R350" s="794"/>
      <c r="S350" s="794"/>
      <c r="T350" s="794"/>
      <c r="U350" s="794"/>
      <c r="V350" s="794"/>
      <c r="W350" s="794"/>
      <c r="X350" s="794"/>
      <c r="Y350" s="794"/>
      <c r="Z350" s="794"/>
      <c r="AA350" s="770"/>
      <c r="AB350" s="770"/>
      <c r="AC350" s="77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2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13"/>
      <c r="P352" s="787" t="s">
        <v>71</v>
      </c>
      <c r="Q352" s="782"/>
      <c r="R352" s="782"/>
      <c r="S352" s="782"/>
      <c r="T352" s="782"/>
      <c r="U352" s="782"/>
      <c r="V352" s="783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4"/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813"/>
      <c r="P353" s="787" t="s">
        <v>71</v>
      </c>
      <c r="Q353" s="782"/>
      <c r="R353" s="782"/>
      <c r="S353" s="782"/>
      <c r="T353" s="782"/>
      <c r="U353" s="782"/>
      <c r="V353" s="783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11" t="s">
        <v>560</v>
      </c>
      <c r="B354" s="794"/>
      <c r="C354" s="794"/>
      <c r="D354" s="794"/>
      <c r="E354" s="794"/>
      <c r="F354" s="794"/>
      <c r="G354" s="794"/>
      <c r="H354" s="794"/>
      <c r="I354" s="794"/>
      <c r="J354" s="794"/>
      <c r="K354" s="794"/>
      <c r="L354" s="794"/>
      <c r="M354" s="794"/>
      <c r="N354" s="794"/>
      <c r="O354" s="794"/>
      <c r="P354" s="794"/>
      <c r="Q354" s="794"/>
      <c r="R354" s="794"/>
      <c r="S354" s="794"/>
      <c r="T354" s="794"/>
      <c r="U354" s="794"/>
      <c r="V354" s="794"/>
      <c r="W354" s="794"/>
      <c r="X354" s="794"/>
      <c r="Y354" s="794"/>
      <c r="Z354" s="794"/>
      <c r="AA354" s="773"/>
      <c r="AB354" s="773"/>
      <c r="AC354" s="773"/>
    </row>
    <row r="355" spans="1:68" ht="14.25" hidden="1" customHeight="1" x14ac:dyDescent="0.25">
      <c r="A355" s="799" t="s">
        <v>113</v>
      </c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794"/>
      <c r="P355" s="794"/>
      <c r="Q355" s="794"/>
      <c r="R355" s="794"/>
      <c r="S355" s="794"/>
      <c r="T355" s="794"/>
      <c r="U355" s="794"/>
      <c r="V355" s="794"/>
      <c r="W355" s="794"/>
      <c r="X355" s="794"/>
      <c r="Y355" s="794"/>
      <c r="Z355" s="794"/>
      <c r="AA355" s="770"/>
      <c r="AB355" s="770"/>
      <c r="AC355" s="77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3"/>
      <c r="V356" s="33"/>
      <c r="W356" s="34" t="s">
        <v>69</v>
      </c>
      <c r="X356" s="777">
        <v>0</v>
      </c>
      <c r="Y356" s="77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90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56</v>
      </c>
      <c r="K358" s="31" t="s">
        <v>116</v>
      </c>
      <c r="L358" s="31"/>
      <c r="M358" s="32" t="s">
        <v>77</v>
      </c>
      <c r="N358" s="32"/>
      <c r="O358" s="31">
        <v>55</v>
      </c>
      <c r="P358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116</v>
      </c>
      <c r="L359" s="31"/>
      <c r="M359" s="32" t="s">
        <v>117</v>
      </c>
      <c r="N359" s="32"/>
      <c r="O359" s="31">
        <v>55</v>
      </c>
      <c r="P359" s="9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126</v>
      </c>
      <c r="L360" s="31"/>
      <c r="M360" s="32" t="s">
        <v>117</v>
      </c>
      <c r="N360" s="32"/>
      <c r="O360" s="31">
        <v>55</v>
      </c>
      <c r="P360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126</v>
      </c>
      <c r="L361" s="31"/>
      <c r="M361" s="32" t="s">
        <v>117</v>
      </c>
      <c r="N361" s="32"/>
      <c r="O361" s="31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4301011323</v>
      </c>
      <c r="D362" s="788">
        <v>4607091386011</v>
      </c>
      <c r="E362" s="789"/>
      <c r="F362" s="776">
        <v>0.5</v>
      </c>
      <c r="G362" s="31">
        <v>10</v>
      </c>
      <c r="H362" s="776">
        <v>5</v>
      </c>
      <c r="I362" s="776">
        <v>5.21</v>
      </c>
      <c r="J362" s="31">
        <v>132</v>
      </c>
      <c r="K362" s="31" t="s">
        <v>126</v>
      </c>
      <c r="L362" s="31"/>
      <c r="M362" s="32" t="s">
        <v>77</v>
      </c>
      <c r="N362" s="32"/>
      <c r="O362" s="31">
        <v>55</v>
      </c>
      <c r="P362" s="8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126</v>
      </c>
      <c r="L363" s="31"/>
      <c r="M363" s="32" t="s">
        <v>117</v>
      </c>
      <c r="N363" s="32"/>
      <c r="O363" s="31">
        <v>55</v>
      </c>
      <c r="P363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5"/>
      <c r="R363" s="785"/>
      <c r="S363" s="785"/>
      <c r="T363" s="786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2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13"/>
      <c r="P364" s="787" t="s">
        <v>71</v>
      </c>
      <c r="Q364" s="782"/>
      <c r="R364" s="782"/>
      <c r="S364" s="782"/>
      <c r="T364" s="782"/>
      <c r="U364" s="782"/>
      <c r="V364" s="783"/>
      <c r="W364" s="36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4"/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813"/>
      <c r="P365" s="787" t="s">
        <v>71</v>
      </c>
      <c r="Q365" s="782"/>
      <c r="R365" s="782"/>
      <c r="S365" s="782"/>
      <c r="T365" s="782"/>
      <c r="U365" s="782"/>
      <c r="V365" s="783"/>
      <c r="W365" s="36" t="s">
        <v>69</v>
      </c>
      <c r="X365" s="779">
        <f>IFERROR(SUM(X356:X363),"0")</f>
        <v>0</v>
      </c>
      <c r="Y365" s="779">
        <f>IFERROR(SUM(Y356:Y363),"0")</f>
        <v>0</v>
      </c>
      <c r="Z365" s="36"/>
      <c r="AA365" s="780"/>
      <c r="AB365" s="780"/>
      <c r="AC365" s="780"/>
    </row>
    <row r="366" spans="1:68" ht="14.25" hidden="1" customHeight="1" x14ac:dyDescent="0.25">
      <c r="A366" s="799" t="s">
        <v>64</v>
      </c>
      <c r="B366" s="794"/>
      <c r="C366" s="794"/>
      <c r="D366" s="794"/>
      <c r="E366" s="794"/>
      <c r="F366" s="794"/>
      <c r="G366" s="794"/>
      <c r="H366" s="794"/>
      <c r="I366" s="794"/>
      <c r="J366" s="794"/>
      <c r="K366" s="794"/>
      <c r="L366" s="794"/>
      <c r="M366" s="794"/>
      <c r="N366" s="794"/>
      <c r="O366" s="794"/>
      <c r="P366" s="794"/>
      <c r="Q366" s="794"/>
      <c r="R366" s="794"/>
      <c r="S366" s="794"/>
      <c r="T366" s="794"/>
      <c r="U366" s="794"/>
      <c r="V366" s="794"/>
      <c r="W366" s="794"/>
      <c r="X366" s="794"/>
      <c r="Y366" s="794"/>
      <c r="Z366" s="794"/>
      <c r="AA366" s="770"/>
      <c r="AB366" s="770"/>
      <c r="AC366" s="77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88">
        <v>4607091387193</v>
      </c>
      <c r="E367" s="789"/>
      <c r="F367" s="776">
        <v>0.7</v>
      </c>
      <c r="G367" s="31">
        <v>6</v>
      </c>
      <c r="H367" s="776">
        <v>4.2</v>
      </c>
      <c r="I367" s="77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5"/>
      <c r="R367" s="785"/>
      <c r="S367" s="785"/>
      <c r="T367" s="786"/>
      <c r="U367" s="33"/>
      <c r="V367" s="33"/>
      <c r="W367" s="34" t="s">
        <v>69</v>
      </c>
      <c r="X367" s="777">
        <v>0</v>
      </c>
      <c r="Y367" s="77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88">
        <v>4607091387230</v>
      </c>
      <c r="E368" s="789"/>
      <c r="F368" s="776">
        <v>0.7</v>
      </c>
      <c r="G368" s="31">
        <v>6</v>
      </c>
      <c r="H368" s="776">
        <v>4.2</v>
      </c>
      <c r="I368" s="77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5"/>
      <c r="R368" s="785"/>
      <c r="S368" s="785"/>
      <c r="T368" s="786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88">
        <v>4607091387292</v>
      </c>
      <c r="E369" s="789"/>
      <c r="F369" s="776">
        <v>0.73</v>
      </c>
      <c r="G369" s="31">
        <v>6</v>
      </c>
      <c r="H369" s="776">
        <v>4.38</v>
      </c>
      <c r="I369" s="77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5"/>
      <c r="R369" s="785"/>
      <c r="S369" s="785"/>
      <c r="T369" s="786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88">
        <v>4607091387285</v>
      </c>
      <c r="E370" s="789"/>
      <c r="F370" s="776">
        <v>0.35</v>
      </c>
      <c r="G370" s="31">
        <v>6</v>
      </c>
      <c r="H370" s="776">
        <v>2.1</v>
      </c>
      <c r="I370" s="77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5"/>
      <c r="R370" s="785"/>
      <c r="S370" s="785"/>
      <c r="T370" s="786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2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13"/>
      <c r="P371" s="787" t="s">
        <v>71</v>
      </c>
      <c r="Q371" s="782"/>
      <c r="R371" s="782"/>
      <c r="S371" s="782"/>
      <c r="T371" s="782"/>
      <c r="U371" s="782"/>
      <c r="V371" s="783"/>
      <c r="W371" s="36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4"/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813"/>
      <c r="P372" s="787" t="s">
        <v>71</v>
      </c>
      <c r="Q372" s="782"/>
      <c r="R372" s="782"/>
      <c r="S372" s="782"/>
      <c r="T372" s="782"/>
      <c r="U372" s="782"/>
      <c r="V372" s="783"/>
      <c r="W372" s="36" t="s">
        <v>69</v>
      </c>
      <c r="X372" s="779">
        <f>IFERROR(SUM(X367:X370),"0")</f>
        <v>0</v>
      </c>
      <c r="Y372" s="779">
        <f>IFERROR(SUM(Y367:Y370),"0")</f>
        <v>0</v>
      </c>
      <c r="Z372" s="36"/>
      <c r="AA372" s="780"/>
      <c r="AB372" s="780"/>
      <c r="AC372" s="780"/>
    </row>
    <row r="373" spans="1:68" ht="14.25" hidden="1" customHeight="1" x14ac:dyDescent="0.25">
      <c r="A373" s="799" t="s">
        <v>73</v>
      </c>
      <c r="B373" s="794"/>
      <c r="C373" s="794"/>
      <c r="D373" s="794"/>
      <c r="E373" s="794"/>
      <c r="F373" s="794"/>
      <c r="G373" s="794"/>
      <c r="H373" s="794"/>
      <c r="I373" s="794"/>
      <c r="J373" s="794"/>
      <c r="K373" s="794"/>
      <c r="L373" s="794"/>
      <c r="M373" s="794"/>
      <c r="N373" s="794"/>
      <c r="O373" s="794"/>
      <c r="P373" s="794"/>
      <c r="Q373" s="794"/>
      <c r="R373" s="794"/>
      <c r="S373" s="794"/>
      <c r="T373" s="794"/>
      <c r="U373" s="794"/>
      <c r="V373" s="794"/>
      <c r="W373" s="794"/>
      <c r="X373" s="794"/>
      <c r="Y373" s="794"/>
      <c r="Z373" s="794"/>
      <c r="AA373" s="770"/>
      <c r="AB373" s="770"/>
      <c r="AC373" s="770"/>
    </row>
    <row r="374" spans="1:68" ht="48" hidden="1" customHeight="1" x14ac:dyDescent="0.25">
      <c r="A374" s="53" t="s">
        <v>594</v>
      </c>
      <c r="B374" s="53" t="s">
        <v>595</v>
      </c>
      <c r="C374" s="30">
        <v>4301051100</v>
      </c>
      <c r="D374" s="788">
        <v>4607091387766</v>
      </c>
      <c r="E374" s="789"/>
      <c r="F374" s="776">
        <v>1.3</v>
      </c>
      <c r="G374" s="31">
        <v>6</v>
      </c>
      <c r="H374" s="776">
        <v>7.8</v>
      </c>
      <c r="I374" s="77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5"/>
      <c r="R374" s="785"/>
      <c r="S374" s="785"/>
      <c r="T374" s="786"/>
      <c r="U374" s="33"/>
      <c r="V374" s="33"/>
      <c r="W374" s="34" t="s">
        <v>69</v>
      </c>
      <c r="X374" s="777">
        <v>0</v>
      </c>
      <c r="Y374" s="77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88">
        <v>4607091387957</v>
      </c>
      <c r="E375" s="789"/>
      <c r="F375" s="776">
        <v>1.3</v>
      </c>
      <c r="G375" s="31">
        <v>6</v>
      </c>
      <c r="H375" s="776">
        <v>7.8</v>
      </c>
      <c r="I375" s="77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5"/>
      <c r="R375" s="785"/>
      <c r="S375" s="785"/>
      <c r="T375" s="786"/>
      <c r="U375" s="33"/>
      <c r="V375" s="33"/>
      <c r="W375" s="34" t="s">
        <v>69</v>
      </c>
      <c r="X375" s="777">
        <v>0</v>
      </c>
      <c r="Y375" s="77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88">
        <v>4607091387964</v>
      </c>
      <c r="E376" s="789"/>
      <c r="F376" s="776">
        <v>1.35</v>
      </c>
      <c r="G376" s="31">
        <v>6</v>
      </c>
      <c r="H376" s="776">
        <v>8.1</v>
      </c>
      <c r="I376" s="77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5"/>
      <c r="R376" s="785"/>
      <c r="S376" s="785"/>
      <c r="T376" s="786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88">
        <v>4680115884588</v>
      </c>
      <c r="E377" s="789"/>
      <c r="F377" s="776">
        <v>0.5</v>
      </c>
      <c r="G377" s="31">
        <v>6</v>
      </c>
      <c r="H377" s="776">
        <v>3</v>
      </c>
      <c r="I377" s="77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5"/>
      <c r="R377" s="785"/>
      <c r="S377" s="785"/>
      <c r="T377" s="786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88">
        <v>4607091387537</v>
      </c>
      <c r="E378" s="789"/>
      <c r="F378" s="776">
        <v>0.45</v>
      </c>
      <c r="G378" s="31">
        <v>6</v>
      </c>
      <c r="H378" s="776">
        <v>2.7</v>
      </c>
      <c r="I378" s="77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5"/>
      <c r="R378" s="785"/>
      <c r="S378" s="785"/>
      <c r="T378" s="786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88">
        <v>4607091387513</v>
      </c>
      <c r="E379" s="789"/>
      <c r="F379" s="776">
        <v>0.45</v>
      </c>
      <c r="G379" s="31">
        <v>6</v>
      </c>
      <c r="H379" s="776">
        <v>2.7</v>
      </c>
      <c r="I379" s="77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5"/>
      <c r="R379" s="785"/>
      <c r="S379" s="785"/>
      <c r="T379" s="786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2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13"/>
      <c r="P380" s="787" t="s">
        <v>71</v>
      </c>
      <c r="Q380" s="782"/>
      <c r="R380" s="782"/>
      <c r="S380" s="782"/>
      <c r="T380" s="782"/>
      <c r="U380" s="782"/>
      <c r="V380" s="783"/>
      <c r="W380" s="36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4"/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813"/>
      <c r="P381" s="787" t="s">
        <v>71</v>
      </c>
      <c r="Q381" s="782"/>
      <c r="R381" s="782"/>
      <c r="S381" s="782"/>
      <c r="T381" s="782"/>
      <c r="U381" s="782"/>
      <c r="V381" s="783"/>
      <c r="W381" s="36" t="s">
        <v>69</v>
      </c>
      <c r="X381" s="779">
        <f>IFERROR(SUM(X374:X379),"0")</f>
        <v>0</v>
      </c>
      <c r="Y381" s="779">
        <f>IFERROR(SUM(Y374:Y379),"0")</f>
        <v>0</v>
      </c>
      <c r="Z381" s="36"/>
      <c r="AA381" s="780"/>
      <c r="AB381" s="780"/>
      <c r="AC381" s="780"/>
    </row>
    <row r="382" spans="1:68" ht="14.25" hidden="1" customHeight="1" x14ac:dyDescent="0.25">
      <c r="A382" s="799" t="s">
        <v>210</v>
      </c>
      <c r="B382" s="794"/>
      <c r="C382" s="794"/>
      <c r="D382" s="794"/>
      <c r="E382" s="794"/>
      <c r="F382" s="794"/>
      <c r="G382" s="794"/>
      <c r="H382" s="794"/>
      <c r="I382" s="794"/>
      <c r="J382" s="794"/>
      <c r="K382" s="794"/>
      <c r="L382" s="794"/>
      <c r="M382" s="794"/>
      <c r="N382" s="794"/>
      <c r="O382" s="794"/>
      <c r="P382" s="794"/>
      <c r="Q382" s="794"/>
      <c r="R382" s="794"/>
      <c r="S382" s="794"/>
      <c r="T382" s="794"/>
      <c r="U382" s="794"/>
      <c r="V382" s="794"/>
      <c r="W382" s="794"/>
      <c r="X382" s="794"/>
      <c r="Y382" s="794"/>
      <c r="Z382" s="794"/>
      <c r="AA382" s="770"/>
      <c r="AB382" s="770"/>
      <c r="AC382" s="77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88">
        <v>4607091380880</v>
      </c>
      <c r="E383" s="789"/>
      <c r="F383" s="776">
        <v>1.4</v>
      </c>
      <c r="G383" s="31">
        <v>6</v>
      </c>
      <c r="H383" s="776">
        <v>8.4</v>
      </c>
      <c r="I383" s="77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9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5"/>
      <c r="R383" s="785"/>
      <c r="S383" s="785"/>
      <c r="T383" s="786"/>
      <c r="U383" s="33"/>
      <c r="V383" s="33"/>
      <c r="W383" s="34" t="s">
        <v>69</v>
      </c>
      <c r="X383" s="777">
        <v>0</v>
      </c>
      <c r="Y383" s="77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customHeight="1" x14ac:dyDescent="0.25">
      <c r="A384" s="53" t="s">
        <v>615</v>
      </c>
      <c r="B384" s="53" t="s">
        <v>616</v>
      </c>
      <c r="C384" s="30">
        <v>4301060308</v>
      </c>
      <c r="D384" s="788">
        <v>4607091384482</v>
      </c>
      <c r="E384" s="789"/>
      <c r="F384" s="776">
        <v>1.3</v>
      </c>
      <c r="G384" s="31">
        <v>6</v>
      </c>
      <c r="H384" s="776">
        <v>7.8</v>
      </c>
      <c r="I384" s="77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5"/>
      <c r="R384" s="785"/>
      <c r="S384" s="785"/>
      <c r="T384" s="786"/>
      <c r="U384" s="33"/>
      <c r="V384" s="33"/>
      <c r="W384" s="34" t="s">
        <v>69</v>
      </c>
      <c r="X384" s="777">
        <v>300</v>
      </c>
      <c r="Y384" s="778">
        <f>IFERROR(IF(X384="",0,CEILING((X384/$H384),1)*$H384),"")</f>
        <v>304.2</v>
      </c>
      <c r="Z384" s="35">
        <f>IFERROR(IF(Y384=0,"",ROUNDUP(Y384/H384,0)*0.02175),"")</f>
        <v>0.84824999999999995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321.69230769230774</v>
      </c>
      <c r="BN384" s="63">
        <f>IFERROR(Y384*I384/H384,"0")</f>
        <v>326.19600000000003</v>
      </c>
      <c r="BO384" s="63">
        <f>IFERROR(1/J384*(X384/H384),"0")</f>
        <v>0.6868131868131867</v>
      </c>
      <c r="BP384" s="63">
        <f>IFERROR(1/J384*(Y384/H384),"0")</f>
        <v>0.6964285714285714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4301060325</v>
      </c>
      <c r="D385" s="788">
        <v>4607091380897</v>
      </c>
      <c r="E385" s="789"/>
      <c r="F385" s="776">
        <v>1.4</v>
      </c>
      <c r="G385" s="31">
        <v>6</v>
      </c>
      <c r="H385" s="776">
        <v>8.4</v>
      </c>
      <c r="I385" s="776">
        <v>8.9640000000000004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621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116</v>
      </c>
      <c r="L386" s="31"/>
      <c r="M386" s="32" t="s">
        <v>164</v>
      </c>
      <c r="N386" s="32"/>
      <c r="O386" s="31">
        <v>30</v>
      </c>
      <c r="P386" s="1197" t="s">
        <v>622</v>
      </c>
      <c r="Q386" s="785"/>
      <c r="R386" s="785"/>
      <c r="S386" s="785"/>
      <c r="T386" s="786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2"/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813"/>
      <c r="P387" s="787" t="s">
        <v>71</v>
      </c>
      <c r="Q387" s="782"/>
      <c r="R387" s="782"/>
      <c r="S387" s="782"/>
      <c r="T387" s="782"/>
      <c r="U387" s="782"/>
      <c r="V387" s="783"/>
      <c r="W387" s="36" t="s">
        <v>72</v>
      </c>
      <c r="X387" s="779">
        <f>IFERROR(X383/H383,"0")+IFERROR(X384/H384,"0")+IFERROR(X385/H385,"0")+IFERROR(X386/H386,"0")</f>
        <v>38.46153846153846</v>
      </c>
      <c r="Y387" s="779">
        <f>IFERROR(Y383/H383,"0")+IFERROR(Y384/H384,"0")+IFERROR(Y385/H385,"0")+IFERROR(Y386/H386,"0")</f>
        <v>39</v>
      </c>
      <c r="Z387" s="779">
        <f>IFERROR(IF(Z383="",0,Z383),"0")+IFERROR(IF(Z384="",0,Z384),"0")+IFERROR(IF(Z385="",0,Z385),"0")+IFERROR(IF(Z386="",0,Z386),"0")</f>
        <v>0.84824999999999995</v>
      </c>
      <c r="AA387" s="780"/>
      <c r="AB387" s="780"/>
      <c r="AC387" s="780"/>
    </row>
    <row r="388" spans="1:68" x14ac:dyDescent="0.2">
      <c r="A388" s="794"/>
      <c r="B388" s="794"/>
      <c r="C388" s="794"/>
      <c r="D388" s="794"/>
      <c r="E388" s="794"/>
      <c r="F388" s="794"/>
      <c r="G388" s="794"/>
      <c r="H388" s="794"/>
      <c r="I388" s="794"/>
      <c r="J388" s="794"/>
      <c r="K388" s="794"/>
      <c r="L388" s="794"/>
      <c r="M388" s="794"/>
      <c r="N388" s="794"/>
      <c r="O388" s="813"/>
      <c r="P388" s="787" t="s">
        <v>71</v>
      </c>
      <c r="Q388" s="782"/>
      <c r="R388" s="782"/>
      <c r="S388" s="782"/>
      <c r="T388" s="782"/>
      <c r="U388" s="782"/>
      <c r="V388" s="783"/>
      <c r="W388" s="36" t="s">
        <v>69</v>
      </c>
      <c r="X388" s="779">
        <f>IFERROR(SUM(X383:X386),"0")</f>
        <v>300</v>
      </c>
      <c r="Y388" s="779">
        <f>IFERROR(SUM(Y383:Y386),"0")</f>
        <v>304.2</v>
      </c>
      <c r="Z388" s="36"/>
      <c r="AA388" s="780"/>
      <c r="AB388" s="780"/>
      <c r="AC388" s="780"/>
    </row>
    <row r="389" spans="1:68" ht="14.25" hidden="1" customHeight="1" x14ac:dyDescent="0.25">
      <c r="A389" s="799" t="s">
        <v>102</v>
      </c>
      <c r="B389" s="794"/>
      <c r="C389" s="794"/>
      <c r="D389" s="794"/>
      <c r="E389" s="794"/>
      <c r="F389" s="794"/>
      <c r="G389" s="794"/>
      <c r="H389" s="794"/>
      <c r="I389" s="794"/>
      <c r="J389" s="794"/>
      <c r="K389" s="794"/>
      <c r="L389" s="794"/>
      <c r="M389" s="794"/>
      <c r="N389" s="794"/>
      <c r="O389" s="794"/>
      <c r="P389" s="794"/>
      <c r="Q389" s="794"/>
      <c r="R389" s="794"/>
      <c r="S389" s="794"/>
      <c r="T389" s="794"/>
      <c r="U389" s="794"/>
      <c r="V389" s="794"/>
      <c r="W389" s="794"/>
      <c r="X389" s="794"/>
      <c r="Y389" s="794"/>
      <c r="Z389" s="794"/>
      <c r="AA389" s="770"/>
      <c r="AB389" s="770"/>
      <c r="AC389" s="77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88">
        <v>4607091388374</v>
      </c>
      <c r="E390" s="789"/>
      <c r="F390" s="776">
        <v>0.38</v>
      </c>
      <c r="G390" s="31">
        <v>8</v>
      </c>
      <c r="H390" s="776">
        <v>3.04</v>
      </c>
      <c r="I390" s="77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0" t="s">
        <v>626</v>
      </c>
      <c r="Q390" s="785"/>
      <c r="R390" s="785"/>
      <c r="S390" s="785"/>
      <c r="T390" s="786"/>
      <c r="U390" s="33"/>
      <c r="V390" s="33"/>
      <c r="W390" s="34" t="s">
        <v>69</v>
      </c>
      <c r="X390" s="777">
        <v>0</v>
      </c>
      <c r="Y390" s="77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88">
        <v>4607091388381</v>
      </c>
      <c r="E391" s="789"/>
      <c r="F391" s="776">
        <v>0.38</v>
      </c>
      <c r="G391" s="31">
        <v>8</v>
      </c>
      <c r="H391" s="776">
        <v>3.04</v>
      </c>
      <c r="I391" s="77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10" t="s">
        <v>630</v>
      </c>
      <c r="Q391" s="785"/>
      <c r="R391" s="785"/>
      <c r="S391" s="785"/>
      <c r="T391" s="786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88">
        <v>4607091383102</v>
      </c>
      <c r="E392" s="789"/>
      <c r="F392" s="776">
        <v>0.17</v>
      </c>
      <c r="G392" s="31">
        <v>15</v>
      </c>
      <c r="H392" s="776">
        <v>2.5499999999999998</v>
      </c>
      <c r="I392" s="77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1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5"/>
      <c r="R392" s="785"/>
      <c r="S392" s="785"/>
      <c r="T392" s="786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634</v>
      </c>
      <c r="B393" s="53" t="s">
        <v>635</v>
      </c>
      <c r="C393" s="30">
        <v>4301030233</v>
      </c>
      <c r="D393" s="788">
        <v>4607091388404</v>
      </c>
      <c r="E393" s="789"/>
      <c r="F393" s="776">
        <v>0.17</v>
      </c>
      <c r="G393" s="31">
        <v>15</v>
      </c>
      <c r="H393" s="776">
        <v>2.5499999999999998</v>
      </c>
      <c r="I393" s="77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5"/>
      <c r="R393" s="785"/>
      <c r="S393" s="785"/>
      <c r="T393" s="786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2"/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813"/>
      <c r="P394" s="787" t="s">
        <v>71</v>
      </c>
      <c r="Q394" s="782"/>
      <c r="R394" s="782"/>
      <c r="S394" s="782"/>
      <c r="T394" s="782"/>
      <c r="U394" s="782"/>
      <c r="V394" s="783"/>
      <c r="W394" s="36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4"/>
      <c r="B395" s="794"/>
      <c r="C395" s="794"/>
      <c r="D395" s="794"/>
      <c r="E395" s="794"/>
      <c r="F395" s="794"/>
      <c r="G395" s="794"/>
      <c r="H395" s="794"/>
      <c r="I395" s="794"/>
      <c r="J395" s="794"/>
      <c r="K395" s="794"/>
      <c r="L395" s="794"/>
      <c r="M395" s="794"/>
      <c r="N395" s="794"/>
      <c r="O395" s="813"/>
      <c r="P395" s="787" t="s">
        <v>71</v>
      </c>
      <c r="Q395" s="782"/>
      <c r="R395" s="782"/>
      <c r="S395" s="782"/>
      <c r="T395" s="782"/>
      <c r="U395" s="782"/>
      <c r="V395" s="783"/>
      <c r="W395" s="36" t="s">
        <v>69</v>
      </c>
      <c r="X395" s="779">
        <f>IFERROR(SUM(X390:X393),"0")</f>
        <v>0</v>
      </c>
      <c r="Y395" s="779">
        <f>IFERROR(SUM(Y390:Y393),"0")</f>
        <v>0</v>
      </c>
      <c r="Z395" s="36"/>
      <c r="AA395" s="780"/>
      <c r="AB395" s="780"/>
      <c r="AC395" s="780"/>
    </row>
    <row r="396" spans="1:68" ht="14.25" hidden="1" customHeight="1" x14ac:dyDescent="0.25">
      <c r="A396" s="799" t="s">
        <v>636</v>
      </c>
      <c r="B396" s="794"/>
      <c r="C396" s="794"/>
      <c r="D396" s="794"/>
      <c r="E396" s="794"/>
      <c r="F396" s="794"/>
      <c r="G396" s="794"/>
      <c r="H396" s="794"/>
      <c r="I396" s="794"/>
      <c r="J396" s="794"/>
      <c r="K396" s="794"/>
      <c r="L396" s="794"/>
      <c r="M396" s="794"/>
      <c r="N396" s="794"/>
      <c r="O396" s="794"/>
      <c r="P396" s="794"/>
      <c r="Q396" s="794"/>
      <c r="R396" s="794"/>
      <c r="S396" s="794"/>
      <c r="T396" s="794"/>
      <c r="U396" s="794"/>
      <c r="V396" s="794"/>
      <c r="W396" s="794"/>
      <c r="X396" s="794"/>
      <c r="Y396" s="794"/>
      <c r="Z396" s="794"/>
      <c r="AA396" s="770"/>
      <c r="AB396" s="770"/>
      <c r="AC396" s="77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88">
        <v>4680115881808</v>
      </c>
      <c r="E397" s="789"/>
      <c r="F397" s="776">
        <v>0.1</v>
      </c>
      <c r="G397" s="31">
        <v>20</v>
      </c>
      <c r="H397" s="776">
        <v>2</v>
      </c>
      <c r="I397" s="77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5"/>
      <c r="R397" s="785"/>
      <c r="S397" s="785"/>
      <c r="T397" s="786"/>
      <c r="U397" s="33"/>
      <c r="V397" s="33"/>
      <c r="W397" s="34" t="s">
        <v>69</v>
      </c>
      <c r="X397" s="777">
        <v>0</v>
      </c>
      <c r="Y397" s="77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88">
        <v>4680115881822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5"/>
      <c r="R398" s="785"/>
      <c r="S398" s="785"/>
      <c r="T398" s="786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88">
        <v>4680115880016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5"/>
      <c r="R399" s="785"/>
      <c r="S399" s="785"/>
      <c r="T399" s="786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2"/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813"/>
      <c r="P400" s="787" t="s">
        <v>71</v>
      </c>
      <c r="Q400" s="782"/>
      <c r="R400" s="782"/>
      <c r="S400" s="782"/>
      <c r="T400" s="782"/>
      <c r="U400" s="782"/>
      <c r="V400" s="783"/>
      <c r="W400" s="36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4"/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813"/>
      <c r="P401" s="787" t="s">
        <v>71</v>
      </c>
      <c r="Q401" s="782"/>
      <c r="R401" s="782"/>
      <c r="S401" s="782"/>
      <c r="T401" s="782"/>
      <c r="U401" s="782"/>
      <c r="V401" s="783"/>
      <c r="W401" s="36" t="s">
        <v>69</v>
      </c>
      <c r="X401" s="779">
        <f>IFERROR(SUM(X397:X399),"0")</f>
        <v>0</v>
      </c>
      <c r="Y401" s="779">
        <f>IFERROR(SUM(Y397:Y399),"0")</f>
        <v>0</v>
      </c>
      <c r="Z401" s="36"/>
      <c r="AA401" s="780"/>
      <c r="AB401" s="780"/>
      <c r="AC401" s="780"/>
    </row>
    <row r="402" spans="1:68" ht="16.5" hidden="1" customHeight="1" x14ac:dyDescent="0.25">
      <c r="A402" s="811" t="s">
        <v>645</v>
      </c>
      <c r="B402" s="794"/>
      <c r="C402" s="794"/>
      <c r="D402" s="794"/>
      <c r="E402" s="794"/>
      <c r="F402" s="794"/>
      <c r="G402" s="794"/>
      <c r="H402" s="794"/>
      <c r="I402" s="794"/>
      <c r="J402" s="794"/>
      <c r="K402" s="794"/>
      <c r="L402" s="794"/>
      <c r="M402" s="794"/>
      <c r="N402" s="794"/>
      <c r="O402" s="794"/>
      <c r="P402" s="794"/>
      <c r="Q402" s="794"/>
      <c r="R402" s="794"/>
      <c r="S402" s="794"/>
      <c r="T402" s="794"/>
      <c r="U402" s="794"/>
      <c r="V402" s="794"/>
      <c r="W402" s="794"/>
      <c r="X402" s="794"/>
      <c r="Y402" s="794"/>
      <c r="Z402" s="794"/>
      <c r="AA402" s="773"/>
      <c r="AB402" s="773"/>
      <c r="AC402" s="773"/>
    </row>
    <row r="403" spans="1:68" ht="14.25" hidden="1" customHeight="1" x14ac:dyDescent="0.25">
      <c r="A403" s="799" t="s">
        <v>64</v>
      </c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794"/>
      <c r="P403" s="794"/>
      <c r="Q403" s="794"/>
      <c r="R403" s="794"/>
      <c r="S403" s="794"/>
      <c r="T403" s="794"/>
      <c r="U403" s="794"/>
      <c r="V403" s="794"/>
      <c r="W403" s="794"/>
      <c r="X403" s="794"/>
      <c r="Y403" s="794"/>
      <c r="Z403" s="794"/>
      <c r="AA403" s="770"/>
      <c r="AB403" s="770"/>
      <c r="AC403" s="77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88">
        <v>4607091383836</v>
      </c>
      <c r="E404" s="789"/>
      <c r="F404" s="776">
        <v>0.3</v>
      </c>
      <c r="G404" s="31">
        <v>6</v>
      </c>
      <c r="H404" s="776">
        <v>1.8</v>
      </c>
      <c r="I404" s="77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1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5"/>
      <c r="R404" s="785"/>
      <c r="S404" s="785"/>
      <c r="T404" s="786"/>
      <c r="U404" s="33"/>
      <c r="V404" s="33"/>
      <c r="W404" s="34" t="s">
        <v>69</v>
      </c>
      <c r="X404" s="777">
        <v>0</v>
      </c>
      <c r="Y404" s="77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2"/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813"/>
      <c r="P405" s="787" t="s">
        <v>71</v>
      </c>
      <c r="Q405" s="782"/>
      <c r="R405" s="782"/>
      <c r="S405" s="782"/>
      <c r="T405" s="782"/>
      <c r="U405" s="782"/>
      <c r="V405" s="783"/>
      <c r="W405" s="36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4"/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813"/>
      <c r="P406" s="787" t="s">
        <v>71</v>
      </c>
      <c r="Q406" s="782"/>
      <c r="R406" s="782"/>
      <c r="S406" s="782"/>
      <c r="T406" s="782"/>
      <c r="U406" s="782"/>
      <c r="V406" s="783"/>
      <c r="W406" s="36" t="s">
        <v>69</v>
      </c>
      <c r="X406" s="779">
        <f>IFERROR(SUM(X404:X404),"0")</f>
        <v>0</v>
      </c>
      <c r="Y406" s="779">
        <f>IFERROR(SUM(Y404:Y404),"0")</f>
        <v>0</v>
      </c>
      <c r="Z406" s="36"/>
      <c r="AA406" s="780"/>
      <c r="AB406" s="780"/>
      <c r="AC406" s="780"/>
    </row>
    <row r="407" spans="1:68" ht="14.25" hidden="1" customHeight="1" x14ac:dyDescent="0.25">
      <c r="A407" s="799" t="s">
        <v>73</v>
      </c>
      <c r="B407" s="794"/>
      <c r="C407" s="794"/>
      <c r="D407" s="794"/>
      <c r="E407" s="794"/>
      <c r="F407" s="794"/>
      <c r="G407" s="794"/>
      <c r="H407" s="794"/>
      <c r="I407" s="794"/>
      <c r="J407" s="794"/>
      <c r="K407" s="794"/>
      <c r="L407" s="794"/>
      <c r="M407" s="794"/>
      <c r="N407" s="794"/>
      <c r="O407" s="794"/>
      <c r="P407" s="794"/>
      <c r="Q407" s="794"/>
      <c r="R407" s="794"/>
      <c r="S407" s="794"/>
      <c r="T407" s="794"/>
      <c r="U407" s="794"/>
      <c r="V407" s="794"/>
      <c r="W407" s="794"/>
      <c r="X407" s="794"/>
      <c r="Y407" s="794"/>
      <c r="Z407" s="794"/>
      <c r="AA407" s="770"/>
      <c r="AB407" s="770"/>
      <c r="AC407" s="77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88">
        <v>4607091387919</v>
      </c>
      <c r="E408" s="789"/>
      <c r="F408" s="776">
        <v>1.35</v>
      </c>
      <c r="G408" s="31">
        <v>6</v>
      </c>
      <c r="H408" s="776">
        <v>8.1</v>
      </c>
      <c r="I408" s="77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5"/>
      <c r="R408" s="785"/>
      <c r="S408" s="785"/>
      <c r="T408" s="786"/>
      <c r="U408" s="33"/>
      <c r="V408" s="33"/>
      <c r="W408" s="34" t="s">
        <v>69</v>
      </c>
      <c r="X408" s="777">
        <v>0</v>
      </c>
      <c r="Y408" s="77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88">
        <v>4680115883604</v>
      </c>
      <c r="E409" s="789"/>
      <c r="F409" s="776">
        <v>0.35</v>
      </c>
      <c r="G409" s="31">
        <v>6</v>
      </c>
      <c r="H409" s="776">
        <v>2.1</v>
      </c>
      <c r="I409" s="77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5"/>
      <c r="R409" s="785"/>
      <c r="S409" s="785"/>
      <c r="T409" s="786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88">
        <v>4680115883567</v>
      </c>
      <c r="E410" s="789"/>
      <c r="F410" s="776">
        <v>0.35</v>
      </c>
      <c r="G410" s="31">
        <v>6</v>
      </c>
      <c r="H410" s="776">
        <v>2.1</v>
      </c>
      <c r="I410" s="77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5"/>
      <c r="R410" s="785"/>
      <c r="S410" s="785"/>
      <c r="T410" s="786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12"/>
      <c r="B411" s="794"/>
      <c r="C411" s="794"/>
      <c r="D411" s="794"/>
      <c r="E411" s="794"/>
      <c r="F411" s="794"/>
      <c r="G411" s="794"/>
      <c r="H411" s="794"/>
      <c r="I411" s="794"/>
      <c r="J411" s="794"/>
      <c r="K411" s="794"/>
      <c r="L411" s="794"/>
      <c r="M411" s="794"/>
      <c r="N411" s="794"/>
      <c r="O411" s="813"/>
      <c r="P411" s="787" t="s">
        <v>71</v>
      </c>
      <c r="Q411" s="782"/>
      <c r="R411" s="782"/>
      <c r="S411" s="782"/>
      <c r="T411" s="782"/>
      <c r="U411" s="782"/>
      <c r="V411" s="783"/>
      <c r="W411" s="36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4"/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813"/>
      <c r="P412" s="787" t="s">
        <v>71</v>
      </c>
      <c r="Q412" s="782"/>
      <c r="R412" s="782"/>
      <c r="S412" s="782"/>
      <c r="T412" s="782"/>
      <c r="U412" s="782"/>
      <c r="V412" s="783"/>
      <c r="W412" s="36" t="s">
        <v>69</v>
      </c>
      <c r="X412" s="779">
        <f>IFERROR(SUM(X408:X410),"0")</f>
        <v>0</v>
      </c>
      <c r="Y412" s="779">
        <f>IFERROR(SUM(Y408:Y410),"0")</f>
        <v>0</v>
      </c>
      <c r="Z412" s="36"/>
      <c r="AA412" s="780"/>
      <c r="AB412" s="780"/>
      <c r="AC412" s="780"/>
    </row>
    <row r="413" spans="1:68" ht="27.75" hidden="1" customHeight="1" x14ac:dyDescent="0.2">
      <c r="A413" s="796" t="s">
        <v>658</v>
      </c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797"/>
      <c r="P413" s="797"/>
      <c r="Q413" s="797"/>
      <c r="R413" s="797"/>
      <c r="S413" s="797"/>
      <c r="T413" s="797"/>
      <c r="U413" s="797"/>
      <c r="V413" s="797"/>
      <c r="W413" s="797"/>
      <c r="X413" s="797"/>
      <c r="Y413" s="797"/>
      <c r="Z413" s="797"/>
      <c r="AA413" s="47"/>
      <c r="AB413" s="47"/>
      <c r="AC413" s="47"/>
    </row>
    <row r="414" spans="1:68" ht="16.5" hidden="1" customHeight="1" x14ac:dyDescent="0.25">
      <c r="A414" s="811" t="s">
        <v>659</v>
      </c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794"/>
      <c r="P414" s="794"/>
      <c r="Q414" s="794"/>
      <c r="R414" s="794"/>
      <c r="S414" s="794"/>
      <c r="T414" s="794"/>
      <c r="U414" s="794"/>
      <c r="V414" s="794"/>
      <c r="W414" s="794"/>
      <c r="X414" s="794"/>
      <c r="Y414" s="794"/>
      <c r="Z414" s="794"/>
      <c r="AA414" s="773"/>
      <c r="AB414" s="773"/>
      <c r="AC414" s="773"/>
    </row>
    <row r="415" spans="1:68" ht="14.25" hidden="1" customHeight="1" x14ac:dyDescent="0.25">
      <c r="A415" s="799" t="s">
        <v>113</v>
      </c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794"/>
      <c r="P415" s="794"/>
      <c r="Q415" s="794"/>
      <c r="R415" s="794"/>
      <c r="S415" s="794"/>
      <c r="T415" s="794"/>
      <c r="U415" s="794"/>
      <c r="V415" s="794"/>
      <c r="W415" s="794"/>
      <c r="X415" s="794"/>
      <c r="Y415" s="794"/>
      <c r="Z415" s="794"/>
      <c r="AA415" s="770"/>
      <c r="AB415" s="770"/>
      <c r="AC415" s="770"/>
    </row>
    <row r="416" spans="1:68" ht="27" customHeight="1" x14ac:dyDescent="0.25">
      <c r="A416" s="53" t="s">
        <v>660</v>
      </c>
      <c r="B416" s="53" t="s">
        <v>661</v>
      </c>
      <c r="C416" s="30">
        <v>4301011946</v>
      </c>
      <c r="D416" s="788">
        <v>4680115884847</v>
      </c>
      <c r="E416" s="789"/>
      <c r="F416" s="776">
        <v>2.5</v>
      </c>
      <c r="G416" s="31">
        <v>6</v>
      </c>
      <c r="H416" s="776">
        <v>15</v>
      </c>
      <c r="I416" s="77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3"/>
      <c r="V416" s="33"/>
      <c r="W416" s="34" t="s">
        <v>69</v>
      </c>
      <c r="X416" s="777">
        <v>3000</v>
      </c>
      <c r="Y416" s="778">
        <f t="shared" ref="Y416:Y426" si="87">IFERROR(IF(X416="",0,CEILING((X416/$H416),1)*$H416),"")</f>
        <v>3000</v>
      </c>
      <c r="Z416" s="35">
        <f>IFERROR(IF(Y416=0,"",ROUNDUP(Y416/H416,0)*0.02039),"")</f>
        <v>4.0779999999999994</v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3096</v>
      </c>
      <c r="BN416" s="63">
        <f t="shared" ref="BN416:BN426" si="89">IFERROR(Y416*I416/H416,"0")</f>
        <v>3096</v>
      </c>
      <c r="BO416" s="63">
        <f t="shared" ref="BO416:BO426" si="90">IFERROR(1/J416*(X416/H416),"0")</f>
        <v>4.1666666666666661</v>
      </c>
      <c r="BP416" s="63">
        <f t="shared" ref="BP416:BP426" si="91">IFERROR(1/J416*(Y416/H416),"0")</f>
        <v>4.1666666666666661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8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5"/>
      <c r="R417" s="785"/>
      <c r="S417" s="785"/>
      <c r="T417" s="786"/>
      <c r="U417" s="33"/>
      <c r="V417" s="33"/>
      <c r="W417" s="34" t="s">
        <v>69</v>
      </c>
      <c r="X417" s="777">
        <v>0</v>
      </c>
      <c r="Y417" s="77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customHeight="1" x14ac:dyDescent="0.25">
      <c r="A418" s="53" t="s">
        <v>665</v>
      </c>
      <c r="B418" s="53" t="s">
        <v>666</v>
      </c>
      <c r="C418" s="30">
        <v>4301011947</v>
      </c>
      <c r="D418" s="788">
        <v>4680115884854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3"/>
      <c r="V418" s="33"/>
      <c r="W418" s="34" t="s">
        <v>69</v>
      </c>
      <c r="X418" s="777">
        <v>500</v>
      </c>
      <c r="Y418" s="778">
        <f t="shared" si="87"/>
        <v>510</v>
      </c>
      <c r="Z418" s="35">
        <f>IFERROR(IF(Y418=0,"",ROUNDUP(Y418/H418,0)*0.02039),"")</f>
        <v>0.69325999999999999</v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516</v>
      </c>
      <c r="BN418" s="63">
        <f t="shared" si="89"/>
        <v>526.32000000000005</v>
      </c>
      <c r="BO418" s="63">
        <f t="shared" si="90"/>
        <v>0.69444444444444442</v>
      </c>
      <c r="BP418" s="63">
        <f t="shared" si="91"/>
        <v>0.70833333333333326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670</v>
      </c>
      <c r="C420" s="30">
        <v>4301011943</v>
      </c>
      <c r="D420" s="788">
        <v>4680115884830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3"/>
      <c r="V420" s="33"/>
      <c r="W420" s="34" t="s">
        <v>69</v>
      </c>
      <c r="X420" s="777">
        <v>1000</v>
      </c>
      <c r="Y420" s="778">
        <f t="shared" si="87"/>
        <v>1005</v>
      </c>
      <c r="Z420" s="35">
        <f>IFERROR(IF(Y420=0,"",ROUNDUP(Y420/H420,0)*0.02039),"")</f>
        <v>1.3661299999999998</v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1032</v>
      </c>
      <c r="BN420" s="63">
        <f t="shared" si="89"/>
        <v>1037.1600000000001</v>
      </c>
      <c r="BO420" s="63">
        <f t="shared" si="90"/>
        <v>1.3888888888888888</v>
      </c>
      <c r="BP420" s="63">
        <f t="shared" si="91"/>
        <v>1.3958333333333333</v>
      </c>
    </row>
    <row r="421" spans="1:68" ht="27" hidden="1" customHeight="1" x14ac:dyDescent="0.25">
      <c r="A421" s="53" t="s">
        <v>671</v>
      </c>
      <c r="B421" s="53" t="s">
        <v>672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673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669</v>
      </c>
      <c r="B422" s="53" t="s">
        <v>674</v>
      </c>
      <c r="C422" s="30">
        <v>4301011867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 t="s">
        <v>147</v>
      </c>
      <c r="AK422" s="66">
        <v>720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88">
        <v>4680115882638</v>
      </c>
      <c r="E423" s="789"/>
      <c r="F423" s="776">
        <v>0.4</v>
      </c>
      <c r="G423" s="31">
        <v>10</v>
      </c>
      <c r="H423" s="776">
        <v>4</v>
      </c>
      <c r="I423" s="776">
        <v>4.21</v>
      </c>
      <c r="J423" s="31">
        <v>132</v>
      </c>
      <c r="K423" s="31" t="s">
        <v>126</v>
      </c>
      <c r="L423" s="31"/>
      <c r="M423" s="32" t="s">
        <v>117</v>
      </c>
      <c r="N423" s="32"/>
      <c r="O423" s="31">
        <v>90</v>
      </c>
      <c r="P423" s="11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5"/>
      <c r="R423" s="785"/>
      <c r="S423" s="785"/>
      <c r="T423" s="786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88">
        <v>4680115884922</v>
      </c>
      <c r="E424" s="789"/>
      <c r="F424" s="776">
        <v>0.5</v>
      </c>
      <c r="G424" s="31">
        <v>10</v>
      </c>
      <c r="H424" s="776">
        <v>5</v>
      </c>
      <c r="I424" s="77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5"/>
      <c r="R424" s="785"/>
      <c r="S424" s="785"/>
      <c r="T424" s="786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4301011866</v>
      </c>
      <c r="D425" s="788">
        <v>4680115884878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3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5"/>
      <c r="R425" s="785"/>
      <c r="S425" s="785"/>
      <c r="T425" s="786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683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684</v>
      </c>
      <c r="B426" s="53" t="s">
        <v>685</v>
      </c>
      <c r="C426" s="30">
        <v>4301011868</v>
      </c>
      <c r="D426" s="788">
        <v>4680115884861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5"/>
      <c r="R426" s="785"/>
      <c r="S426" s="785"/>
      <c r="T426" s="786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2"/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813"/>
      <c r="P427" s="787" t="s">
        <v>71</v>
      </c>
      <c r="Q427" s="782"/>
      <c r="R427" s="782"/>
      <c r="S427" s="782"/>
      <c r="T427" s="782"/>
      <c r="U427" s="782"/>
      <c r="V427" s="783"/>
      <c r="W427" s="36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300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301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6.1373899999999999</v>
      </c>
      <c r="AA427" s="780"/>
      <c r="AB427" s="780"/>
      <c r="AC427" s="780"/>
    </row>
    <row r="428" spans="1:68" x14ac:dyDescent="0.2">
      <c r="A428" s="794"/>
      <c r="B428" s="794"/>
      <c r="C428" s="794"/>
      <c r="D428" s="794"/>
      <c r="E428" s="794"/>
      <c r="F428" s="794"/>
      <c r="G428" s="794"/>
      <c r="H428" s="794"/>
      <c r="I428" s="794"/>
      <c r="J428" s="794"/>
      <c r="K428" s="794"/>
      <c r="L428" s="794"/>
      <c r="M428" s="794"/>
      <c r="N428" s="794"/>
      <c r="O428" s="813"/>
      <c r="P428" s="787" t="s">
        <v>71</v>
      </c>
      <c r="Q428" s="782"/>
      <c r="R428" s="782"/>
      <c r="S428" s="782"/>
      <c r="T428" s="782"/>
      <c r="U428" s="782"/>
      <c r="V428" s="783"/>
      <c r="W428" s="36" t="s">
        <v>69</v>
      </c>
      <c r="X428" s="779">
        <f>IFERROR(SUM(X416:X426),"0")</f>
        <v>4500</v>
      </c>
      <c r="Y428" s="779">
        <f>IFERROR(SUM(Y416:Y426),"0")</f>
        <v>4515</v>
      </c>
      <c r="Z428" s="36"/>
      <c r="AA428" s="780"/>
      <c r="AB428" s="780"/>
      <c r="AC428" s="780"/>
    </row>
    <row r="429" spans="1:68" ht="14.25" hidden="1" customHeight="1" x14ac:dyDescent="0.25">
      <c r="A429" s="799" t="s">
        <v>168</v>
      </c>
      <c r="B429" s="794"/>
      <c r="C429" s="794"/>
      <c r="D429" s="794"/>
      <c r="E429" s="794"/>
      <c r="F429" s="794"/>
      <c r="G429" s="794"/>
      <c r="H429" s="794"/>
      <c r="I429" s="794"/>
      <c r="J429" s="794"/>
      <c r="K429" s="794"/>
      <c r="L429" s="794"/>
      <c r="M429" s="794"/>
      <c r="N429" s="794"/>
      <c r="O429" s="794"/>
      <c r="P429" s="794"/>
      <c r="Q429" s="794"/>
      <c r="R429" s="794"/>
      <c r="S429" s="794"/>
      <c r="T429" s="794"/>
      <c r="U429" s="794"/>
      <c r="V429" s="794"/>
      <c r="W429" s="794"/>
      <c r="X429" s="794"/>
      <c r="Y429" s="794"/>
      <c r="Z429" s="794"/>
      <c r="AA429" s="770"/>
      <c r="AB429" s="770"/>
      <c r="AC429" s="770"/>
    </row>
    <row r="430" spans="1:68" ht="27" customHeight="1" x14ac:dyDescent="0.25">
      <c r="A430" s="53" t="s">
        <v>686</v>
      </c>
      <c r="B430" s="53" t="s">
        <v>687</v>
      </c>
      <c r="C430" s="30">
        <v>4301020178</v>
      </c>
      <c r="D430" s="788">
        <v>4607091383980</v>
      </c>
      <c r="E430" s="789"/>
      <c r="F430" s="776">
        <v>2.5</v>
      </c>
      <c r="G430" s="31">
        <v>6</v>
      </c>
      <c r="H430" s="776">
        <v>15</v>
      </c>
      <c r="I430" s="776">
        <v>15.48</v>
      </c>
      <c r="J430" s="31">
        <v>48</v>
      </c>
      <c r="K430" s="31" t="s">
        <v>116</v>
      </c>
      <c r="L430" s="31" t="s">
        <v>145</v>
      </c>
      <c r="M430" s="32" t="s">
        <v>117</v>
      </c>
      <c r="N430" s="32"/>
      <c r="O430" s="31">
        <v>50</v>
      </c>
      <c r="P430" s="8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5"/>
      <c r="R430" s="785"/>
      <c r="S430" s="785"/>
      <c r="T430" s="786"/>
      <c r="U430" s="33"/>
      <c r="V430" s="33"/>
      <c r="W430" s="34" t="s">
        <v>69</v>
      </c>
      <c r="X430" s="777">
        <v>1440</v>
      </c>
      <c r="Y430" s="778">
        <f>IFERROR(IF(X430="",0,CEILING((X430/$H430),1)*$H430),"")</f>
        <v>1440</v>
      </c>
      <c r="Z430" s="35">
        <f>IFERROR(IF(Y430=0,"",ROUNDUP(Y430/H430,0)*0.02175),"")</f>
        <v>2.0880000000000001</v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1486.0800000000002</v>
      </c>
      <c r="BN430" s="63">
        <f>IFERROR(Y430*I430/H430,"0")</f>
        <v>1486.0800000000002</v>
      </c>
      <c r="BO430" s="63">
        <f>IFERROR(1/J430*(X430/H430),"0")</f>
        <v>2</v>
      </c>
      <c r="BP430" s="63">
        <f>IFERROR(1/J430*(Y430/H430),"0")</f>
        <v>2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88">
        <v>4607091384178</v>
      </c>
      <c r="E431" s="789"/>
      <c r="F431" s="776">
        <v>0.4</v>
      </c>
      <c r="G431" s="31">
        <v>10</v>
      </c>
      <c r="H431" s="776">
        <v>4</v>
      </c>
      <c r="I431" s="776">
        <v>4.21</v>
      </c>
      <c r="J431" s="31">
        <v>132</v>
      </c>
      <c r="K431" s="31" t="s">
        <v>126</v>
      </c>
      <c r="L431" s="31"/>
      <c r="M431" s="32" t="s">
        <v>117</v>
      </c>
      <c r="N431" s="32"/>
      <c r="O431" s="31">
        <v>50</v>
      </c>
      <c r="P431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5"/>
      <c r="R431" s="785"/>
      <c r="S431" s="785"/>
      <c r="T431" s="786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2"/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813"/>
      <c r="P432" s="787" t="s">
        <v>71</v>
      </c>
      <c r="Q432" s="782"/>
      <c r="R432" s="782"/>
      <c r="S432" s="782"/>
      <c r="T432" s="782"/>
      <c r="U432" s="782"/>
      <c r="V432" s="783"/>
      <c r="W432" s="36" t="s">
        <v>72</v>
      </c>
      <c r="X432" s="779">
        <f>IFERROR(X430/H430,"0")+IFERROR(X431/H431,"0")</f>
        <v>96</v>
      </c>
      <c r="Y432" s="779">
        <f>IFERROR(Y430/H430,"0")+IFERROR(Y431/H431,"0")</f>
        <v>96</v>
      </c>
      <c r="Z432" s="779">
        <f>IFERROR(IF(Z430="",0,Z430),"0")+IFERROR(IF(Z431="",0,Z431),"0")</f>
        <v>2.0880000000000001</v>
      </c>
      <c r="AA432" s="780"/>
      <c r="AB432" s="780"/>
      <c r="AC432" s="780"/>
    </row>
    <row r="433" spans="1:68" x14ac:dyDescent="0.2">
      <c r="A433" s="794"/>
      <c r="B433" s="794"/>
      <c r="C433" s="794"/>
      <c r="D433" s="794"/>
      <c r="E433" s="794"/>
      <c r="F433" s="794"/>
      <c r="G433" s="794"/>
      <c r="H433" s="794"/>
      <c r="I433" s="794"/>
      <c r="J433" s="794"/>
      <c r="K433" s="794"/>
      <c r="L433" s="794"/>
      <c r="M433" s="794"/>
      <c r="N433" s="794"/>
      <c r="O433" s="813"/>
      <c r="P433" s="787" t="s">
        <v>71</v>
      </c>
      <c r="Q433" s="782"/>
      <c r="R433" s="782"/>
      <c r="S433" s="782"/>
      <c r="T433" s="782"/>
      <c r="U433" s="782"/>
      <c r="V433" s="783"/>
      <c r="W433" s="36" t="s">
        <v>69</v>
      </c>
      <c r="X433" s="779">
        <f>IFERROR(SUM(X430:X431),"0")</f>
        <v>1440</v>
      </c>
      <c r="Y433" s="779">
        <f>IFERROR(SUM(Y430:Y431),"0")</f>
        <v>1440</v>
      </c>
      <c r="Z433" s="36"/>
      <c r="AA433" s="780"/>
      <c r="AB433" s="780"/>
      <c r="AC433" s="780"/>
    </row>
    <row r="434" spans="1:68" ht="14.25" hidden="1" customHeight="1" x14ac:dyDescent="0.25">
      <c r="A434" s="799" t="s">
        <v>73</v>
      </c>
      <c r="B434" s="794"/>
      <c r="C434" s="794"/>
      <c r="D434" s="794"/>
      <c r="E434" s="794"/>
      <c r="F434" s="794"/>
      <c r="G434" s="794"/>
      <c r="H434" s="794"/>
      <c r="I434" s="794"/>
      <c r="J434" s="794"/>
      <c r="K434" s="794"/>
      <c r="L434" s="794"/>
      <c r="M434" s="794"/>
      <c r="N434" s="794"/>
      <c r="O434" s="794"/>
      <c r="P434" s="794"/>
      <c r="Q434" s="794"/>
      <c r="R434" s="794"/>
      <c r="S434" s="794"/>
      <c r="T434" s="794"/>
      <c r="U434" s="794"/>
      <c r="V434" s="794"/>
      <c r="W434" s="794"/>
      <c r="X434" s="794"/>
      <c r="Y434" s="794"/>
      <c r="Z434" s="794"/>
      <c r="AA434" s="770"/>
      <c r="AB434" s="770"/>
      <c r="AC434" s="77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88">
        <v>4607091383928</v>
      </c>
      <c r="E435" s="789"/>
      <c r="F435" s="776">
        <v>1.5</v>
      </c>
      <c r="G435" s="31">
        <v>6</v>
      </c>
      <c r="H435" s="776">
        <v>9</v>
      </c>
      <c r="I435" s="77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40" t="s">
        <v>693</v>
      </c>
      <c r="Q435" s="785"/>
      <c r="R435" s="785"/>
      <c r="S435" s="785"/>
      <c r="T435" s="786"/>
      <c r="U435" s="33"/>
      <c r="V435" s="33"/>
      <c r="W435" s="34" t="s">
        <v>69</v>
      </c>
      <c r="X435" s="777">
        <v>0</v>
      </c>
      <c r="Y435" s="77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88">
        <v>4607091384260</v>
      </c>
      <c r="E436" s="789"/>
      <c r="F436" s="776">
        <v>1.5</v>
      </c>
      <c r="G436" s="31">
        <v>6</v>
      </c>
      <c r="H436" s="776">
        <v>9</v>
      </c>
      <c r="I436" s="77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26" t="s">
        <v>697</v>
      </c>
      <c r="Q436" s="785"/>
      <c r="R436" s="785"/>
      <c r="S436" s="785"/>
      <c r="T436" s="786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2"/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813"/>
      <c r="P437" s="787" t="s">
        <v>71</v>
      </c>
      <c r="Q437" s="782"/>
      <c r="R437" s="782"/>
      <c r="S437" s="782"/>
      <c r="T437" s="782"/>
      <c r="U437" s="782"/>
      <c r="V437" s="783"/>
      <c r="W437" s="36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4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13"/>
      <c r="P438" s="787" t="s">
        <v>71</v>
      </c>
      <c r="Q438" s="782"/>
      <c r="R438" s="782"/>
      <c r="S438" s="782"/>
      <c r="T438" s="782"/>
      <c r="U438" s="782"/>
      <c r="V438" s="783"/>
      <c r="W438" s="36" t="s">
        <v>69</v>
      </c>
      <c r="X438" s="779">
        <f>IFERROR(SUM(X435:X436),"0")</f>
        <v>0</v>
      </c>
      <c r="Y438" s="779">
        <f>IFERROR(SUM(Y435:Y436),"0")</f>
        <v>0</v>
      </c>
      <c r="Z438" s="36"/>
      <c r="AA438" s="780"/>
      <c r="AB438" s="780"/>
      <c r="AC438" s="780"/>
    </row>
    <row r="439" spans="1:68" ht="14.25" hidden="1" customHeight="1" x14ac:dyDescent="0.25">
      <c r="A439" s="799" t="s">
        <v>210</v>
      </c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794"/>
      <c r="P439" s="794"/>
      <c r="Q439" s="794"/>
      <c r="R439" s="794"/>
      <c r="S439" s="794"/>
      <c r="T439" s="794"/>
      <c r="U439" s="794"/>
      <c r="V439" s="794"/>
      <c r="W439" s="794"/>
      <c r="X439" s="794"/>
      <c r="Y439" s="794"/>
      <c r="Z439" s="794"/>
      <c r="AA439" s="770"/>
      <c r="AB439" s="770"/>
      <c r="AC439" s="770"/>
    </row>
    <row r="440" spans="1:68" ht="27" customHeight="1" x14ac:dyDescent="0.25">
      <c r="A440" s="53" t="s">
        <v>699</v>
      </c>
      <c r="B440" s="53" t="s">
        <v>700</v>
      </c>
      <c r="C440" s="30">
        <v>4301060439</v>
      </c>
      <c r="D440" s="788">
        <v>4607091384673</v>
      </c>
      <c r="E440" s="789"/>
      <c r="F440" s="776">
        <v>1.5</v>
      </c>
      <c r="G440" s="31">
        <v>6</v>
      </c>
      <c r="H440" s="776">
        <v>9</v>
      </c>
      <c r="I440" s="77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03" t="s">
        <v>701</v>
      </c>
      <c r="Q440" s="785"/>
      <c r="R440" s="785"/>
      <c r="S440" s="785"/>
      <c r="T440" s="786"/>
      <c r="U440" s="33"/>
      <c r="V440" s="33"/>
      <c r="W440" s="34" t="s">
        <v>69</v>
      </c>
      <c r="X440" s="777">
        <v>250</v>
      </c>
      <c r="Y440" s="778">
        <f>IFERROR(IF(X440="",0,CEILING((X440/$H440),1)*$H440),"")</f>
        <v>252</v>
      </c>
      <c r="Z440" s="35">
        <f>IFERROR(IF(Y440=0,"",ROUNDUP(Y440/H440,0)*0.02175),"")</f>
        <v>0.60899999999999999</v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265.66666666666669</v>
      </c>
      <c r="BN440" s="63">
        <f>IFERROR(Y440*I440/H440,"0")</f>
        <v>267.79200000000003</v>
      </c>
      <c r="BO440" s="63">
        <f>IFERROR(1/J440*(X440/H440),"0")</f>
        <v>0.49603174603174605</v>
      </c>
      <c r="BP440" s="63">
        <f>IFERROR(1/J440*(Y440/H440),"0")</f>
        <v>0.5</v>
      </c>
    </row>
    <row r="441" spans="1:68" x14ac:dyDescent="0.2">
      <c r="A441" s="812"/>
      <c r="B441" s="794"/>
      <c r="C441" s="794"/>
      <c r="D441" s="794"/>
      <c r="E441" s="794"/>
      <c r="F441" s="794"/>
      <c r="G441" s="794"/>
      <c r="H441" s="794"/>
      <c r="I441" s="794"/>
      <c r="J441" s="794"/>
      <c r="K441" s="794"/>
      <c r="L441" s="794"/>
      <c r="M441" s="794"/>
      <c r="N441" s="794"/>
      <c r="O441" s="813"/>
      <c r="P441" s="787" t="s">
        <v>71</v>
      </c>
      <c r="Q441" s="782"/>
      <c r="R441" s="782"/>
      <c r="S441" s="782"/>
      <c r="T441" s="782"/>
      <c r="U441" s="782"/>
      <c r="V441" s="783"/>
      <c r="W441" s="36" t="s">
        <v>72</v>
      </c>
      <c r="X441" s="779">
        <f>IFERROR(X440/H440,"0")</f>
        <v>27.777777777777779</v>
      </c>
      <c r="Y441" s="779">
        <f>IFERROR(Y440/H440,"0")</f>
        <v>28</v>
      </c>
      <c r="Z441" s="779">
        <f>IFERROR(IF(Z440="",0,Z440),"0")</f>
        <v>0.60899999999999999</v>
      </c>
      <c r="AA441" s="780"/>
      <c r="AB441" s="780"/>
      <c r="AC441" s="780"/>
    </row>
    <row r="442" spans="1:68" x14ac:dyDescent="0.2">
      <c r="A442" s="794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13"/>
      <c r="P442" s="787" t="s">
        <v>71</v>
      </c>
      <c r="Q442" s="782"/>
      <c r="R442" s="782"/>
      <c r="S442" s="782"/>
      <c r="T442" s="782"/>
      <c r="U442" s="782"/>
      <c r="V442" s="783"/>
      <c r="W442" s="36" t="s">
        <v>69</v>
      </c>
      <c r="X442" s="779">
        <f>IFERROR(SUM(X440:X440),"0")</f>
        <v>250</v>
      </c>
      <c r="Y442" s="779">
        <f>IFERROR(SUM(Y440:Y440),"0")</f>
        <v>252</v>
      </c>
      <c r="Z442" s="36"/>
      <c r="AA442" s="780"/>
      <c r="AB442" s="780"/>
      <c r="AC442" s="780"/>
    </row>
    <row r="443" spans="1:68" ht="16.5" hidden="1" customHeight="1" x14ac:dyDescent="0.25">
      <c r="A443" s="811" t="s">
        <v>703</v>
      </c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794"/>
      <c r="P443" s="794"/>
      <c r="Q443" s="794"/>
      <c r="R443" s="794"/>
      <c r="S443" s="794"/>
      <c r="T443" s="794"/>
      <c r="U443" s="794"/>
      <c r="V443" s="794"/>
      <c r="W443" s="794"/>
      <c r="X443" s="794"/>
      <c r="Y443" s="794"/>
      <c r="Z443" s="794"/>
      <c r="AA443" s="773"/>
      <c r="AB443" s="773"/>
      <c r="AC443" s="773"/>
    </row>
    <row r="444" spans="1:68" ht="14.25" hidden="1" customHeight="1" x14ac:dyDescent="0.25">
      <c r="A444" s="799" t="s">
        <v>113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0"/>
      <c r="AB444" s="770"/>
      <c r="AC444" s="77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88">
        <v>4680115881907</v>
      </c>
      <c r="E445" s="789"/>
      <c r="F445" s="776">
        <v>1.8</v>
      </c>
      <c r="G445" s="31">
        <v>6</v>
      </c>
      <c r="H445" s="776">
        <v>10.8</v>
      </c>
      <c r="I445" s="77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5"/>
      <c r="R445" s="785"/>
      <c r="S445" s="785"/>
      <c r="T445" s="786"/>
      <c r="U445" s="33"/>
      <c r="V445" s="33"/>
      <c r="W445" s="34" t="s">
        <v>69</v>
      </c>
      <c r="X445" s="777">
        <v>0</v>
      </c>
      <c r="Y445" s="77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3"/>
      <c r="V446" s="33"/>
      <c r="W446" s="34" t="s">
        <v>69</v>
      </c>
      <c r="X446" s="777">
        <v>0</v>
      </c>
      <c r="Y446" s="77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88">
        <v>4680115883925</v>
      </c>
      <c r="E447" s="789"/>
      <c r="F447" s="776">
        <v>2.5</v>
      </c>
      <c r="G447" s="31">
        <v>6</v>
      </c>
      <c r="H447" s="776">
        <v>15</v>
      </c>
      <c r="I447" s="77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5"/>
      <c r="R447" s="785"/>
      <c r="S447" s="785"/>
      <c r="T447" s="786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88">
        <v>4680115884892</v>
      </c>
      <c r="E449" s="789"/>
      <c r="F449" s="776">
        <v>1.8</v>
      </c>
      <c r="G449" s="31">
        <v>6</v>
      </c>
      <c r="H449" s="776">
        <v>10.8</v>
      </c>
      <c r="I449" s="77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5"/>
      <c r="R449" s="785"/>
      <c r="S449" s="785"/>
      <c r="T449" s="786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116</v>
      </c>
      <c r="L450" s="31"/>
      <c r="M450" s="32" t="s">
        <v>117</v>
      </c>
      <c r="N450" s="32"/>
      <c r="O450" s="31">
        <v>60</v>
      </c>
      <c r="P450" s="10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customHeight="1" x14ac:dyDescent="0.25">
      <c r="A451" s="53" t="s">
        <v>718</v>
      </c>
      <c r="B451" s="53" t="s">
        <v>719</v>
      </c>
      <c r="C451" s="30">
        <v>4301011875</v>
      </c>
      <c r="D451" s="788">
        <v>4680115884885</v>
      </c>
      <c r="E451" s="789"/>
      <c r="F451" s="776">
        <v>0.8</v>
      </c>
      <c r="G451" s="31">
        <v>15</v>
      </c>
      <c r="H451" s="776">
        <v>12</v>
      </c>
      <c r="I451" s="77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5"/>
      <c r="R451" s="785"/>
      <c r="S451" s="785"/>
      <c r="T451" s="786"/>
      <c r="U451" s="33"/>
      <c r="V451" s="33"/>
      <c r="W451" s="34" t="s">
        <v>69</v>
      </c>
      <c r="X451" s="777">
        <v>300</v>
      </c>
      <c r="Y451" s="778">
        <f t="shared" si="92"/>
        <v>300</v>
      </c>
      <c r="Z451" s="35">
        <f t="shared" si="93"/>
        <v>0.54374999999999996</v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312</v>
      </c>
      <c r="BN451" s="63">
        <f t="shared" si="95"/>
        <v>312</v>
      </c>
      <c r="BO451" s="63">
        <f t="shared" si="96"/>
        <v>0.4464285714285714</v>
      </c>
      <c r="BP451" s="63">
        <f t="shared" si="97"/>
        <v>0.4464285714285714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88">
        <v>4680115884908</v>
      </c>
      <c r="E452" s="789"/>
      <c r="F452" s="776">
        <v>0.4</v>
      </c>
      <c r="G452" s="31">
        <v>10</v>
      </c>
      <c r="H452" s="776">
        <v>4</v>
      </c>
      <c r="I452" s="77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1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5"/>
      <c r="R452" s="785"/>
      <c r="S452" s="785"/>
      <c r="T452" s="786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2"/>
      <c r="B453" s="794"/>
      <c r="C453" s="794"/>
      <c r="D453" s="794"/>
      <c r="E453" s="794"/>
      <c r="F453" s="794"/>
      <c r="G453" s="794"/>
      <c r="H453" s="794"/>
      <c r="I453" s="794"/>
      <c r="J453" s="794"/>
      <c r="K453" s="794"/>
      <c r="L453" s="794"/>
      <c r="M453" s="794"/>
      <c r="N453" s="794"/>
      <c r="O453" s="813"/>
      <c r="P453" s="787" t="s">
        <v>71</v>
      </c>
      <c r="Q453" s="782"/>
      <c r="R453" s="782"/>
      <c r="S453" s="782"/>
      <c r="T453" s="782"/>
      <c r="U453" s="782"/>
      <c r="V453" s="783"/>
      <c r="W453" s="36" t="s">
        <v>72</v>
      </c>
      <c r="X453" s="779">
        <f>IFERROR(X445/H445,"0")+IFERROR(X446/H446,"0")+IFERROR(X447/H447,"0")+IFERROR(X448/H448,"0")+IFERROR(X449/H449,"0")+IFERROR(X450/H450,"0")+IFERROR(X451/H451,"0")+IFERROR(X452/H452,"0")</f>
        <v>25</v>
      </c>
      <c r="Y453" s="779">
        <f>IFERROR(Y445/H445,"0")+IFERROR(Y446/H446,"0")+IFERROR(Y447/H447,"0")+IFERROR(Y448/H448,"0")+IFERROR(Y449/H449,"0")+IFERROR(Y450/H450,"0")+IFERROR(Y451/H451,"0")+IFERROR(Y452/H452,"0")</f>
        <v>25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0.54374999999999996</v>
      </c>
      <c r="AA453" s="780"/>
      <c r="AB453" s="780"/>
      <c r="AC453" s="780"/>
    </row>
    <row r="454" spans="1:68" x14ac:dyDescent="0.2">
      <c r="A454" s="794"/>
      <c r="B454" s="794"/>
      <c r="C454" s="794"/>
      <c r="D454" s="794"/>
      <c r="E454" s="794"/>
      <c r="F454" s="794"/>
      <c r="G454" s="794"/>
      <c r="H454" s="794"/>
      <c r="I454" s="794"/>
      <c r="J454" s="794"/>
      <c r="K454" s="794"/>
      <c r="L454" s="794"/>
      <c r="M454" s="794"/>
      <c r="N454" s="794"/>
      <c r="O454" s="813"/>
      <c r="P454" s="787" t="s">
        <v>71</v>
      </c>
      <c r="Q454" s="782"/>
      <c r="R454" s="782"/>
      <c r="S454" s="782"/>
      <c r="T454" s="782"/>
      <c r="U454" s="782"/>
      <c r="V454" s="783"/>
      <c r="W454" s="36" t="s">
        <v>69</v>
      </c>
      <c r="X454" s="779">
        <f>IFERROR(SUM(X445:X452),"0")</f>
        <v>300</v>
      </c>
      <c r="Y454" s="779">
        <f>IFERROR(SUM(Y445:Y452),"0")</f>
        <v>300</v>
      </c>
      <c r="Z454" s="36"/>
      <c r="AA454" s="780"/>
      <c r="AB454" s="780"/>
      <c r="AC454" s="780"/>
    </row>
    <row r="455" spans="1:68" ht="14.25" hidden="1" customHeight="1" x14ac:dyDescent="0.25">
      <c r="A455" s="799" t="s">
        <v>64</v>
      </c>
      <c r="B455" s="794"/>
      <c r="C455" s="794"/>
      <c r="D455" s="794"/>
      <c r="E455" s="794"/>
      <c r="F455" s="794"/>
      <c r="G455" s="794"/>
      <c r="H455" s="794"/>
      <c r="I455" s="794"/>
      <c r="J455" s="794"/>
      <c r="K455" s="794"/>
      <c r="L455" s="794"/>
      <c r="M455" s="794"/>
      <c r="N455" s="794"/>
      <c r="O455" s="794"/>
      <c r="P455" s="794"/>
      <c r="Q455" s="794"/>
      <c r="R455" s="794"/>
      <c r="S455" s="794"/>
      <c r="T455" s="794"/>
      <c r="U455" s="794"/>
      <c r="V455" s="794"/>
      <c r="W455" s="794"/>
      <c r="X455" s="794"/>
      <c r="Y455" s="794"/>
      <c r="Z455" s="794"/>
      <c r="AA455" s="770"/>
      <c r="AB455" s="770"/>
      <c r="AC455" s="77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88">
        <v>4607091384802</v>
      </c>
      <c r="E456" s="789"/>
      <c r="F456" s="776">
        <v>0.73</v>
      </c>
      <c r="G456" s="31">
        <v>6</v>
      </c>
      <c r="H456" s="776">
        <v>4.38</v>
      </c>
      <c r="I456" s="77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5"/>
      <c r="R456" s="785"/>
      <c r="S456" s="785"/>
      <c r="T456" s="786"/>
      <c r="U456" s="33"/>
      <c r="V456" s="33"/>
      <c r="W456" s="34" t="s">
        <v>69</v>
      </c>
      <c r="X456" s="777">
        <v>0</v>
      </c>
      <c r="Y456" s="77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88">
        <v>4607091384826</v>
      </c>
      <c r="E457" s="789"/>
      <c r="F457" s="776">
        <v>0.35</v>
      </c>
      <c r="G457" s="31">
        <v>8</v>
      </c>
      <c r="H457" s="776">
        <v>2.8</v>
      </c>
      <c r="I457" s="77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5"/>
      <c r="R457" s="785"/>
      <c r="S457" s="785"/>
      <c r="T457" s="786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2"/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813"/>
      <c r="P458" s="787" t="s">
        <v>71</v>
      </c>
      <c r="Q458" s="782"/>
      <c r="R458" s="782"/>
      <c r="S458" s="782"/>
      <c r="T458" s="782"/>
      <c r="U458" s="782"/>
      <c r="V458" s="783"/>
      <c r="W458" s="36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4"/>
      <c r="B459" s="794"/>
      <c r="C459" s="794"/>
      <c r="D459" s="794"/>
      <c r="E459" s="794"/>
      <c r="F459" s="794"/>
      <c r="G459" s="794"/>
      <c r="H459" s="794"/>
      <c r="I459" s="794"/>
      <c r="J459" s="794"/>
      <c r="K459" s="794"/>
      <c r="L459" s="794"/>
      <c r="M459" s="794"/>
      <c r="N459" s="794"/>
      <c r="O459" s="813"/>
      <c r="P459" s="787" t="s">
        <v>71</v>
      </c>
      <c r="Q459" s="782"/>
      <c r="R459" s="782"/>
      <c r="S459" s="782"/>
      <c r="T459" s="782"/>
      <c r="U459" s="782"/>
      <c r="V459" s="783"/>
      <c r="W459" s="36" t="s">
        <v>69</v>
      </c>
      <c r="X459" s="779">
        <f>IFERROR(SUM(X456:X457),"0")</f>
        <v>0</v>
      </c>
      <c r="Y459" s="779">
        <f>IFERROR(SUM(Y456:Y457),"0")</f>
        <v>0</v>
      </c>
      <c r="Z459" s="36"/>
      <c r="AA459" s="780"/>
      <c r="AB459" s="780"/>
      <c r="AC459" s="780"/>
    </row>
    <row r="460" spans="1:68" ht="14.25" hidden="1" customHeight="1" x14ac:dyDescent="0.25">
      <c r="A460" s="799" t="s">
        <v>73</v>
      </c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794"/>
      <c r="P460" s="794"/>
      <c r="Q460" s="794"/>
      <c r="R460" s="794"/>
      <c r="S460" s="794"/>
      <c r="T460" s="794"/>
      <c r="U460" s="794"/>
      <c r="V460" s="794"/>
      <c r="W460" s="794"/>
      <c r="X460" s="794"/>
      <c r="Y460" s="794"/>
      <c r="Z460" s="794"/>
      <c r="AA460" s="770"/>
      <c r="AB460" s="770"/>
      <c r="AC460" s="770"/>
    </row>
    <row r="461" spans="1:68" ht="27" customHeight="1" x14ac:dyDescent="0.25">
      <c r="A461" s="53" t="s">
        <v>727</v>
      </c>
      <c r="B461" s="53" t="s">
        <v>728</v>
      </c>
      <c r="C461" s="30">
        <v>4301051899</v>
      </c>
      <c r="D461" s="788">
        <v>4607091384246</v>
      </c>
      <c r="E461" s="789"/>
      <c r="F461" s="776">
        <v>1.5</v>
      </c>
      <c r="G461" s="31">
        <v>6</v>
      </c>
      <c r="H461" s="776">
        <v>9</v>
      </c>
      <c r="I461" s="77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47" t="s">
        <v>729</v>
      </c>
      <c r="Q461" s="785"/>
      <c r="R461" s="785"/>
      <c r="S461" s="785"/>
      <c r="T461" s="786"/>
      <c r="U461" s="33"/>
      <c r="V461" s="33"/>
      <c r="W461" s="34" t="s">
        <v>69</v>
      </c>
      <c r="X461" s="777">
        <v>1500</v>
      </c>
      <c r="Y461" s="778">
        <f>IFERROR(IF(X461="",0,CEILING((X461/$H461),1)*$H461),"")</f>
        <v>1503</v>
      </c>
      <c r="Z461" s="35">
        <f>IFERROR(IF(Y461=0,"",ROUNDUP(Y461/H461,0)*0.02175),"")</f>
        <v>3.6322499999999995</v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1594</v>
      </c>
      <c r="BN461" s="63">
        <f>IFERROR(Y461*I461/H461,"0")</f>
        <v>1597.1880000000001</v>
      </c>
      <c r="BO461" s="63">
        <f>IFERROR(1/J461*(X461/H461),"0")</f>
        <v>2.9761904761904758</v>
      </c>
      <c r="BP461" s="63">
        <f>IFERROR(1/J461*(Y461/H461),"0")</f>
        <v>2.9821428571428568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88">
        <v>4680115881976</v>
      </c>
      <c r="E462" s="789"/>
      <c r="F462" s="776">
        <v>1.5</v>
      </c>
      <c r="G462" s="31">
        <v>6</v>
      </c>
      <c r="H462" s="776">
        <v>9</v>
      </c>
      <c r="I462" s="77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6" t="s">
        <v>733</v>
      </c>
      <c r="Q462" s="785"/>
      <c r="R462" s="785"/>
      <c r="S462" s="785"/>
      <c r="T462" s="786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27" hidden="1" customHeight="1" x14ac:dyDescent="0.25">
      <c r="A463" s="53" t="s">
        <v>735</v>
      </c>
      <c r="B463" s="53" t="s">
        <v>736</v>
      </c>
      <c r="C463" s="30">
        <v>4301051297</v>
      </c>
      <c r="D463" s="788">
        <v>4607091384253</v>
      </c>
      <c r="E463" s="789"/>
      <c r="F463" s="776">
        <v>0.4</v>
      </c>
      <c r="G463" s="31">
        <v>6</v>
      </c>
      <c r="H463" s="776">
        <v>2.4</v>
      </c>
      <c r="I463" s="77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5"/>
      <c r="R463" s="785"/>
      <c r="S463" s="785"/>
      <c r="T463" s="786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735</v>
      </c>
      <c r="B464" s="53" t="s">
        <v>738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5"/>
      <c r="R464" s="785"/>
      <c r="S464" s="785"/>
      <c r="T464" s="786"/>
      <c r="U464" s="33"/>
      <c r="V464" s="33"/>
      <c r="W464" s="34" t="s">
        <v>69</v>
      </c>
      <c r="X464" s="777">
        <v>500</v>
      </c>
      <c r="Y464" s="778">
        <f>IFERROR(IF(X464="",0,CEILING((X464/$H464),1)*$H464),"")</f>
        <v>501.59999999999997</v>
      </c>
      <c r="Z464" s="35">
        <f>IFERROR(IF(Y464=0,"",ROUNDUP(Y464/H464,0)*0.00651),"")</f>
        <v>1.36059</v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555</v>
      </c>
      <c r="BN464" s="63">
        <f>IFERROR(Y464*I464/H464,"0")</f>
        <v>556.77600000000007</v>
      </c>
      <c r="BO464" s="63">
        <f>IFERROR(1/J464*(X464/H464),"0")</f>
        <v>1.1446886446886448</v>
      </c>
      <c r="BP464" s="63">
        <f>IFERROR(1/J464*(Y464/H464),"0")</f>
        <v>1.1483516483516485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88">
        <v>4680115881969</v>
      </c>
      <c r="E465" s="789"/>
      <c r="F465" s="776">
        <v>0.4</v>
      </c>
      <c r="G465" s="31">
        <v>6</v>
      </c>
      <c r="H465" s="776">
        <v>2.4</v>
      </c>
      <c r="I465" s="77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5"/>
      <c r="R465" s="785"/>
      <c r="S465" s="785"/>
      <c r="T465" s="786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2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13"/>
      <c r="P466" s="787" t="s">
        <v>71</v>
      </c>
      <c r="Q466" s="782"/>
      <c r="R466" s="782"/>
      <c r="S466" s="782"/>
      <c r="T466" s="782"/>
      <c r="U466" s="782"/>
      <c r="V466" s="783"/>
      <c r="W466" s="36" t="s">
        <v>72</v>
      </c>
      <c r="X466" s="779">
        <f>IFERROR(X461/H461,"0")+IFERROR(X462/H462,"0")+IFERROR(X463/H463,"0")+IFERROR(X464/H464,"0")+IFERROR(X465/H465,"0")</f>
        <v>375</v>
      </c>
      <c r="Y466" s="779">
        <f>IFERROR(Y461/H461,"0")+IFERROR(Y462/H462,"0")+IFERROR(Y463/H463,"0")+IFERROR(Y464/H464,"0")+IFERROR(Y465/H465,"0")</f>
        <v>376</v>
      </c>
      <c r="Z466" s="779">
        <f>IFERROR(IF(Z461="",0,Z461),"0")+IFERROR(IF(Z462="",0,Z462),"0")+IFERROR(IF(Z463="",0,Z463),"0")+IFERROR(IF(Z464="",0,Z464),"0")+IFERROR(IF(Z465="",0,Z465),"0")</f>
        <v>4.9928399999999993</v>
      </c>
      <c r="AA466" s="780"/>
      <c r="AB466" s="780"/>
      <c r="AC466" s="780"/>
    </row>
    <row r="467" spans="1:68" x14ac:dyDescent="0.2">
      <c r="A467" s="794"/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813"/>
      <c r="P467" s="787" t="s">
        <v>71</v>
      </c>
      <c r="Q467" s="782"/>
      <c r="R467" s="782"/>
      <c r="S467" s="782"/>
      <c r="T467" s="782"/>
      <c r="U467" s="782"/>
      <c r="V467" s="783"/>
      <c r="W467" s="36" t="s">
        <v>69</v>
      </c>
      <c r="X467" s="779">
        <f>IFERROR(SUM(X461:X465),"0")</f>
        <v>2000</v>
      </c>
      <c r="Y467" s="779">
        <f>IFERROR(SUM(Y461:Y465),"0")</f>
        <v>2004.6</v>
      </c>
      <c r="Z467" s="36"/>
      <c r="AA467" s="780"/>
      <c r="AB467" s="780"/>
      <c r="AC467" s="780"/>
    </row>
    <row r="468" spans="1:68" ht="14.25" hidden="1" customHeight="1" x14ac:dyDescent="0.25">
      <c r="A468" s="799" t="s">
        <v>210</v>
      </c>
      <c r="B468" s="794"/>
      <c r="C468" s="794"/>
      <c r="D468" s="794"/>
      <c r="E468" s="794"/>
      <c r="F468" s="794"/>
      <c r="G468" s="794"/>
      <c r="H468" s="794"/>
      <c r="I468" s="794"/>
      <c r="J468" s="794"/>
      <c r="K468" s="794"/>
      <c r="L468" s="794"/>
      <c r="M468" s="794"/>
      <c r="N468" s="794"/>
      <c r="O468" s="794"/>
      <c r="P468" s="794"/>
      <c r="Q468" s="794"/>
      <c r="R468" s="794"/>
      <c r="S468" s="794"/>
      <c r="T468" s="794"/>
      <c r="U468" s="794"/>
      <c r="V468" s="794"/>
      <c r="W468" s="794"/>
      <c r="X468" s="794"/>
      <c r="Y468" s="794"/>
      <c r="Z468" s="794"/>
      <c r="AA468" s="770"/>
      <c r="AB468" s="770"/>
      <c r="AC468" s="77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88">
        <v>4607091389357</v>
      </c>
      <c r="E469" s="789"/>
      <c r="F469" s="776">
        <v>1.5</v>
      </c>
      <c r="G469" s="31">
        <v>6</v>
      </c>
      <c r="H469" s="776">
        <v>9</v>
      </c>
      <c r="I469" s="77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094" t="s">
        <v>745</v>
      </c>
      <c r="Q469" s="785"/>
      <c r="R469" s="785"/>
      <c r="S469" s="785"/>
      <c r="T469" s="786"/>
      <c r="U469" s="33"/>
      <c r="V469" s="33"/>
      <c r="W469" s="34" t="s">
        <v>69</v>
      </c>
      <c r="X469" s="777">
        <v>0</v>
      </c>
      <c r="Y469" s="77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2"/>
      <c r="B470" s="794"/>
      <c r="C470" s="794"/>
      <c r="D470" s="794"/>
      <c r="E470" s="794"/>
      <c r="F470" s="794"/>
      <c r="G470" s="794"/>
      <c r="H470" s="794"/>
      <c r="I470" s="794"/>
      <c r="J470" s="794"/>
      <c r="K470" s="794"/>
      <c r="L470" s="794"/>
      <c r="M470" s="794"/>
      <c r="N470" s="794"/>
      <c r="O470" s="813"/>
      <c r="P470" s="787" t="s">
        <v>71</v>
      </c>
      <c r="Q470" s="782"/>
      <c r="R470" s="782"/>
      <c r="S470" s="782"/>
      <c r="T470" s="782"/>
      <c r="U470" s="782"/>
      <c r="V470" s="783"/>
      <c r="W470" s="36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4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13"/>
      <c r="P471" s="787" t="s">
        <v>71</v>
      </c>
      <c r="Q471" s="782"/>
      <c r="R471" s="782"/>
      <c r="S471" s="782"/>
      <c r="T471" s="782"/>
      <c r="U471" s="782"/>
      <c r="V471" s="783"/>
      <c r="W471" s="36" t="s">
        <v>69</v>
      </c>
      <c r="X471" s="779">
        <f>IFERROR(SUM(X469:X469),"0")</f>
        <v>0</v>
      </c>
      <c r="Y471" s="779">
        <f>IFERROR(SUM(Y469:Y469),"0")</f>
        <v>0</v>
      </c>
      <c r="Z471" s="36"/>
      <c r="AA471" s="780"/>
      <c r="AB471" s="780"/>
      <c r="AC471" s="780"/>
    </row>
    <row r="472" spans="1:68" ht="27.75" hidden="1" customHeight="1" x14ac:dyDescent="0.2">
      <c r="A472" s="796" t="s">
        <v>747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47"/>
      <c r="AB472" s="47"/>
      <c r="AC472" s="47"/>
    </row>
    <row r="473" spans="1:68" ht="16.5" hidden="1" customHeight="1" x14ac:dyDescent="0.25">
      <c r="A473" s="811" t="s">
        <v>748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3"/>
      <c r="AB473" s="773"/>
      <c r="AC473" s="773"/>
    </row>
    <row r="474" spans="1:68" ht="14.25" hidden="1" customHeight="1" x14ac:dyDescent="0.25">
      <c r="A474" s="799" t="s">
        <v>113</v>
      </c>
      <c r="B474" s="794"/>
      <c r="C474" s="794"/>
      <c r="D474" s="794"/>
      <c r="E474" s="794"/>
      <c r="F474" s="794"/>
      <c r="G474" s="794"/>
      <c r="H474" s="794"/>
      <c r="I474" s="794"/>
      <c r="J474" s="794"/>
      <c r="K474" s="794"/>
      <c r="L474" s="794"/>
      <c r="M474" s="794"/>
      <c r="N474" s="794"/>
      <c r="O474" s="794"/>
      <c r="P474" s="794"/>
      <c r="Q474" s="794"/>
      <c r="R474" s="794"/>
      <c r="S474" s="794"/>
      <c r="T474" s="794"/>
      <c r="U474" s="794"/>
      <c r="V474" s="794"/>
      <c r="W474" s="794"/>
      <c r="X474" s="794"/>
      <c r="Y474" s="794"/>
      <c r="Z474" s="794"/>
      <c r="AA474" s="770"/>
      <c r="AB474" s="770"/>
      <c r="AC474" s="77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88">
        <v>4607091389708</v>
      </c>
      <c r="E475" s="789"/>
      <c r="F475" s="776">
        <v>0.45</v>
      </c>
      <c r="G475" s="31">
        <v>6</v>
      </c>
      <c r="H475" s="776">
        <v>2.7</v>
      </c>
      <c r="I475" s="776">
        <v>2.88</v>
      </c>
      <c r="J475" s="31">
        <v>182</v>
      </c>
      <c r="K475" s="31" t="s">
        <v>76</v>
      </c>
      <c r="L475" s="31"/>
      <c r="M475" s="32" t="s">
        <v>117</v>
      </c>
      <c r="N475" s="32"/>
      <c r="O475" s="31">
        <v>50</v>
      </c>
      <c r="P475" s="9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5"/>
      <c r="R475" s="785"/>
      <c r="S475" s="785"/>
      <c r="T475" s="786"/>
      <c r="U475" s="33"/>
      <c r="V475" s="33"/>
      <c r="W475" s="34" t="s">
        <v>69</v>
      </c>
      <c r="X475" s="777">
        <v>0</v>
      </c>
      <c r="Y475" s="77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2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13"/>
      <c r="P476" s="787" t="s">
        <v>71</v>
      </c>
      <c r="Q476" s="782"/>
      <c r="R476" s="782"/>
      <c r="S476" s="782"/>
      <c r="T476" s="782"/>
      <c r="U476" s="782"/>
      <c r="V476" s="783"/>
      <c r="W476" s="36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13"/>
      <c r="P477" s="787" t="s">
        <v>71</v>
      </c>
      <c r="Q477" s="782"/>
      <c r="R477" s="782"/>
      <c r="S477" s="782"/>
      <c r="T477" s="782"/>
      <c r="U477" s="782"/>
      <c r="V477" s="783"/>
      <c r="W477" s="36" t="s">
        <v>69</v>
      </c>
      <c r="X477" s="779">
        <f>IFERROR(SUM(X475:X475),"0")</f>
        <v>0</v>
      </c>
      <c r="Y477" s="779">
        <f>IFERROR(SUM(Y475:Y475),"0")</f>
        <v>0</v>
      </c>
      <c r="Z477" s="36"/>
      <c r="AA477" s="780"/>
      <c r="AB477" s="780"/>
      <c r="AC477" s="780"/>
    </row>
    <row r="478" spans="1:68" ht="14.25" hidden="1" customHeight="1" x14ac:dyDescent="0.25">
      <c r="A478" s="799" t="s">
        <v>64</v>
      </c>
      <c r="B478" s="794"/>
      <c r="C478" s="794"/>
      <c r="D478" s="794"/>
      <c r="E478" s="794"/>
      <c r="F478" s="794"/>
      <c r="G478" s="794"/>
      <c r="H478" s="794"/>
      <c r="I478" s="794"/>
      <c r="J478" s="794"/>
      <c r="K478" s="794"/>
      <c r="L478" s="794"/>
      <c r="M478" s="794"/>
      <c r="N478" s="794"/>
      <c r="O478" s="794"/>
      <c r="P478" s="794"/>
      <c r="Q478" s="794"/>
      <c r="R478" s="794"/>
      <c r="S478" s="794"/>
      <c r="T478" s="794"/>
      <c r="U478" s="794"/>
      <c r="V478" s="794"/>
      <c r="W478" s="794"/>
      <c r="X478" s="794"/>
      <c r="Y478" s="794"/>
      <c r="Z478" s="794"/>
      <c r="AA478" s="770"/>
      <c r="AB478" s="770"/>
      <c r="AC478" s="770"/>
    </row>
    <row r="479" spans="1:68" ht="27" customHeight="1" x14ac:dyDescent="0.25">
      <c r="A479" s="53" t="s">
        <v>752</v>
      </c>
      <c r="B479" s="53" t="s">
        <v>753</v>
      </c>
      <c r="C479" s="30">
        <v>4301031405</v>
      </c>
      <c r="D479" s="788">
        <v>4680115886100</v>
      </c>
      <c r="E479" s="789"/>
      <c r="F479" s="776">
        <v>0.9</v>
      </c>
      <c r="G479" s="31">
        <v>6</v>
      </c>
      <c r="H479" s="776">
        <v>5.4</v>
      </c>
      <c r="I479" s="77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3" t="s">
        <v>754</v>
      </c>
      <c r="Q479" s="785"/>
      <c r="R479" s="785"/>
      <c r="S479" s="785"/>
      <c r="T479" s="786"/>
      <c r="U479" s="33"/>
      <c r="V479" s="33"/>
      <c r="W479" s="34" t="s">
        <v>69</v>
      </c>
      <c r="X479" s="777">
        <v>300</v>
      </c>
      <c r="Y479" s="778">
        <f t="shared" ref="Y479:Y500" si="98">IFERROR(IF(X479="",0,CEILING((X479/$H479),1)*$H479),"")</f>
        <v>302.40000000000003</v>
      </c>
      <c r="Z479" s="35">
        <f>IFERROR(IF(Y479=0,"",ROUNDUP(Y479/H479,0)*0.00902),"")</f>
        <v>0.50512000000000001</v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500" si="99">IFERROR(X479*I479/H479,"0")</f>
        <v>311.66666666666663</v>
      </c>
      <c r="BN479" s="63">
        <f t="shared" ref="BN479:BN500" si="100">IFERROR(Y479*I479/H479,"0")</f>
        <v>314.16000000000003</v>
      </c>
      <c r="BO479" s="63">
        <f t="shared" ref="BO479:BO500" si="101">IFERROR(1/J479*(X479/H479),"0")</f>
        <v>0.42087542087542085</v>
      </c>
      <c r="BP479" s="63">
        <f t="shared" ref="BP479:BP500" si="102">IFERROR(1/J479*(Y479/H479),"0")</f>
        <v>0.42424242424242425</v>
      </c>
    </row>
    <row r="480" spans="1:68" ht="27" customHeight="1" x14ac:dyDescent="0.25">
      <c r="A480" s="53" t="s">
        <v>756</v>
      </c>
      <c r="B480" s="53" t="s">
        <v>757</v>
      </c>
      <c r="C480" s="30">
        <v>4301031382</v>
      </c>
      <c r="D480" s="788">
        <v>4680115886117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120</v>
      </c>
      <c r="K480" s="31" t="s">
        <v>126</v>
      </c>
      <c r="L480" s="31"/>
      <c r="M480" s="32" t="s">
        <v>68</v>
      </c>
      <c r="N480" s="32"/>
      <c r="O480" s="31">
        <v>50</v>
      </c>
      <c r="P480" s="1113" t="s">
        <v>758</v>
      </c>
      <c r="Q480" s="785"/>
      <c r="R480" s="785"/>
      <c r="S480" s="785"/>
      <c r="T480" s="786"/>
      <c r="U480" s="33"/>
      <c r="V480" s="33"/>
      <c r="W480" s="34" t="s">
        <v>69</v>
      </c>
      <c r="X480" s="777">
        <v>100</v>
      </c>
      <c r="Y480" s="778">
        <f t="shared" si="98"/>
        <v>102.60000000000001</v>
      </c>
      <c r="Z480" s="35">
        <f>IFERROR(IF(Y480=0,"",ROUNDUP(Y480/H480,0)*0.00937),"")</f>
        <v>0.17802999999999999</v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103.88888888888889</v>
      </c>
      <c r="BN480" s="63">
        <f t="shared" si="100"/>
        <v>106.59000000000002</v>
      </c>
      <c r="BO480" s="63">
        <f t="shared" si="101"/>
        <v>0.15432098765432098</v>
      </c>
      <c r="BP480" s="63">
        <f t="shared" si="102"/>
        <v>0.15833333333333333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4301031406</v>
      </c>
      <c r="D481" s="788">
        <v>4680115886117</v>
      </c>
      <c r="E481" s="789"/>
      <c r="F481" s="776">
        <v>0.9</v>
      </c>
      <c r="G481" s="31">
        <v>6</v>
      </c>
      <c r="H481" s="776">
        <v>5.4</v>
      </c>
      <c r="I481" s="776">
        <v>5.61</v>
      </c>
      <c r="J481" s="31">
        <v>132</v>
      </c>
      <c r="K481" s="31" t="s">
        <v>126</v>
      </c>
      <c r="L481" s="31"/>
      <c r="M481" s="32" t="s">
        <v>68</v>
      </c>
      <c r="N481" s="32"/>
      <c r="O481" s="31">
        <v>50</v>
      </c>
      <c r="P481" s="1115" t="s">
        <v>758</v>
      </c>
      <c r="Q481" s="785"/>
      <c r="R481" s="785"/>
      <c r="S481" s="785"/>
      <c r="T481" s="786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88">
        <v>4607091389746</v>
      </c>
      <c r="E482" s="789"/>
      <c r="F482" s="776">
        <v>0.7</v>
      </c>
      <c r="G482" s="31">
        <v>6</v>
      </c>
      <c r="H482" s="776">
        <v>4.2</v>
      </c>
      <c r="I482" s="77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5"/>
      <c r="R482" s="785"/>
      <c r="S482" s="785"/>
      <c r="T482" s="786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88">
        <v>4607091389746</v>
      </c>
      <c r="E483" s="789"/>
      <c r="F483" s="776">
        <v>0.7</v>
      </c>
      <c r="G483" s="31">
        <v>6</v>
      </c>
      <c r="H483" s="776">
        <v>4.2</v>
      </c>
      <c r="I483" s="77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3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5"/>
      <c r="R483" s="785"/>
      <c r="S483" s="785"/>
      <c r="T483" s="786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88">
        <v>4680115883147</v>
      </c>
      <c r="E484" s="789"/>
      <c r="F484" s="776">
        <v>0.28000000000000003</v>
      </c>
      <c r="G484" s="31">
        <v>6</v>
      </c>
      <c r="H484" s="776">
        <v>1.68</v>
      </c>
      <c r="I484" s="77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5"/>
      <c r="R484" s="785"/>
      <c r="S484" s="785"/>
      <c r="T484" s="786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 t="shared" ref="Z484:Z500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88">
        <v>4680115883147</v>
      </c>
      <c r="E485" s="789"/>
      <c r="F485" s="776">
        <v>0.28000000000000003</v>
      </c>
      <c r="G485" s="31">
        <v>6</v>
      </c>
      <c r="H485" s="776">
        <v>1.68</v>
      </c>
      <c r="I485" s="77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4" t="s">
        <v>768</v>
      </c>
      <c r="Q485" s="785"/>
      <c r="R485" s="785"/>
      <c r="S485" s="785"/>
      <c r="T485" s="786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88">
        <v>4607091384338</v>
      </c>
      <c r="E486" s="789"/>
      <c r="F486" s="776">
        <v>0.35</v>
      </c>
      <c r="G486" s="31">
        <v>6</v>
      </c>
      <c r="H486" s="776">
        <v>2.1</v>
      </c>
      <c r="I486" s="77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5"/>
      <c r="R486" s="785"/>
      <c r="S486" s="785"/>
      <c r="T486" s="786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88">
        <v>4607091384338</v>
      </c>
      <c r="E487" s="789"/>
      <c r="F487" s="776">
        <v>0.35</v>
      </c>
      <c r="G487" s="31">
        <v>6</v>
      </c>
      <c r="H487" s="776">
        <v>2.1</v>
      </c>
      <c r="I487" s="77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5"/>
      <c r="R487" s="785"/>
      <c r="S487" s="785"/>
      <c r="T487" s="786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88">
        <v>4680115883154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5"/>
      <c r="R488" s="785"/>
      <c r="S488" s="785"/>
      <c r="T488" s="786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88">
        <v>4680115883154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">
        <v>776</v>
      </c>
      <c r="Q489" s="785"/>
      <c r="R489" s="785"/>
      <c r="S489" s="785"/>
      <c r="T489" s="786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772</v>
      </c>
      <c r="B490" s="53" t="s">
        <v>777</v>
      </c>
      <c r="C490" s="30">
        <v>4301031254</v>
      </c>
      <c r="D490" s="788">
        <v>4680115883154</v>
      </c>
      <c r="E490" s="789"/>
      <c r="F490" s="776">
        <v>0.28000000000000003</v>
      </c>
      <c r="G490" s="31">
        <v>6</v>
      </c>
      <c r="H490" s="776">
        <v>1.68</v>
      </c>
      <c r="I490" s="776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45</v>
      </c>
      <c r="P490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5"/>
      <c r="R490" s="785"/>
      <c r="S490" s="785"/>
      <c r="T490" s="786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/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779</v>
      </c>
      <c r="C491" s="30">
        <v>4301031331</v>
      </c>
      <c r="D491" s="788">
        <v>4607091389524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5"/>
      <c r="R491" s="785"/>
      <c r="S491" s="785"/>
      <c r="T491" s="786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778</v>
      </c>
      <c r="B492" s="53" t="s">
        <v>780</v>
      </c>
      <c r="C492" s="30">
        <v>4301031361</v>
      </c>
      <c r="D492" s="788">
        <v>4607091389524</v>
      </c>
      <c r="E492" s="789"/>
      <c r="F492" s="776">
        <v>0.35</v>
      </c>
      <c r="G492" s="31">
        <v>6</v>
      </c>
      <c r="H492" s="776">
        <v>2.1</v>
      </c>
      <c r="I492" s="776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5"/>
      <c r="R492" s="785"/>
      <c r="S492" s="785"/>
      <c r="T492" s="786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774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782</v>
      </c>
      <c r="C493" s="30">
        <v>4301031337</v>
      </c>
      <c r="D493" s="788">
        <v>4680115883161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5"/>
      <c r="R493" s="785"/>
      <c r="S493" s="785"/>
      <c r="T493" s="786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781</v>
      </c>
      <c r="B494" s="53" t="s">
        <v>784</v>
      </c>
      <c r="C494" s="30">
        <v>4301031364</v>
      </c>
      <c r="D494" s="788">
        <v>4680115883161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8" t="s">
        <v>785</v>
      </c>
      <c r="Q494" s="785"/>
      <c r="R494" s="785"/>
      <c r="S494" s="785"/>
      <c r="T494" s="786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4301031333</v>
      </c>
      <c r="D495" s="788">
        <v>4607091389531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5"/>
      <c r="R495" s="785"/>
      <c r="S495" s="785"/>
      <c r="T495" s="786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4301031358</v>
      </c>
      <c r="D496" s="788">
        <v>4607091389531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5"/>
      <c r="R496" s="785"/>
      <c r="S496" s="785"/>
      <c r="T496" s="786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37.5" hidden="1" customHeight="1" x14ac:dyDescent="0.25">
      <c r="A497" s="53" t="s">
        <v>790</v>
      </c>
      <c r="B497" s="53" t="s">
        <v>791</v>
      </c>
      <c r="C497" s="30">
        <v>4301031360</v>
      </c>
      <c r="D497" s="788">
        <v>4607091384345</v>
      </c>
      <c r="E497" s="789"/>
      <c r="F497" s="776">
        <v>0.35</v>
      </c>
      <c r="G497" s="31">
        <v>6</v>
      </c>
      <c r="H497" s="776">
        <v>2.1</v>
      </c>
      <c r="I497" s="776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5"/>
      <c r="R497" s="785"/>
      <c r="S497" s="785"/>
      <c r="T497" s="786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783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793</v>
      </c>
      <c r="C498" s="30">
        <v>4301031338</v>
      </c>
      <c r="D498" s="788">
        <v>4680115883185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5"/>
      <c r="R498" s="785"/>
      <c r="S498" s="785"/>
      <c r="T498" s="786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794</v>
      </c>
      <c r="C499" s="30">
        <v>4301031368</v>
      </c>
      <c r="D499" s="788">
        <v>4680115883185</v>
      </c>
      <c r="E499" s="789"/>
      <c r="F499" s="776">
        <v>0.28000000000000003</v>
      </c>
      <c r="G499" s="31">
        <v>6</v>
      </c>
      <c r="H499" s="776">
        <v>1.68</v>
      </c>
      <c r="I499" s="77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7" t="s">
        <v>795</v>
      </c>
      <c r="Q499" s="785"/>
      <c r="R499" s="785"/>
      <c r="S499" s="785"/>
      <c r="T499" s="786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759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792</v>
      </c>
      <c r="B500" s="53" t="s">
        <v>796</v>
      </c>
      <c r="C500" s="30">
        <v>4301031255</v>
      </c>
      <c r="D500" s="788">
        <v>4680115883185</v>
      </c>
      <c r="E500" s="789"/>
      <c r="F500" s="776">
        <v>0.28000000000000003</v>
      </c>
      <c r="G500" s="31">
        <v>6</v>
      </c>
      <c r="H500" s="776">
        <v>1.68</v>
      </c>
      <c r="I500" s="776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5"/>
      <c r="R500" s="785"/>
      <c r="S500" s="785"/>
      <c r="T500" s="786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797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x14ac:dyDescent="0.2">
      <c r="A501" s="812"/>
      <c r="B501" s="794"/>
      <c r="C501" s="794"/>
      <c r="D501" s="794"/>
      <c r="E501" s="794"/>
      <c r="F501" s="794"/>
      <c r="G501" s="794"/>
      <c r="H501" s="794"/>
      <c r="I501" s="794"/>
      <c r="J501" s="794"/>
      <c r="K501" s="794"/>
      <c r="L501" s="794"/>
      <c r="M501" s="794"/>
      <c r="N501" s="794"/>
      <c r="O501" s="813"/>
      <c r="P501" s="787" t="s">
        <v>71</v>
      </c>
      <c r="Q501" s="782"/>
      <c r="R501" s="782"/>
      <c r="S501" s="782"/>
      <c r="T501" s="782"/>
      <c r="U501" s="782"/>
      <c r="V501" s="783"/>
      <c r="W501" s="36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74.074074074074076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75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0.68315000000000003</v>
      </c>
      <c r="AA501" s="780"/>
      <c r="AB501" s="780"/>
      <c r="AC501" s="780"/>
    </row>
    <row r="502" spans="1:68" x14ac:dyDescent="0.2">
      <c r="A502" s="794"/>
      <c r="B502" s="794"/>
      <c r="C502" s="794"/>
      <c r="D502" s="794"/>
      <c r="E502" s="794"/>
      <c r="F502" s="794"/>
      <c r="G502" s="794"/>
      <c r="H502" s="794"/>
      <c r="I502" s="794"/>
      <c r="J502" s="794"/>
      <c r="K502" s="794"/>
      <c r="L502" s="794"/>
      <c r="M502" s="794"/>
      <c r="N502" s="794"/>
      <c r="O502" s="813"/>
      <c r="P502" s="787" t="s">
        <v>71</v>
      </c>
      <c r="Q502" s="782"/>
      <c r="R502" s="782"/>
      <c r="S502" s="782"/>
      <c r="T502" s="782"/>
      <c r="U502" s="782"/>
      <c r="V502" s="783"/>
      <c r="W502" s="36" t="s">
        <v>69</v>
      </c>
      <c r="X502" s="779">
        <f>IFERROR(SUM(X479:X500),"0")</f>
        <v>400</v>
      </c>
      <c r="Y502" s="779">
        <f>IFERROR(SUM(Y479:Y500),"0")</f>
        <v>405.00000000000006</v>
      </c>
      <c r="Z502" s="36"/>
      <c r="AA502" s="780"/>
      <c r="AB502" s="780"/>
      <c r="AC502" s="780"/>
    </row>
    <row r="503" spans="1:68" ht="14.25" hidden="1" customHeight="1" x14ac:dyDescent="0.25">
      <c r="A503" s="799" t="s">
        <v>73</v>
      </c>
      <c r="B503" s="794"/>
      <c r="C503" s="794"/>
      <c r="D503" s="794"/>
      <c r="E503" s="794"/>
      <c r="F503" s="794"/>
      <c r="G503" s="794"/>
      <c r="H503" s="794"/>
      <c r="I503" s="794"/>
      <c r="J503" s="794"/>
      <c r="K503" s="794"/>
      <c r="L503" s="794"/>
      <c r="M503" s="794"/>
      <c r="N503" s="794"/>
      <c r="O503" s="794"/>
      <c r="P503" s="794"/>
      <c r="Q503" s="794"/>
      <c r="R503" s="794"/>
      <c r="S503" s="794"/>
      <c r="T503" s="794"/>
      <c r="U503" s="794"/>
      <c r="V503" s="794"/>
      <c r="W503" s="794"/>
      <c r="X503" s="794"/>
      <c r="Y503" s="794"/>
      <c r="Z503" s="794"/>
      <c r="AA503" s="770"/>
      <c r="AB503" s="770"/>
      <c r="AC503" s="770"/>
    </row>
    <row r="504" spans="1:68" ht="27" hidden="1" customHeight="1" x14ac:dyDescent="0.25">
      <c r="A504" s="53" t="s">
        <v>798</v>
      </c>
      <c r="B504" s="53" t="s">
        <v>799</v>
      </c>
      <c r="C504" s="30">
        <v>4301051284</v>
      </c>
      <c r="D504" s="788">
        <v>4607091384352</v>
      </c>
      <c r="E504" s="789"/>
      <c r="F504" s="776">
        <v>0.6</v>
      </c>
      <c r="G504" s="31">
        <v>4</v>
      </c>
      <c r="H504" s="776">
        <v>2.4</v>
      </c>
      <c r="I504" s="776">
        <v>2.6459999999999999</v>
      </c>
      <c r="J504" s="31">
        <v>132</v>
      </c>
      <c r="K504" s="31" t="s">
        <v>126</v>
      </c>
      <c r="L504" s="31"/>
      <c r="M504" s="32" t="s">
        <v>77</v>
      </c>
      <c r="N504" s="32"/>
      <c r="O504" s="31">
        <v>45</v>
      </c>
      <c r="P504" s="10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5"/>
      <c r="R504" s="785"/>
      <c r="S504" s="785"/>
      <c r="T504" s="786"/>
      <c r="U504" s="33"/>
      <c r="V504" s="33"/>
      <c r="W504" s="34" t="s">
        <v>69</v>
      </c>
      <c r="X504" s="777">
        <v>0</v>
      </c>
      <c r="Y504" s="778">
        <f>IFERROR(IF(X504="",0,CEILING((X504/$H504),1)*$H504),"")</f>
        <v>0</v>
      </c>
      <c r="Z504" s="35" t="str">
        <f>IFERROR(IF(Y504=0,"",ROUNDUP(Y504/H504,0)*0.00902),"")</f>
        <v/>
      </c>
      <c r="AA504" s="55"/>
      <c r="AB504" s="56"/>
      <c r="AC504" s="595" t="s">
        <v>800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hidden="1" customHeight="1" x14ac:dyDescent="0.25">
      <c r="A505" s="53" t="s">
        <v>801</v>
      </c>
      <c r="B505" s="53" t="s">
        <v>802</v>
      </c>
      <c r="C505" s="30">
        <v>4301051431</v>
      </c>
      <c r="D505" s="788">
        <v>4607091389654</v>
      </c>
      <c r="E505" s="789"/>
      <c r="F505" s="776">
        <v>0.33</v>
      </c>
      <c r="G505" s="31">
        <v>6</v>
      </c>
      <c r="H505" s="776">
        <v>1.98</v>
      </c>
      <c r="I505" s="776">
        <v>2.238</v>
      </c>
      <c r="J505" s="31">
        <v>182</v>
      </c>
      <c r="K505" s="31" t="s">
        <v>76</v>
      </c>
      <c r="L505" s="31"/>
      <c r="M505" s="32" t="s">
        <v>77</v>
      </c>
      <c r="N505" s="32"/>
      <c r="O505" s="31">
        <v>45</v>
      </c>
      <c r="P505" s="8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5"/>
      <c r="R505" s="785"/>
      <c r="S505" s="785"/>
      <c r="T505" s="786"/>
      <c r="U505" s="33"/>
      <c r="V505" s="33"/>
      <c r="W505" s="34" t="s">
        <v>69</v>
      </c>
      <c r="X505" s="777">
        <v>0</v>
      </c>
      <c r="Y505" s="778">
        <f>IFERROR(IF(X505="",0,CEILING((X505/$H505),1)*$H505),"")</f>
        <v>0</v>
      </c>
      <c r="Z505" s="35" t="str">
        <f>IFERROR(IF(Y505=0,"",ROUNDUP(Y505/H505,0)*0.00651),"")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idden="1" x14ac:dyDescent="0.2">
      <c r="A506" s="812"/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813"/>
      <c r="P506" s="787" t="s">
        <v>71</v>
      </c>
      <c r="Q506" s="782"/>
      <c r="R506" s="782"/>
      <c r="S506" s="782"/>
      <c r="T506" s="782"/>
      <c r="U506" s="782"/>
      <c r="V506" s="783"/>
      <c r="W506" s="36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4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13"/>
      <c r="P507" s="787" t="s">
        <v>71</v>
      </c>
      <c r="Q507" s="782"/>
      <c r="R507" s="782"/>
      <c r="S507" s="782"/>
      <c r="T507" s="782"/>
      <c r="U507" s="782"/>
      <c r="V507" s="783"/>
      <c r="W507" s="36" t="s">
        <v>69</v>
      </c>
      <c r="X507" s="779">
        <f>IFERROR(SUM(X504:X505),"0")</f>
        <v>0</v>
      </c>
      <c r="Y507" s="779">
        <f>IFERROR(SUM(Y504:Y505),"0")</f>
        <v>0</v>
      </c>
      <c r="Z507" s="36"/>
      <c r="AA507" s="780"/>
      <c r="AB507" s="780"/>
      <c r="AC507" s="780"/>
    </row>
    <row r="508" spans="1:68" ht="14.25" hidden="1" customHeight="1" x14ac:dyDescent="0.25">
      <c r="A508" s="799" t="s">
        <v>102</v>
      </c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794"/>
      <c r="P508" s="794"/>
      <c r="Q508" s="794"/>
      <c r="R508" s="794"/>
      <c r="S508" s="794"/>
      <c r="T508" s="794"/>
      <c r="U508" s="794"/>
      <c r="V508" s="794"/>
      <c r="W508" s="794"/>
      <c r="X508" s="794"/>
      <c r="Y508" s="794"/>
      <c r="Z508" s="794"/>
      <c r="AA508" s="770"/>
      <c r="AB508" s="770"/>
      <c r="AC508" s="770"/>
    </row>
    <row r="509" spans="1:68" ht="27" hidden="1" customHeight="1" x14ac:dyDescent="0.25">
      <c r="A509" s="53" t="s">
        <v>804</v>
      </c>
      <c r="B509" s="53" t="s">
        <v>805</v>
      </c>
      <c r="C509" s="30">
        <v>4301032045</v>
      </c>
      <c r="D509" s="788">
        <v>4680115884335</v>
      </c>
      <c r="E509" s="789"/>
      <c r="F509" s="776">
        <v>0.06</v>
      </c>
      <c r="G509" s="31">
        <v>20</v>
      </c>
      <c r="H509" s="776">
        <v>1.2</v>
      </c>
      <c r="I509" s="776">
        <v>1.8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60</v>
      </c>
      <c r="P50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5"/>
      <c r="R509" s="785"/>
      <c r="S509" s="785"/>
      <c r="T509" s="786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808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t="27" hidden="1" customHeight="1" x14ac:dyDescent="0.25">
      <c r="A510" s="53" t="s">
        <v>809</v>
      </c>
      <c r="B510" s="53" t="s">
        <v>810</v>
      </c>
      <c r="C510" s="30">
        <v>4301170011</v>
      </c>
      <c r="D510" s="788">
        <v>4680115884113</v>
      </c>
      <c r="E510" s="789"/>
      <c r="F510" s="776">
        <v>0.11</v>
      </c>
      <c r="G510" s="31">
        <v>12</v>
      </c>
      <c r="H510" s="776">
        <v>1.32</v>
      </c>
      <c r="I510" s="776">
        <v>1.88</v>
      </c>
      <c r="J510" s="31">
        <v>200</v>
      </c>
      <c r="K510" s="31" t="s">
        <v>806</v>
      </c>
      <c r="L510" s="31"/>
      <c r="M510" s="32" t="s">
        <v>807</v>
      </c>
      <c r="N510" s="32"/>
      <c r="O510" s="31">
        <v>150</v>
      </c>
      <c r="P510" s="8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5"/>
      <c r="R510" s="785"/>
      <c r="S510" s="785"/>
      <c r="T510" s="786"/>
      <c r="U510" s="33"/>
      <c r="V510" s="33"/>
      <c r="W510" s="34" t="s">
        <v>69</v>
      </c>
      <c r="X510" s="777">
        <v>0</v>
      </c>
      <c r="Y510" s="778">
        <f>IFERROR(IF(X510="",0,CEILING((X510/$H510),1)*$H510),"")</f>
        <v>0</v>
      </c>
      <c r="Z510" s="35" t="str">
        <f>IFERROR(IF(Y510=0,"",ROUNDUP(Y510/H510,0)*0.00627),"")</f>
        <v/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0</v>
      </c>
      <c r="BN510" s="63">
        <f>IFERROR(Y510*I510/H510,"0")</f>
        <v>0</v>
      </c>
      <c r="BO510" s="63">
        <f>IFERROR(1/J510*(X510/H510),"0")</f>
        <v>0</v>
      </c>
      <c r="BP510" s="63">
        <f>IFERROR(1/J510*(Y510/H510),"0")</f>
        <v>0</v>
      </c>
    </row>
    <row r="511" spans="1:68" hidden="1" x14ac:dyDescent="0.2">
      <c r="A511" s="812"/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813"/>
      <c r="P511" s="787" t="s">
        <v>71</v>
      </c>
      <c r="Q511" s="782"/>
      <c r="R511" s="782"/>
      <c r="S511" s="782"/>
      <c r="T511" s="782"/>
      <c r="U511" s="782"/>
      <c r="V511" s="783"/>
      <c r="W511" s="36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4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13"/>
      <c r="P512" s="787" t="s">
        <v>71</v>
      </c>
      <c r="Q512" s="782"/>
      <c r="R512" s="782"/>
      <c r="S512" s="782"/>
      <c r="T512" s="782"/>
      <c r="U512" s="782"/>
      <c r="V512" s="783"/>
      <c r="W512" s="36" t="s">
        <v>69</v>
      </c>
      <c r="X512" s="779">
        <f>IFERROR(SUM(X509:X510),"0")</f>
        <v>0</v>
      </c>
      <c r="Y512" s="779">
        <f>IFERROR(SUM(Y509:Y510),"0")</f>
        <v>0</v>
      </c>
      <c r="Z512" s="36"/>
      <c r="AA512" s="780"/>
      <c r="AB512" s="780"/>
      <c r="AC512" s="780"/>
    </row>
    <row r="513" spans="1:68" ht="16.5" hidden="1" customHeight="1" x14ac:dyDescent="0.25">
      <c r="A513" s="811" t="s">
        <v>812</v>
      </c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794"/>
      <c r="P513" s="794"/>
      <c r="Q513" s="794"/>
      <c r="R513" s="794"/>
      <c r="S513" s="794"/>
      <c r="T513" s="794"/>
      <c r="U513" s="794"/>
      <c r="V513" s="794"/>
      <c r="W513" s="794"/>
      <c r="X513" s="794"/>
      <c r="Y513" s="794"/>
      <c r="Z513" s="794"/>
      <c r="AA513" s="773"/>
      <c r="AB513" s="773"/>
      <c r="AC513" s="773"/>
    </row>
    <row r="514" spans="1:68" ht="14.25" hidden="1" customHeight="1" x14ac:dyDescent="0.25">
      <c r="A514" s="799" t="s">
        <v>168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0"/>
      <c r="AB514" s="770"/>
      <c r="AC514" s="770"/>
    </row>
    <row r="515" spans="1:68" ht="27" hidden="1" customHeight="1" x14ac:dyDescent="0.25">
      <c r="A515" s="53" t="s">
        <v>813</v>
      </c>
      <c r="B515" s="53" t="s">
        <v>814</v>
      </c>
      <c r="C515" s="30">
        <v>4301020315</v>
      </c>
      <c r="D515" s="788">
        <v>4607091389364</v>
      </c>
      <c r="E515" s="789"/>
      <c r="F515" s="776">
        <v>0.42</v>
      </c>
      <c r="G515" s="31">
        <v>6</v>
      </c>
      <c r="H515" s="776">
        <v>2.52</v>
      </c>
      <c r="I515" s="776">
        <v>2.73</v>
      </c>
      <c r="J515" s="31">
        <v>182</v>
      </c>
      <c r="K515" s="31" t="s">
        <v>76</v>
      </c>
      <c r="L515" s="31"/>
      <c r="M515" s="32" t="s">
        <v>68</v>
      </c>
      <c r="N515" s="32"/>
      <c r="O515" s="31">
        <v>40</v>
      </c>
      <c r="P515" s="9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5"/>
      <c r="R515" s="785"/>
      <c r="S515" s="785"/>
      <c r="T515" s="786"/>
      <c r="U515" s="33"/>
      <c r="V515" s="33"/>
      <c r="W515" s="34" t="s">
        <v>69</v>
      </c>
      <c r="X515" s="777">
        <v>0</v>
      </c>
      <c r="Y515" s="778">
        <f>IFERROR(IF(X515="",0,CEILING((X515/$H515),1)*$H515),"")</f>
        <v>0</v>
      </c>
      <c r="Z515" s="35" t="str">
        <f>IFERROR(IF(Y515=0,"",ROUNDUP(Y515/H515,0)*0.00651),"")</f>
        <v/>
      </c>
      <c r="AA515" s="55"/>
      <c r="AB515" s="56"/>
      <c r="AC515" s="603" t="s">
        <v>815</v>
      </c>
      <c r="AG515" s="63"/>
      <c r="AJ515" s="66"/>
      <c r="AK515" s="66">
        <v>0</v>
      </c>
      <c r="BB515" s="604" t="s">
        <v>1</v>
      </c>
      <c r="BM515" s="63">
        <f>IFERROR(X515*I515/H515,"0")</f>
        <v>0</v>
      </c>
      <c r="BN515" s="63">
        <f>IFERROR(Y515*I515/H515,"0")</f>
        <v>0</v>
      </c>
      <c r="BO515" s="63">
        <f>IFERROR(1/J515*(X515/H515),"0")</f>
        <v>0</v>
      </c>
      <c r="BP515" s="63">
        <f>IFERROR(1/J515*(Y515/H515),"0")</f>
        <v>0</v>
      </c>
    </row>
    <row r="516" spans="1:68" hidden="1" x14ac:dyDescent="0.2">
      <c r="A516" s="812"/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813"/>
      <c r="P516" s="787" t="s">
        <v>71</v>
      </c>
      <c r="Q516" s="782"/>
      <c r="R516" s="782"/>
      <c r="S516" s="782"/>
      <c r="T516" s="782"/>
      <c r="U516" s="782"/>
      <c r="V516" s="783"/>
      <c r="W516" s="36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4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13"/>
      <c r="P517" s="787" t="s">
        <v>71</v>
      </c>
      <c r="Q517" s="782"/>
      <c r="R517" s="782"/>
      <c r="S517" s="782"/>
      <c r="T517" s="782"/>
      <c r="U517" s="782"/>
      <c r="V517" s="783"/>
      <c r="W517" s="36" t="s">
        <v>69</v>
      </c>
      <c r="X517" s="779">
        <f>IFERROR(SUM(X515:X515),"0")</f>
        <v>0</v>
      </c>
      <c r="Y517" s="779">
        <f>IFERROR(SUM(Y515:Y515),"0")</f>
        <v>0</v>
      </c>
      <c r="Z517" s="36"/>
      <c r="AA517" s="780"/>
      <c r="AB517" s="780"/>
      <c r="AC517" s="780"/>
    </row>
    <row r="518" spans="1:68" ht="14.25" hidden="1" customHeight="1" x14ac:dyDescent="0.25">
      <c r="A518" s="799" t="s">
        <v>64</v>
      </c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794"/>
      <c r="P518" s="794"/>
      <c r="Q518" s="794"/>
      <c r="R518" s="794"/>
      <c r="S518" s="794"/>
      <c r="T518" s="794"/>
      <c r="U518" s="794"/>
      <c r="V518" s="794"/>
      <c r="W518" s="794"/>
      <c r="X518" s="794"/>
      <c r="Y518" s="794"/>
      <c r="Z518" s="794"/>
      <c r="AA518" s="770"/>
      <c r="AB518" s="770"/>
      <c r="AC518" s="770"/>
    </row>
    <row r="519" spans="1:68" ht="27" customHeight="1" x14ac:dyDescent="0.25">
      <c r="A519" s="53" t="s">
        <v>816</v>
      </c>
      <c r="B519" s="53" t="s">
        <v>817</v>
      </c>
      <c r="C519" s="30">
        <v>4301031403</v>
      </c>
      <c r="D519" s="788">
        <v>4680115886094</v>
      </c>
      <c r="E519" s="789"/>
      <c r="F519" s="776">
        <v>0.9</v>
      </c>
      <c r="G519" s="31">
        <v>6</v>
      </c>
      <c r="H519" s="776">
        <v>5.4</v>
      </c>
      <c r="I519" s="776">
        <v>5.61</v>
      </c>
      <c r="J519" s="31">
        <v>132</v>
      </c>
      <c r="K519" s="31" t="s">
        <v>126</v>
      </c>
      <c r="L519" s="31"/>
      <c r="M519" s="32" t="s">
        <v>117</v>
      </c>
      <c r="N519" s="32"/>
      <c r="O519" s="31">
        <v>50</v>
      </c>
      <c r="P519" s="1062" t="s">
        <v>818</v>
      </c>
      <c r="Q519" s="785"/>
      <c r="R519" s="785"/>
      <c r="S519" s="785"/>
      <c r="T519" s="786"/>
      <c r="U519" s="33"/>
      <c r="V519" s="33"/>
      <c r="W519" s="34" t="s">
        <v>69</v>
      </c>
      <c r="X519" s="777">
        <v>300</v>
      </c>
      <c r="Y519" s="778">
        <f>IFERROR(IF(X519="",0,CEILING((X519/$H519),1)*$H519),"")</f>
        <v>302.40000000000003</v>
      </c>
      <c r="Z519" s="35">
        <f>IFERROR(IF(Y519=0,"",ROUNDUP(Y519/H519,0)*0.00902),"")</f>
        <v>0.50512000000000001</v>
      </c>
      <c r="AA519" s="55"/>
      <c r="AB519" s="56"/>
      <c r="AC519" s="605" t="s">
        <v>819</v>
      </c>
      <c r="AG519" s="63"/>
      <c r="AJ519" s="66"/>
      <c r="AK519" s="66">
        <v>0</v>
      </c>
      <c r="BB519" s="606" t="s">
        <v>1</v>
      </c>
      <c r="BM519" s="63">
        <f>IFERROR(X519*I519/H519,"0")</f>
        <v>311.66666666666663</v>
      </c>
      <c r="BN519" s="63">
        <f>IFERROR(Y519*I519/H519,"0")</f>
        <v>314.16000000000003</v>
      </c>
      <c r="BO519" s="63">
        <f>IFERROR(1/J519*(X519/H519),"0")</f>
        <v>0.42087542087542085</v>
      </c>
      <c r="BP519" s="63">
        <f>IFERROR(1/J519*(Y519/H519),"0")</f>
        <v>0.42424242424242425</v>
      </c>
    </row>
    <row r="520" spans="1:68" ht="27" hidden="1" customHeight="1" x14ac:dyDescent="0.25">
      <c r="A520" s="53" t="s">
        <v>820</v>
      </c>
      <c r="B520" s="53" t="s">
        <v>821</v>
      </c>
      <c r="C520" s="30">
        <v>4301031363</v>
      </c>
      <c r="D520" s="788">
        <v>4607091389425</v>
      </c>
      <c r="E520" s="789"/>
      <c r="F520" s="776">
        <v>0.35</v>
      </c>
      <c r="G520" s="31">
        <v>6</v>
      </c>
      <c r="H520" s="776">
        <v>2.1</v>
      </c>
      <c r="I520" s="776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5"/>
      <c r="R520" s="785"/>
      <c r="S520" s="785"/>
      <c r="T520" s="786"/>
      <c r="U520" s="33"/>
      <c r="V520" s="33"/>
      <c r="W520" s="34" t="s">
        <v>69</v>
      </c>
      <c r="X520" s="777">
        <v>0</v>
      </c>
      <c r="Y520" s="77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823</v>
      </c>
      <c r="B521" s="53" t="s">
        <v>824</v>
      </c>
      <c r="C521" s="30">
        <v>4301031373</v>
      </c>
      <c r="D521" s="788">
        <v>4680115880771</v>
      </c>
      <c r="E521" s="789"/>
      <c r="F521" s="776">
        <v>0.28000000000000003</v>
      </c>
      <c r="G521" s="31">
        <v>6</v>
      </c>
      <c r="H521" s="776">
        <v>1.68</v>
      </c>
      <c r="I521" s="776">
        <v>1.81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63" t="s">
        <v>825</v>
      </c>
      <c r="Q521" s="785"/>
      <c r="R521" s="785"/>
      <c r="S521" s="785"/>
      <c r="T521" s="786"/>
      <c r="U521" s="33"/>
      <c r="V521" s="33"/>
      <c r="W521" s="34" t="s">
        <v>69</v>
      </c>
      <c r="X521" s="777">
        <v>0</v>
      </c>
      <c r="Y521" s="77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828</v>
      </c>
      <c r="C522" s="30">
        <v>4301031327</v>
      </c>
      <c r="D522" s="788">
        <v>4607091389500</v>
      </c>
      <c r="E522" s="789"/>
      <c r="F522" s="776">
        <v>0.35</v>
      </c>
      <c r="G522" s="31">
        <v>6</v>
      </c>
      <c r="H522" s="776">
        <v>2.1</v>
      </c>
      <c r="I522" s="77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5"/>
      <c r="R522" s="785"/>
      <c r="S522" s="785"/>
      <c r="T522" s="786"/>
      <c r="U522" s="33"/>
      <c r="V522" s="33"/>
      <c r="W522" s="34" t="s">
        <v>69</v>
      </c>
      <c r="X522" s="777">
        <v>0</v>
      </c>
      <c r="Y522" s="77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hidden="1" customHeight="1" x14ac:dyDescent="0.25">
      <c r="A523" s="53" t="s">
        <v>827</v>
      </c>
      <c r="B523" s="53" t="s">
        <v>829</v>
      </c>
      <c r="C523" s="30">
        <v>4301031359</v>
      </c>
      <c r="D523" s="788">
        <v>4607091389500</v>
      </c>
      <c r="E523" s="789"/>
      <c r="F523" s="776">
        <v>0.35</v>
      </c>
      <c r="G523" s="31">
        <v>6</v>
      </c>
      <c r="H523" s="776">
        <v>2.1</v>
      </c>
      <c r="I523" s="776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5"/>
      <c r="R523" s="785"/>
      <c r="S523" s="785"/>
      <c r="T523" s="786"/>
      <c r="U523" s="33"/>
      <c r="V523" s="33"/>
      <c r="W523" s="34" t="s">
        <v>69</v>
      </c>
      <c r="X523" s="777">
        <v>0</v>
      </c>
      <c r="Y523" s="778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826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x14ac:dyDescent="0.2">
      <c r="A524" s="812"/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813"/>
      <c r="P524" s="787" t="s">
        <v>71</v>
      </c>
      <c r="Q524" s="782"/>
      <c r="R524" s="782"/>
      <c r="S524" s="782"/>
      <c r="T524" s="782"/>
      <c r="U524" s="782"/>
      <c r="V524" s="783"/>
      <c r="W524" s="36" t="s">
        <v>72</v>
      </c>
      <c r="X524" s="779">
        <f>IFERROR(X519/H519,"0")+IFERROR(X520/H520,"0")+IFERROR(X521/H521,"0")+IFERROR(X522/H522,"0")+IFERROR(X523/H523,"0")</f>
        <v>55.55555555555555</v>
      </c>
      <c r="Y524" s="779">
        <f>IFERROR(Y519/H519,"0")+IFERROR(Y520/H520,"0")+IFERROR(Y521/H521,"0")+IFERROR(Y522/H522,"0")+IFERROR(Y523/H523,"0")</f>
        <v>56</v>
      </c>
      <c r="Z524" s="779">
        <f>IFERROR(IF(Z519="",0,Z519),"0")+IFERROR(IF(Z520="",0,Z520),"0")+IFERROR(IF(Z521="",0,Z521),"0")+IFERROR(IF(Z522="",0,Z522),"0")+IFERROR(IF(Z523="",0,Z523),"0")</f>
        <v>0.50512000000000001</v>
      </c>
      <c r="AA524" s="780"/>
      <c r="AB524" s="780"/>
      <c r="AC524" s="780"/>
    </row>
    <row r="525" spans="1:68" x14ac:dyDescent="0.2">
      <c r="A525" s="794"/>
      <c r="B525" s="794"/>
      <c r="C525" s="794"/>
      <c r="D525" s="794"/>
      <c r="E525" s="794"/>
      <c r="F525" s="794"/>
      <c r="G525" s="794"/>
      <c r="H525" s="794"/>
      <c r="I525" s="794"/>
      <c r="J525" s="794"/>
      <c r="K525" s="794"/>
      <c r="L525" s="794"/>
      <c r="M525" s="794"/>
      <c r="N525" s="794"/>
      <c r="O525" s="813"/>
      <c r="P525" s="787" t="s">
        <v>71</v>
      </c>
      <c r="Q525" s="782"/>
      <c r="R525" s="782"/>
      <c r="S525" s="782"/>
      <c r="T525" s="782"/>
      <c r="U525" s="782"/>
      <c r="V525" s="783"/>
      <c r="W525" s="36" t="s">
        <v>69</v>
      </c>
      <c r="X525" s="779">
        <f>IFERROR(SUM(X519:X523),"0")</f>
        <v>300</v>
      </c>
      <c r="Y525" s="779">
        <f>IFERROR(SUM(Y519:Y523),"0")</f>
        <v>302.40000000000003</v>
      </c>
      <c r="Z525" s="36"/>
      <c r="AA525" s="780"/>
      <c r="AB525" s="780"/>
      <c r="AC525" s="780"/>
    </row>
    <row r="526" spans="1:68" ht="14.25" hidden="1" customHeight="1" x14ac:dyDescent="0.25">
      <c r="A526" s="799" t="s">
        <v>830</v>
      </c>
      <c r="B526" s="794"/>
      <c r="C526" s="794"/>
      <c r="D526" s="794"/>
      <c r="E526" s="794"/>
      <c r="F526" s="794"/>
      <c r="G526" s="794"/>
      <c r="H526" s="794"/>
      <c r="I526" s="794"/>
      <c r="J526" s="794"/>
      <c r="K526" s="794"/>
      <c r="L526" s="794"/>
      <c r="M526" s="794"/>
      <c r="N526" s="794"/>
      <c r="O526" s="794"/>
      <c r="P526" s="794"/>
      <c r="Q526" s="794"/>
      <c r="R526" s="794"/>
      <c r="S526" s="794"/>
      <c r="T526" s="794"/>
      <c r="U526" s="794"/>
      <c r="V526" s="794"/>
      <c r="W526" s="794"/>
      <c r="X526" s="794"/>
      <c r="Y526" s="794"/>
      <c r="Z526" s="794"/>
      <c r="AA526" s="770"/>
      <c r="AB526" s="770"/>
      <c r="AC526" s="770"/>
    </row>
    <row r="527" spans="1:68" ht="27" hidden="1" customHeight="1" x14ac:dyDescent="0.25">
      <c r="A527" s="53" t="s">
        <v>831</v>
      </c>
      <c r="B527" s="53" t="s">
        <v>832</v>
      </c>
      <c r="C527" s="30">
        <v>4301040357</v>
      </c>
      <c r="D527" s="788">
        <v>4680115884564</v>
      </c>
      <c r="E527" s="789"/>
      <c r="F527" s="776">
        <v>0.15</v>
      </c>
      <c r="G527" s="31">
        <v>20</v>
      </c>
      <c r="H527" s="776">
        <v>3</v>
      </c>
      <c r="I527" s="776">
        <v>3.6</v>
      </c>
      <c r="J527" s="31">
        <v>200</v>
      </c>
      <c r="K527" s="31" t="s">
        <v>806</v>
      </c>
      <c r="L527" s="31"/>
      <c r="M527" s="32" t="s">
        <v>807</v>
      </c>
      <c r="N527" s="32"/>
      <c r="O527" s="31">
        <v>60</v>
      </c>
      <c r="P527" s="11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5"/>
      <c r="R527" s="785"/>
      <c r="S527" s="785"/>
      <c r="T527" s="786"/>
      <c r="U527" s="33"/>
      <c r="V527" s="33"/>
      <c r="W527" s="34" t="s">
        <v>69</v>
      </c>
      <c r="X527" s="777">
        <v>0</v>
      </c>
      <c r="Y527" s="778">
        <f>IFERROR(IF(X527="",0,CEILING((X527/$H527),1)*$H527),"")</f>
        <v>0</v>
      </c>
      <c r="Z527" s="35" t="str">
        <f>IFERROR(IF(Y527=0,"",ROUNDUP(Y527/H527,0)*0.00627),"")</f>
        <v/>
      </c>
      <c r="AA527" s="55"/>
      <c r="AB527" s="56"/>
      <c r="AC527" s="615" t="s">
        <v>833</v>
      </c>
      <c r="AG527" s="63"/>
      <c r="AJ527" s="66"/>
      <c r="AK527" s="66">
        <v>0</v>
      </c>
      <c r="BB527" s="616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12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13"/>
      <c r="P528" s="787" t="s">
        <v>71</v>
      </c>
      <c r="Q528" s="782"/>
      <c r="R528" s="782"/>
      <c r="S528" s="782"/>
      <c r="T528" s="782"/>
      <c r="U528" s="782"/>
      <c r="V528" s="783"/>
      <c r="W528" s="36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4"/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813"/>
      <c r="P529" s="787" t="s">
        <v>71</v>
      </c>
      <c r="Q529" s="782"/>
      <c r="R529" s="782"/>
      <c r="S529" s="782"/>
      <c r="T529" s="782"/>
      <c r="U529" s="782"/>
      <c r="V529" s="783"/>
      <c r="W529" s="36" t="s">
        <v>69</v>
      </c>
      <c r="X529" s="779">
        <f>IFERROR(SUM(X527:X527),"0")</f>
        <v>0</v>
      </c>
      <c r="Y529" s="779">
        <f>IFERROR(SUM(Y527:Y527),"0")</f>
        <v>0</v>
      </c>
      <c r="Z529" s="36"/>
      <c r="AA529" s="780"/>
      <c r="AB529" s="780"/>
      <c r="AC529" s="780"/>
    </row>
    <row r="530" spans="1:68" ht="16.5" hidden="1" customHeight="1" x14ac:dyDescent="0.25">
      <c r="A530" s="811" t="s">
        <v>834</v>
      </c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794"/>
      <c r="P530" s="794"/>
      <c r="Q530" s="794"/>
      <c r="R530" s="794"/>
      <c r="S530" s="794"/>
      <c r="T530" s="794"/>
      <c r="U530" s="794"/>
      <c r="V530" s="794"/>
      <c r="W530" s="794"/>
      <c r="X530" s="794"/>
      <c r="Y530" s="794"/>
      <c r="Z530" s="794"/>
      <c r="AA530" s="773"/>
      <c r="AB530" s="773"/>
      <c r="AC530" s="773"/>
    </row>
    <row r="531" spans="1:68" ht="14.25" hidden="1" customHeight="1" x14ac:dyDescent="0.25">
      <c r="A531" s="799" t="s">
        <v>64</v>
      </c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794"/>
      <c r="P531" s="794"/>
      <c r="Q531" s="794"/>
      <c r="R531" s="794"/>
      <c r="S531" s="794"/>
      <c r="T531" s="794"/>
      <c r="U531" s="794"/>
      <c r="V531" s="794"/>
      <c r="W531" s="794"/>
      <c r="X531" s="794"/>
      <c r="Y531" s="794"/>
      <c r="Z531" s="794"/>
      <c r="AA531" s="770"/>
      <c r="AB531" s="770"/>
      <c r="AC531" s="770"/>
    </row>
    <row r="532" spans="1:68" ht="27" hidden="1" customHeight="1" x14ac:dyDescent="0.25">
      <c r="A532" s="53" t="s">
        <v>835</v>
      </c>
      <c r="B532" s="53" t="s">
        <v>836</v>
      </c>
      <c r="C532" s="30">
        <v>4301031294</v>
      </c>
      <c r="D532" s="788">
        <v>4680115885189</v>
      </c>
      <c r="E532" s="789"/>
      <c r="F532" s="776">
        <v>0.2</v>
      </c>
      <c r="G532" s="31">
        <v>6</v>
      </c>
      <c r="H532" s="776">
        <v>1.2</v>
      </c>
      <c r="I532" s="776">
        <v>1.3720000000000001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99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5"/>
      <c r="R532" s="785"/>
      <c r="S532" s="785"/>
      <c r="T532" s="786"/>
      <c r="U532" s="33"/>
      <c r="V532" s="33"/>
      <c r="W532" s="34" t="s">
        <v>69</v>
      </c>
      <c r="X532" s="777">
        <v>0</v>
      </c>
      <c r="Y532" s="778">
        <f t="shared" ref="Y532:Y537" si="104">IFERROR(IF(X532="",0,CEILING((X532/$H532),1)*$H532),"")</f>
        <v>0</v>
      </c>
      <c r="Z532" s="35" t="str">
        <f>IFERROR(IF(Y532=0,"",ROUNDUP(Y532/H532,0)*0.00502),"")</f>
        <v/>
      </c>
      <c r="AA532" s="55"/>
      <c r="AB532" s="56"/>
      <c r="AC532" s="617" t="s">
        <v>837</v>
      </c>
      <c r="AG532" s="63"/>
      <c r="AJ532" s="66"/>
      <c r="AK532" s="66">
        <v>0</v>
      </c>
      <c r="BB532" s="618" t="s">
        <v>1</v>
      </c>
      <c r="BM532" s="63">
        <f t="shared" ref="BM532:BM537" si="105">IFERROR(X532*I532/H532,"0")</f>
        <v>0</v>
      </c>
      <c r="BN532" s="63">
        <f t="shared" ref="BN532:BN537" si="106">IFERROR(Y532*I532/H532,"0")</f>
        <v>0</v>
      </c>
      <c r="BO532" s="63">
        <f t="shared" ref="BO532:BO537" si="107">IFERROR(1/J532*(X532/H532),"0")</f>
        <v>0</v>
      </c>
      <c r="BP532" s="63">
        <f t="shared" ref="BP532:BP537" si="108">IFERROR(1/J532*(Y532/H532),"0")</f>
        <v>0</v>
      </c>
    </row>
    <row r="533" spans="1:68" ht="27" hidden="1" customHeight="1" x14ac:dyDescent="0.25">
      <c r="A533" s="53" t="s">
        <v>838</v>
      </c>
      <c r="B533" s="53" t="s">
        <v>839</v>
      </c>
      <c r="C533" s="30">
        <v>4301031293</v>
      </c>
      <c r="D533" s="788">
        <v>4680115885172</v>
      </c>
      <c r="E533" s="789"/>
      <c r="F533" s="776">
        <v>0.2</v>
      </c>
      <c r="G533" s="31">
        <v>6</v>
      </c>
      <c r="H533" s="776">
        <v>1.2</v>
      </c>
      <c r="I533" s="776">
        <v>1.3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1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5"/>
      <c r="R533" s="785"/>
      <c r="S533" s="785"/>
      <c r="T533" s="786"/>
      <c r="U533" s="33"/>
      <c r="V533" s="33"/>
      <c r="W533" s="34" t="s">
        <v>69</v>
      </c>
      <c r="X533" s="777">
        <v>0</v>
      </c>
      <c r="Y533" s="778">
        <f t="shared" si="104"/>
        <v>0</v>
      </c>
      <c r="Z533" s="35" t="str">
        <f>IFERROR(IF(Y533=0,"",ROUNDUP(Y533/H533,0)*0.00502),"")</f>
        <v/>
      </c>
      <c r="AA533" s="55"/>
      <c r="AB533" s="56"/>
      <c r="AC533" s="619" t="s">
        <v>837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840</v>
      </c>
      <c r="B534" s="53" t="s">
        <v>841</v>
      </c>
      <c r="C534" s="30">
        <v>4301031347</v>
      </c>
      <c r="D534" s="788">
        <v>4680115885110</v>
      </c>
      <c r="E534" s="789"/>
      <c r="F534" s="776">
        <v>0.2</v>
      </c>
      <c r="G534" s="31">
        <v>6</v>
      </c>
      <c r="H534" s="776">
        <v>1.2</v>
      </c>
      <c r="I534" s="776">
        <v>2.1</v>
      </c>
      <c r="J534" s="31">
        <v>182</v>
      </c>
      <c r="K534" s="31" t="s">
        <v>76</v>
      </c>
      <c r="L534" s="31"/>
      <c r="M534" s="32" t="s">
        <v>68</v>
      </c>
      <c r="N534" s="32"/>
      <c r="O534" s="31">
        <v>50</v>
      </c>
      <c r="P534" s="801" t="s">
        <v>842</v>
      </c>
      <c r="Q534" s="785"/>
      <c r="R534" s="785"/>
      <c r="S534" s="785"/>
      <c r="T534" s="786"/>
      <c r="U534" s="33"/>
      <c r="V534" s="33"/>
      <c r="W534" s="34" t="s">
        <v>69</v>
      </c>
      <c r="X534" s="777">
        <v>0</v>
      </c>
      <c r="Y534" s="778">
        <f t="shared" si="104"/>
        <v>0</v>
      </c>
      <c r="Z534" s="35" t="str">
        <f>IFERROR(IF(Y534=0,"",ROUNDUP(Y534/H534,0)*0.00651),"")</f>
        <v/>
      </c>
      <c r="AA534" s="55"/>
      <c r="AB534" s="56"/>
      <c r="AC534" s="621" t="s">
        <v>843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840</v>
      </c>
      <c r="B535" s="53" t="s">
        <v>844</v>
      </c>
      <c r="C535" s="30">
        <v>4301031291</v>
      </c>
      <c r="D535" s="788">
        <v>4680115885110</v>
      </c>
      <c r="E535" s="789"/>
      <c r="F535" s="776">
        <v>0.2</v>
      </c>
      <c r="G535" s="31">
        <v>6</v>
      </c>
      <c r="H535" s="776">
        <v>1.2</v>
      </c>
      <c r="I535" s="776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5"/>
      <c r="R535" s="785"/>
      <c r="S535" s="785"/>
      <c r="T535" s="786"/>
      <c r="U535" s="33"/>
      <c r="V535" s="33"/>
      <c r="W535" s="34" t="s">
        <v>69</v>
      </c>
      <c r="X535" s="777">
        <v>0</v>
      </c>
      <c r="Y535" s="77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843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845</v>
      </c>
      <c r="B536" s="53" t="s">
        <v>846</v>
      </c>
      <c r="C536" s="30">
        <v>4301031329</v>
      </c>
      <c r="D536" s="788">
        <v>4680115885219</v>
      </c>
      <c r="E536" s="789"/>
      <c r="F536" s="776">
        <v>0.28000000000000003</v>
      </c>
      <c r="G536" s="31">
        <v>6</v>
      </c>
      <c r="H536" s="776">
        <v>1.68</v>
      </c>
      <c r="I536" s="77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35</v>
      </c>
      <c r="P536" s="90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5"/>
      <c r="R536" s="785"/>
      <c r="S536" s="785"/>
      <c r="T536" s="786"/>
      <c r="U536" s="33"/>
      <c r="V536" s="33"/>
      <c r="W536" s="34" t="s">
        <v>69</v>
      </c>
      <c r="X536" s="777">
        <v>0</v>
      </c>
      <c r="Y536" s="77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847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845</v>
      </c>
      <c r="B537" s="53" t="s">
        <v>848</v>
      </c>
      <c r="C537" s="30">
        <v>4301031416</v>
      </c>
      <c r="D537" s="788">
        <v>4680115885219</v>
      </c>
      <c r="E537" s="789"/>
      <c r="F537" s="776">
        <v>0.28000000000000003</v>
      </c>
      <c r="G537" s="31">
        <v>6</v>
      </c>
      <c r="H537" s="776">
        <v>1.68</v>
      </c>
      <c r="I537" s="776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1155" t="s">
        <v>849</v>
      </c>
      <c r="Q537" s="785"/>
      <c r="R537" s="785"/>
      <c r="S537" s="785"/>
      <c r="T537" s="786"/>
      <c r="U537" s="33"/>
      <c r="V537" s="33"/>
      <c r="W537" s="34" t="s">
        <v>69</v>
      </c>
      <c r="X537" s="777">
        <v>0</v>
      </c>
      <c r="Y537" s="778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847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idden="1" x14ac:dyDescent="0.2">
      <c r="A538" s="812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13"/>
      <c r="P538" s="787" t="s">
        <v>71</v>
      </c>
      <c r="Q538" s="782"/>
      <c r="R538" s="782"/>
      <c r="S538" s="782"/>
      <c r="T538" s="782"/>
      <c r="U538" s="782"/>
      <c r="V538" s="783"/>
      <c r="W538" s="36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13"/>
      <c r="P539" s="787" t="s">
        <v>71</v>
      </c>
      <c r="Q539" s="782"/>
      <c r="R539" s="782"/>
      <c r="S539" s="782"/>
      <c r="T539" s="782"/>
      <c r="U539" s="782"/>
      <c r="V539" s="783"/>
      <c r="W539" s="36" t="s">
        <v>69</v>
      </c>
      <c r="X539" s="779">
        <f>IFERROR(SUM(X532:X537),"0")</f>
        <v>0</v>
      </c>
      <c r="Y539" s="779">
        <f>IFERROR(SUM(Y532:Y537),"0")</f>
        <v>0</v>
      </c>
      <c r="Z539" s="36"/>
      <c r="AA539" s="780"/>
      <c r="AB539" s="780"/>
      <c r="AC539" s="780"/>
    </row>
    <row r="540" spans="1:68" ht="16.5" hidden="1" customHeight="1" x14ac:dyDescent="0.25">
      <c r="A540" s="811" t="s">
        <v>850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3"/>
      <c r="AB540" s="773"/>
      <c r="AC540" s="773"/>
    </row>
    <row r="541" spans="1:68" ht="14.25" hidden="1" customHeight="1" x14ac:dyDescent="0.25">
      <c r="A541" s="799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0"/>
      <c r="AB541" s="770"/>
      <c r="AC541" s="770"/>
    </row>
    <row r="542" spans="1:68" ht="27" hidden="1" customHeight="1" x14ac:dyDescent="0.25">
      <c r="A542" s="53" t="s">
        <v>851</v>
      </c>
      <c r="B542" s="53" t="s">
        <v>852</v>
      </c>
      <c r="C542" s="30">
        <v>4301031261</v>
      </c>
      <c r="D542" s="788">
        <v>4680115885103</v>
      </c>
      <c r="E542" s="789"/>
      <c r="F542" s="776">
        <v>0.27</v>
      </c>
      <c r="G542" s="31">
        <v>6</v>
      </c>
      <c r="H542" s="776">
        <v>1.62</v>
      </c>
      <c r="I542" s="776">
        <v>1.8</v>
      </c>
      <c r="J542" s="31">
        <v>182</v>
      </c>
      <c r="K542" s="31" t="s">
        <v>76</v>
      </c>
      <c r="L542" s="31"/>
      <c r="M542" s="32" t="s">
        <v>68</v>
      </c>
      <c r="N542" s="32"/>
      <c r="O542" s="31">
        <v>40</v>
      </c>
      <c r="P542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5"/>
      <c r="R542" s="785"/>
      <c r="S542" s="785"/>
      <c r="T542" s="786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IFERROR(IF(Y542=0,"",ROUNDUP(Y542/H542,0)*0.00651),"")</f>
        <v/>
      </c>
      <c r="AA542" s="55"/>
      <c r="AB542" s="56"/>
      <c r="AC542" s="629" t="s">
        <v>853</v>
      </c>
      <c r="AG542" s="63"/>
      <c r="AJ542" s="66"/>
      <c r="AK542" s="66">
        <v>0</v>
      </c>
      <c r="BB542" s="630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idden="1" x14ac:dyDescent="0.2">
      <c r="A543" s="812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13"/>
      <c r="P543" s="787" t="s">
        <v>71</v>
      </c>
      <c r="Q543" s="782"/>
      <c r="R543" s="782"/>
      <c r="S543" s="782"/>
      <c r="T543" s="782"/>
      <c r="U543" s="782"/>
      <c r="V543" s="783"/>
      <c r="W543" s="36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13"/>
      <c r="P544" s="787" t="s">
        <v>71</v>
      </c>
      <c r="Q544" s="782"/>
      <c r="R544" s="782"/>
      <c r="S544" s="782"/>
      <c r="T544" s="782"/>
      <c r="U544" s="782"/>
      <c r="V544" s="783"/>
      <c r="W544" s="36" t="s">
        <v>69</v>
      </c>
      <c r="X544" s="779">
        <f>IFERROR(SUM(X542:X542),"0")</f>
        <v>0</v>
      </c>
      <c r="Y544" s="779">
        <f>IFERROR(SUM(Y542:Y542),"0")</f>
        <v>0</v>
      </c>
      <c r="Z544" s="36"/>
      <c r="AA544" s="780"/>
      <c r="AB544" s="780"/>
      <c r="AC544" s="780"/>
    </row>
    <row r="545" spans="1:68" ht="27.75" hidden="1" customHeight="1" x14ac:dyDescent="0.2">
      <c r="A545" s="796" t="s">
        <v>854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47"/>
      <c r="AB545" s="47"/>
      <c r="AC545" s="47"/>
    </row>
    <row r="546" spans="1:68" ht="16.5" hidden="1" customHeight="1" x14ac:dyDescent="0.25">
      <c r="A546" s="811" t="s">
        <v>854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3"/>
      <c r="AB546" s="773"/>
      <c r="AC546" s="773"/>
    </row>
    <row r="547" spans="1:68" ht="14.25" hidden="1" customHeight="1" x14ac:dyDescent="0.25">
      <c r="A547" s="799" t="s">
        <v>113</v>
      </c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794"/>
      <c r="P547" s="794"/>
      <c r="Q547" s="794"/>
      <c r="R547" s="794"/>
      <c r="S547" s="794"/>
      <c r="T547" s="794"/>
      <c r="U547" s="794"/>
      <c r="V547" s="794"/>
      <c r="W547" s="794"/>
      <c r="X547" s="794"/>
      <c r="Y547" s="794"/>
      <c r="Z547" s="794"/>
      <c r="AA547" s="770"/>
      <c r="AB547" s="770"/>
      <c r="AC547" s="770"/>
    </row>
    <row r="548" spans="1:68" ht="27" hidden="1" customHeight="1" x14ac:dyDescent="0.25">
      <c r="A548" s="53" t="s">
        <v>855</v>
      </c>
      <c r="B548" s="53" t="s">
        <v>856</v>
      </c>
      <c r="C548" s="30">
        <v>4301011795</v>
      </c>
      <c r="D548" s="788">
        <v>4607091389067</v>
      </c>
      <c r="E548" s="789"/>
      <c r="F548" s="776">
        <v>0.88</v>
      </c>
      <c r="G548" s="31">
        <v>6</v>
      </c>
      <c r="H548" s="776">
        <v>5.28</v>
      </c>
      <c r="I548" s="776">
        <v>5.64</v>
      </c>
      <c r="J548" s="31">
        <v>104</v>
      </c>
      <c r="K548" s="31" t="s">
        <v>116</v>
      </c>
      <c r="L548" s="31"/>
      <c r="M548" s="32" t="s">
        <v>117</v>
      </c>
      <c r="N548" s="32"/>
      <c r="O548" s="31">
        <v>60</v>
      </c>
      <c r="P548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5"/>
      <c r="R548" s="785"/>
      <c r="S548" s="785"/>
      <c r="T548" s="786"/>
      <c r="U548" s="33"/>
      <c r="V548" s="33"/>
      <c r="W548" s="34" t="s">
        <v>69</v>
      </c>
      <c r="X548" s="777">
        <v>0</v>
      </c>
      <c r="Y548" s="778">
        <f t="shared" ref="Y548:Y562" si="109">IFERROR(IF(X548="",0,CEILING((X548/$H548),1)*$H548),"")</f>
        <v>0</v>
      </c>
      <c r="Z548" s="35" t="str">
        <f t="shared" ref="Z548:Z553" si="110">IFERROR(IF(Y548=0,"",ROUNDUP(Y548/H548,0)*0.01196),"")</f>
        <v/>
      </c>
      <c r="AA548" s="55"/>
      <c r="AB548" s="56"/>
      <c r="AC548" s="631" t="s">
        <v>120</v>
      </c>
      <c r="AG548" s="63"/>
      <c r="AJ548" s="66"/>
      <c r="AK548" s="66">
        <v>0</v>
      </c>
      <c r="BB548" s="632" t="s">
        <v>1</v>
      </c>
      <c r="BM548" s="63">
        <f t="shared" ref="BM548:BM562" si="111">IFERROR(X548*I548/H548,"0")</f>
        <v>0</v>
      </c>
      <c r="BN548" s="63">
        <f t="shared" ref="BN548:BN562" si="112">IFERROR(Y548*I548/H548,"0")</f>
        <v>0</v>
      </c>
      <c r="BO548" s="63">
        <f t="shared" ref="BO548:BO562" si="113">IFERROR(1/J548*(X548/H548),"0")</f>
        <v>0</v>
      </c>
      <c r="BP548" s="63">
        <f t="shared" ref="BP548:BP562" si="114">IFERROR(1/J548*(Y548/H548),"0")</f>
        <v>0</v>
      </c>
    </row>
    <row r="549" spans="1:68" ht="27" hidden="1" customHeight="1" x14ac:dyDescent="0.25">
      <c r="A549" s="53" t="s">
        <v>857</v>
      </c>
      <c r="B549" s="53" t="s">
        <v>858</v>
      </c>
      <c r="C549" s="30">
        <v>4301011961</v>
      </c>
      <c r="D549" s="788">
        <v>4680115885271</v>
      </c>
      <c r="E549" s="789"/>
      <c r="F549" s="776">
        <v>0.88</v>
      </c>
      <c r="G549" s="31">
        <v>6</v>
      </c>
      <c r="H549" s="776">
        <v>5.28</v>
      </c>
      <c r="I549" s="776">
        <v>5.64</v>
      </c>
      <c r="J549" s="31">
        <v>104</v>
      </c>
      <c r="K549" s="31" t="s">
        <v>116</v>
      </c>
      <c r="L549" s="31"/>
      <c r="M549" s="32" t="s">
        <v>117</v>
      </c>
      <c r="N549" s="32"/>
      <c r="O549" s="31">
        <v>60</v>
      </c>
      <c r="P549" s="12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5"/>
      <c r="R549" s="785"/>
      <c r="S549" s="785"/>
      <c r="T549" s="786"/>
      <c r="U549" s="33"/>
      <c r="V549" s="33"/>
      <c r="W549" s="34" t="s">
        <v>69</v>
      </c>
      <c r="X549" s="777">
        <v>0</v>
      </c>
      <c r="Y549" s="778">
        <f t="shared" si="109"/>
        <v>0</v>
      </c>
      <c r="Z549" s="35" t="str">
        <f t="shared" si="110"/>
        <v/>
      </c>
      <c r="AA549" s="55"/>
      <c r="AB549" s="56"/>
      <c r="AC549" s="633" t="s">
        <v>859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16.5" hidden="1" customHeight="1" x14ac:dyDescent="0.25">
      <c r="A550" s="53" t="s">
        <v>860</v>
      </c>
      <c r="B550" s="53" t="s">
        <v>861</v>
      </c>
      <c r="C550" s="30">
        <v>4301011774</v>
      </c>
      <c r="D550" s="788">
        <v>4680115884502</v>
      </c>
      <c r="E550" s="789"/>
      <c r="F550" s="776">
        <v>0.88</v>
      </c>
      <c r="G550" s="31">
        <v>6</v>
      </c>
      <c r="H550" s="776">
        <v>5.28</v>
      </c>
      <c r="I550" s="776">
        <v>5.64</v>
      </c>
      <c r="J550" s="31">
        <v>104</v>
      </c>
      <c r="K550" s="31" t="s">
        <v>116</v>
      </c>
      <c r="L550" s="31"/>
      <c r="M550" s="32" t="s">
        <v>117</v>
      </c>
      <c r="N550" s="32"/>
      <c r="O550" s="31">
        <v>60</v>
      </c>
      <c r="P550" s="11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5"/>
      <c r="R550" s="785"/>
      <c r="S550" s="785"/>
      <c r="T550" s="786"/>
      <c r="U550" s="33"/>
      <c r="V550" s="33"/>
      <c r="W550" s="34" t="s">
        <v>69</v>
      </c>
      <c r="X550" s="777">
        <v>0</v>
      </c>
      <c r="Y550" s="778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27" customHeight="1" x14ac:dyDescent="0.25">
      <c r="A551" s="53" t="s">
        <v>863</v>
      </c>
      <c r="B551" s="53" t="s">
        <v>864</v>
      </c>
      <c r="C551" s="30">
        <v>4301011771</v>
      </c>
      <c r="D551" s="788">
        <v>4607091389104</v>
      </c>
      <c r="E551" s="789"/>
      <c r="F551" s="776">
        <v>0.88</v>
      </c>
      <c r="G551" s="31">
        <v>6</v>
      </c>
      <c r="H551" s="776">
        <v>5.28</v>
      </c>
      <c r="I551" s="776">
        <v>5.64</v>
      </c>
      <c r="J551" s="31">
        <v>104</v>
      </c>
      <c r="K551" s="31" t="s">
        <v>116</v>
      </c>
      <c r="L551" s="31"/>
      <c r="M551" s="32" t="s">
        <v>117</v>
      </c>
      <c r="N551" s="32"/>
      <c r="O551" s="31">
        <v>60</v>
      </c>
      <c r="P551" s="9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5"/>
      <c r="R551" s="785"/>
      <c r="S551" s="785"/>
      <c r="T551" s="786"/>
      <c r="U551" s="33"/>
      <c r="V551" s="33"/>
      <c r="W551" s="34" t="s">
        <v>69</v>
      </c>
      <c r="X551" s="777">
        <v>1000</v>
      </c>
      <c r="Y551" s="778">
        <f t="shared" si="109"/>
        <v>1003.2</v>
      </c>
      <c r="Z551" s="35">
        <f t="shared" si="110"/>
        <v>2.2724000000000002</v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1068.1818181818182</v>
      </c>
      <c r="BN551" s="63">
        <f t="shared" si="112"/>
        <v>1071.5999999999999</v>
      </c>
      <c r="BO551" s="63">
        <f t="shared" si="113"/>
        <v>1.821095571095571</v>
      </c>
      <c r="BP551" s="63">
        <f t="shared" si="114"/>
        <v>1.8269230769230771</v>
      </c>
    </row>
    <row r="552" spans="1:68" ht="16.5" hidden="1" customHeight="1" x14ac:dyDescent="0.25">
      <c r="A552" s="53" t="s">
        <v>866</v>
      </c>
      <c r="B552" s="53" t="s">
        <v>867</v>
      </c>
      <c r="C552" s="30">
        <v>4301011799</v>
      </c>
      <c r="D552" s="788">
        <v>4680115884519</v>
      </c>
      <c r="E552" s="789"/>
      <c r="F552" s="776">
        <v>0.88</v>
      </c>
      <c r="G552" s="31">
        <v>6</v>
      </c>
      <c r="H552" s="776">
        <v>5.28</v>
      </c>
      <c r="I552" s="77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5"/>
      <c r="R552" s="785"/>
      <c r="S552" s="785"/>
      <c r="T552" s="786"/>
      <c r="U552" s="33"/>
      <c r="V552" s="33"/>
      <c r="W552" s="34" t="s">
        <v>69</v>
      </c>
      <c r="X552" s="777">
        <v>0</v>
      </c>
      <c r="Y552" s="778">
        <f t="shared" si="109"/>
        <v>0</v>
      </c>
      <c r="Z552" s="35" t="str">
        <f t="shared" si="110"/>
        <v/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27" customHeight="1" x14ac:dyDescent="0.25">
      <c r="A553" s="53" t="s">
        <v>869</v>
      </c>
      <c r="B553" s="53" t="s">
        <v>870</v>
      </c>
      <c r="C553" s="30">
        <v>4301011376</v>
      </c>
      <c r="D553" s="788">
        <v>4680115885226</v>
      </c>
      <c r="E553" s="789"/>
      <c r="F553" s="776">
        <v>0.88</v>
      </c>
      <c r="G553" s="31">
        <v>6</v>
      </c>
      <c r="H553" s="776">
        <v>5.28</v>
      </c>
      <c r="I553" s="776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5"/>
      <c r="R553" s="785"/>
      <c r="S553" s="785"/>
      <c r="T553" s="786"/>
      <c r="U553" s="33"/>
      <c r="V553" s="33"/>
      <c r="W553" s="34" t="s">
        <v>69</v>
      </c>
      <c r="X553" s="777">
        <v>1000</v>
      </c>
      <c r="Y553" s="778">
        <f t="shared" si="109"/>
        <v>1003.2</v>
      </c>
      <c r="Z553" s="35">
        <f t="shared" si="110"/>
        <v>2.2724000000000002</v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1068.1818181818182</v>
      </c>
      <c r="BN553" s="63">
        <f t="shared" si="112"/>
        <v>1071.5999999999999</v>
      </c>
      <c r="BO553" s="63">
        <f t="shared" si="113"/>
        <v>1.821095571095571</v>
      </c>
      <c r="BP553" s="63">
        <f t="shared" si="114"/>
        <v>1.8269230769230771</v>
      </c>
    </row>
    <row r="554" spans="1:68" ht="27" hidden="1" customHeight="1" x14ac:dyDescent="0.25">
      <c r="A554" s="53" t="s">
        <v>872</v>
      </c>
      <c r="B554" s="53" t="s">
        <v>873</v>
      </c>
      <c r="C554" s="30">
        <v>4301011778</v>
      </c>
      <c r="D554" s="788">
        <v>4680115880603</v>
      </c>
      <c r="E554" s="789"/>
      <c r="F554" s="776">
        <v>0.6</v>
      </c>
      <c r="G554" s="31">
        <v>6</v>
      </c>
      <c r="H554" s="776">
        <v>3.6</v>
      </c>
      <c r="I554" s="776">
        <v>3.81</v>
      </c>
      <c r="J554" s="31">
        <v>132</v>
      </c>
      <c r="K554" s="31" t="s">
        <v>126</v>
      </c>
      <c r="L554" s="31"/>
      <c r="M554" s="32" t="s">
        <v>117</v>
      </c>
      <c r="N554" s="32"/>
      <c r="O554" s="31">
        <v>60</v>
      </c>
      <c r="P554" s="9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5"/>
      <c r="R554" s="785"/>
      <c r="S554" s="785"/>
      <c r="T554" s="786"/>
      <c r="U554" s="33"/>
      <c r="V554" s="33"/>
      <c r="W554" s="34" t="s">
        <v>69</v>
      </c>
      <c r="X554" s="777">
        <v>0</v>
      </c>
      <c r="Y554" s="778">
        <f t="shared" si="109"/>
        <v>0</v>
      </c>
      <c r="Z554" s="35" t="str">
        <f>IFERROR(IF(Y554=0,"",ROUNDUP(Y554/H554,0)*0.00902),"")</f>
        <v/>
      </c>
      <c r="AA554" s="55"/>
      <c r="AB554" s="56"/>
      <c r="AC554" s="643" t="s">
        <v>120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872</v>
      </c>
      <c r="B555" s="53" t="s">
        <v>874</v>
      </c>
      <c r="C555" s="30">
        <v>4301012035</v>
      </c>
      <c r="D555" s="788">
        <v>4680115880603</v>
      </c>
      <c r="E555" s="789"/>
      <c r="F555" s="776">
        <v>0.6</v>
      </c>
      <c r="G555" s="31">
        <v>8</v>
      </c>
      <c r="H555" s="776">
        <v>4.8</v>
      </c>
      <c r="I555" s="776">
        <v>6.96</v>
      </c>
      <c r="J555" s="31">
        <v>120</v>
      </c>
      <c r="K555" s="31" t="s">
        <v>126</v>
      </c>
      <c r="L555" s="31"/>
      <c r="M555" s="32" t="s">
        <v>117</v>
      </c>
      <c r="N555" s="32"/>
      <c r="O555" s="31">
        <v>60</v>
      </c>
      <c r="P555" s="9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5"/>
      <c r="R555" s="785"/>
      <c r="S555" s="785"/>
      <c r="T555" s="786"/>
      <c r="U555" s="33"/>
      <c r="V555" s="33"/>
      <c r="W555" s="34" t="s">
        <v>69</v>
      </c>
      <c r="X555" s="777">
        <v>0</v>
      </c>
      <c r="Y555" s="77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120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875</v>
      </c>
      <c r="B556" s="53" t="s">
        <v>876</v>
      </c>
      <c r="C556" s="30">
        <v>4301012036</v>
      </c>
      <c r="D556" s="788">
        <v>4680115882782</v>
      </c>
      <c r="E556" s="789"/>
      <c r="F556" s="776">
        <v>0.6</v>
      </c>
      <c r="G556" s="31">
        <v>8</v>
      </c>
      <c r="H556" s="776">
        <v>4.8</v>
      </c>
      <c r="I556" s="776">
        <v>6.96</v>
      </c>
      <c r="J556" s="31">
        <v>120</v>
      </c>
      <c r="K556" s="31" t="s">
        <v>126</v>
      </c>
      <c r="L556" s="31"/>
      <c r="M556" s="32" t="s">
        <v>117</v>
      </c>
      <c r="N556" s="32"/>
      <c r="O556" s="31">
        <v>60</v>
      </c>
      <c r="P556" s="11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5"/>
      <c r="R556" s="785"/>
      <c r="S556" s="785"/>
      <c r="T556" s="786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859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877</v>
      </c>
      <c r="B557" s="53" t="s">
        <v>878</v>
      </c>
      <c r="C557" s="30">
        <v>4301012050</v>
      </c>
      <c r="D557" s="788">
        <v>4680115885479</v>
      </c>
      <c r="E557" s="789"/>
      <c r="F557" s="776">
        <v>0.4</v>
      </c>
      <c r="G557" s="31">
        <v>6</v>
      </c>
      <c r="H557" s="776">
        <v>2.4</v>
      </c>
      <c r="I557" s="776">
        <v>2.58</v>
      </c>
      <c r="J557" s="31">
        <v>182</v>
      </c>
      <c r="K557" s="31" t="s">
        <v>76</v>
      </c>
      <c r="L557" s="31"/>
      <c r="M557" s="32" t="s">
        <v>117</v>
      </c>
      <c r="N557" s="32"/>
      <c r="O557" s="31">
        <v>60</v>
      </c>
      <c r="P557" s="914" t="s">
        <v>879</v>
      </c>
      <c r="Q557" s="785"/>
      <c r="R557" s="785"/>
      <c r="S557" s="785"/>
      <c r="T557" s="786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>IFERROR(IF(Y557=0,"",ROUNDUP(Y557/H557,0)*0.00651),"")</f>
        <v/>
      </c>
      <c r="AA557" s="55"/>
      <c r="AB557" s="56"/>
      <c r="AC557" s="649" t="s">
        <v>865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customHeight="1" x14ac:dyDescent="0.25">
      <c r="A558" s="53" t="s">
        <v>880</v>
      </c>
      <c r="B558" s="53" t="s">
        <v>881</v>
      </c>
      <c r="C558" s="30">
        <v>4301011784</v>
      </c>
      <c r="D558" s="788">
        <v>4607091389982</v>
      </c>
      <c r="E558" s="789"/>
      <c r="F558" s="776">
        <v>0.6</v>
      </c>
      <c r="G558" s="31">
        <v>6</v>
      </c>
      <c r="H558" s="776">
        <v>3.6</v>
      </c>
      <c r="I558" s="776">
        <v>3.81</v>
      </c>
      <c r="J558" s="31">
        <v>132</v>
      </c>
      <c r="K558" s="31" t="s">
        <v>126</v>
      </c>
      <c r="L558" s="31"/>
      <c r="M558" s="32" t="s">
        <v>117</v>
      </c>
      <c r="N558" s="32"/>
      <c r="O558" s="31">
        <v>60</v>
      </c>
      <c r="P558" s="10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5"/>
      <c r="R558" s="785"/>
      <c r="S558" s="785"/>
      <c r="T558" s="786"/>
      <c r="U558" s="33"/>
      <c r="V558" s="33"/>
      <c r="W558" s="34" t="s">
        <v>69</v>
      </c>
      <c r="X558" s="777">
        <v>300</v>
      </c>
      <c r="Y558" s="778">
        <f t="shared" si="109"/>
        <v>302.40000000000003</v>
      </c>
      <c r="Z558" s="35">
        <f>IFERROR(IF(Y558=0,"",ROUNDUP(Y558/H558,0)*0.00902),"")</f>
        <v>0.75768000000000002</v>
      </c>
      <c r="AA558" s="55"/>
      <c r="AB558" s="56"/>
      <c r="AC558" s="651" t="s">
        <v>865</v>
      </c>
      <c r="AG558" s="63"/>
      <c r="AJ558" s="66"/>
      <c r="AK558" s="66">
        <v>0</v>
      </c>
      <c r="BB558" s="652" t="s">
        <v>1</v>
      </c>
      <c r="BM558" s="63">
        <f t="shared" si="111"/>
        <v>317.5</v>
      </c>
      <c r="BN558" s="63">
        <f t="shared" si="112"/>
        <v>320.04000000000008</v>
      </c>
      <c r="BO558" s="63">
        <f t="shared" si="113"/>
        <v>0.63131313131313127</v>
      </c>
      <c r="BP558" s="63">
        <f t="shared" si="114"/>
        <v>0.63636363636363646</v>
      </c>
    </row>
    <row r="559" spans="1:68" ht="27" hidden="1" customHeight="1" x14ac:dyDescent="0.25">
      <c r="A559" s="53" t="s">
        <v>880</v>
      </c>
      <c r="B559" s="53" t="s">
        <v>882</v>
      </c>
      <c r="C559" s="30">
        <v>4301012034</v>
      </c>
      <c r="D559" s="788">
        <v>4607091389982</v>
      </c>
      <c r="E559" s="789"/>
      <c r="F559" s="776">
        <v>0.6</v>
      </c>
      <c r="G559" s="31">
        <v>8</v>
      </c>
      <c r="H559" s="776">
        <v>4.8</v>
      </c>
      <c r="I559" s="776">
        <v>6.96</v>
      </c>
      <c r="J559" s="31">
        <v>120</v>
      </c>
      <c r="K559" s="31" t="s">
        <v>126</v>
      </c>
      <c r="L559" s="31"/>
      <c r="M559" s="32" t="s">
        <v>117</v>
      </c>
      <c r="N559" s="32"/>
      <c r="O559" s="31">
        <v>60</v>
      </c>
      <c r="P559" s="9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5"/>
      <c r="R559" s="785"/>
      <c r="S559" s="785"/>
      <c r="T559" s="786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>IFERROR(IF(Y559=0,"",ROUNDUP(Y559/H559,0)*0.00937),"")</f>
        <v/>
      </c>
      <c r="AA559" s="55"/>
      <c r="AB559" s="56"/>
      <c r="AC559" s="653" t="s">
        <v>865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883</v>
      </c>
      <c r="B560" s="53" t="s">
        <v>884</v>
      </c>
      <c r="C560" s="30">
        <v>4301012057</v>
      </c>
      <c r="D560" s="788">
        <v>4680115886483</v>
      </c>
      <c r="E560" s="789"/>
      <c r="F560" s="776">
        <v>0.55000000000000004</v>
      </c>
      <c r="G560" s="31">
        <v>8</v>
      </c>
      <c r="H560" s="776">
        <v>4.4000000000000004</v>
      </c>
      <c r="I560" s="776">
        <v>4.6100000000000003</v>
      </c>
      <c r="J560" s="31">
        <v>132</v>
      </c>
      <c r="K560" s="31" t="s">
        <v>126</v>
      </c>
      <c r="L560" s="31"/>
      <c r="M560" s="32" t="s">
        <v>117</v>
      </c>
      <c r="N560" s="32"/>
      <c r="O560" s="31">
        <v>60</v>
      </c>
      <c r="P560" s="919" t="s">
        <v>885</v>
      </c>
      <c r="Q560" s="785"/>
      <c r="R560" s="785"/>
      <c r="S560" s="785"/>
      <c r="T560" s="786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>IFERROR(IF(Y560=0,"",ROUNDUP(Y560/H560,0)*0.00902),"")</f>
        <v/>
      </c>
      <c r="AA560" s="55"/>
      <c r="AB560" s="56"/>
      <c r="AC560" s="655" t="s">
        <v>862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886</v>
      </c>
      <c r="B561" s="53" t="s">
        <v>887</v>
      </c>
      <c r="C561" s="30">
        <v>4301012058</v>
      </c>
      <c r="D561" s="788">
        <v>4680115886490</v>
      </c>
      <c r="E561" s="789"/>
      <c r="F561" s="776">
        <v>0.55000000000000004</v>
      </c>
      <c r="G561" s="31">
        <v>8</v>
      </c>
      <c r="H561" s="776">
        <v>4.4000000000000004</v>
      </c>
      <c r="I561" s="776">
        <v>4.58</v>
      </c>
      <c r="J561" s="31">
        <v>182</v>
      </c>
      <c r="K561" s="31" t="s">
        <v>76</v>
      </c>
      <c r="L561" s="31"/>
      <c r="M561" s="32" t="s">
        <v>117</v>
      </c>
      <c r="N561" s="32"/>
      <c r="O561" s="31">
        <v>60</v>
      </c>
      <c r="P561" s="999" t="s">
        <v>888</v>
      </c>
      <c r="Q561" s="785"/>
      <c r="R561" s="785"/>
      <c r="S561" s="785"/>
      <c r="T561" s="786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>IFERROR(IF(Y561=0,"",ROUNDUP(Y561/H561,0)*0.00651),"")</f>
        <v/>
      </c>
      <c r="AA561" s="55"/>
      <c r="AB561" s="56"/>
      <c r="AC561" s="657" t="s">
        <v>868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889</v>
      </c>
      <c r="B562" s="53" t="s">
        <v>890</v>
      </c>
      <c r="C562" s="30">
        <v>4301012055</v>
      </c>
      <c r="D562" s="788">
        <v>4680115886469</v>
      </c>
      <c r="E562" s="789"/>
      <c r="F562" s="776">
        <v>0.55000000000000004</v>
      </c>
      <c r="G562" s="31">
        <v>8</v>
      </c>
      <c r="H562" s="776">
        <v>4.4000000000000004</v>
      </c>
      <c r="I562" s="776">
        <v>4.6100000000000003</v>
      </c>
      <c r="J562" s="31">
        <v>132</v>
      </c>
      <c r="K562" s="31" t="s">
        <v>126</v>
      </c>
      <c r="L562" s="31"/>
      <c r="M562" s="32" t="s">
        <v>117</v>
      </c>
      <c r="N562" s="32"/>
      <c r="O562" s="31">
        <v>60</v>
      </c>
      <c r="P562" s="1209" t="s">
        <v>891</v>
      </c>
      <c r="Q562" s="785"/>
      <c r="R562" s="785"/>
      <c r="S562" s="785"/>
      <c r="T562" s="786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x14ac:dyDescent="0.2">
      <c r="A563" s="812"/>
      <c r="B563" s="794"/>
      <c r="C563" s="794"/>
      <c r="D563" s="794"/>
      <c r="E563" s="794"/>
      <c r="F563" s="794"/>
      <c r="G563" s="794"/>
      <c r="H563" s="794"/>
      <c r="I563" s="794"/>
      <c r="J563" s="794"/>
      <c r="K563" s="794"/>
      <c r="L563" s="794"/>
      <c r="M563" s="794"/>
      <c r="N563" s="794"/>
      <c r="O563" s="813"/>
      <c r="P563" s="787" t="s">
        <v>71</v>
      </c>
      <c r="Q563" s="782"/>
      <c r="R563" s="782"/>
      <c r="S563" s="782"/>
      <c r="T563" s="782"/>
      <c r="U563" s="782"/>
      <c r="V563" s="783"/>
      <c r="W563" s="36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462.12121212121207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464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5.3024800000000001</v>
      </c>
      <c r="AA563" s="780"/>
      <c r="AB563" s="780"/>
      <c r="AC563" s="780"/>
    </row>
    <row r="564" spans="1:68" x14ac:dyDescent="0.2">
      <c r="A564" s="794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13"/>
      <c r="P564" s="787" t="s">
        <v>71</v>
      </c>
      <c r="Q564" s="782"/>
      <c r="R564" s="782"/>
      <c r="S564" s="782"/>
      <c r="T564" s="782"/>
      <c r="U564" s="782"/>
      <c r="V564" s="783"/>
      <c r="W564" s="36" t="s">
        <v>69</v>
      </c>
      <c r="X564" s="779">
        <f>IFERROR(SUM(X548:X562),"0")</f>
        <v>2300</v>
      </c>
      <c r="Y564" s="779">
        <f>IFERROR(SUM(Y548:Y562),"0")</f>
        <v>2308.8000000000002</v>
      </c>
      <c r="Z564" s="36"/>
      <c r="AA564" s="780"/>
      <c r="AB564" s="780"/>
      <c r="AC564" s="780"/>
    </row>
    <row r="565" spans="1:68" ht="14.25" hidden="1" customHeight="1" x14ac:dyDescent="0.25">
      <c r="A565" s="799" t="s">
        <v>168</v>
      </c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794"/>
      <c r="P565" s="794"/>
      <c r="Q565" s="794"/>
      <c r="R565" s="794"/>
      <c r="S565" s="794"/>
      <c r="T565" s="794"/>
      <c r="U565" s="794"/>
      <c r="V565" s="794"/>
      <c r="W565" s="794"/>
      <c r="X565" s="794"/>
      <c r="Y565" s="794"/>
      <c r="Z565" s="794"/>
      <c r="AA565" s="770"/>
      <c r="AB565" s="770"/>
      <c r="AC565" s="770"/>
    </row>
    <row r="566" spans="1:68" ht="16.5" customHeight="1" x14ac:dyDescent="0.25">
      <c r="A566" s="53" t="s">
        <v>892</v>
      </c>
      <c r="B566" s="53" t="s">
        <v>893</v>
      </c>
      <c r="C566" s="30">
        <v>4301020222</v>
      </c>
      <c r="D566" s="788">
        <v>4607091388930</v>
      </c>
      <c r="E566" s="789"/>
      <c r="F566" s="776">
        <v>0.88</v>
      </c>
      <c r="G566" s="31">
        <v>6</v>
      </c>
      <c r="H566" s="776">
        <v>5.28</v>
      </c>
      <c r="I566" s="776">
        <v>5.64</v>
      </c>
      <c r="J566" s="31">
        <v>104</v>
      </c>
      <c r="K566" s="31" t="s">
        <v>116</v>
      </c>
      <c r="L566" s="31"/>
      <c r="M566" s="32" t="s">
        <v>117</v>
      </c>
      <c r="N566" s="32"/>
      <c r="O566" s="31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5"/>
      <c r="R566" s="785"/>
      <c r="S566" s="785"/>
      <c r="T566" s="786"/>
      <c r="U566" s="33"/>
      <c r="V566" s="33"/>
      <c r="W566" s="34" t="s">
        <v>69</v>
      </c>
      <c r="X566" s="777">
        <v>1000</v>
      </c>
      <c r="Y566" s="778">
        <f>IFERROR(IF(X566="",0,CEILING((X566/$H566),1)*$H566),"")</f>
        <v>1003.2</v>
      </c>
      <c r="Z566" s="35">
        <f>IFERROR(IF(Y566=0,"",ROUNDUP(Y566/H566,0)*0.01196),"")</f>
        <v>2.2724000000000002</v>
      </c>
      <c r="AA566" s="55"/>
      <c r="AB566" s="56"/>
      <c r="AC566" s="661" t="s">
        <v>894</v>
      </c>
      <c r="AG566" s="63"/>
      <c r="AJ566" s="66"/>
      <c r="AK566" s="66">
        <v>0</v>
      </c>
      <c r="BB566" s="662" t="s">
        <v>1</v>
      </c>
      <c r="BM566" s="63">
        <f>IFERROR(X566*I566/H566,"0")</f>
        <v>1068.1818181818182</v>
      </c>
      <c r="BN566" s="63">
        <f>IFERROR(Y566*I566/H566,"0")</f>
        <v>1071.5999999999999</v>
      </c>
      <c r="BO566" s="63">
        <f>IFERROR(1/J566*(X566/H566),"0")</f>
        <v>1.821095571095571</v>
      </c>
      <c r="BP566" s="63">
        <f>IFERROR(1/J566*(Y566/H566),"0")</f>
        <v>1.8269230769230771</v>
      </c>
    </row>
    <row r="567" spans="1:68" ht="16.5" hidden="1" customHeight="1" x14ac:dyDescent="0.25">
      <c r="A567" s="53" t="s">
        <v>895</v>
      </c>
      <c r="B567" s="53" t="s">
        <v>896</v>
      </c>
      <c r="C567" s="30">
        <v>4301020206</v>
      </c>
      <c r="D567" s="788">
        <v>4680115880054</v>
      </c>
      <c r="E567" s="789"/>
      <c r="F567" s="776">
        <v>0.6</v>
      </c>
      <c r="G567" s="31">
        <v>6</v>
      </c>
      <c r="H567" s="776">
        <v>3.6</v>
      </c>
      <c r="I567" s="776">
        <v>3.81</v>
      </c>
      <c r="J567" s="31">
        <v>132</v>
      </c>
      <c r="K567" s="31" t="s">
        <v>126</v>
      </c>
      <c r="L567" s="31"/>
      <c r="M567" s="32" t="s">
        <v>117</v>
      </c>
      <c r="N567" s="32"/>
      <c r="O567" s="31">
        <v>55</v>
      </c>
      <c r="P567" s="9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5"/>
      <c r="R567" s="785"/>
      <c r="S567" s="785"/>
      <c r="T567" s="786"/>
      <c r="U567" s="33"/>
      <c r="V567" s="33"/>
      <c r="W567" s="34" t="s">
        <v>69</v>
      </c>
      <c r="X567" s="777">
        <v>0</v>
      </c>
      <c r="Y567" s="778">
        <f>IFERROR(IF(X567="",0,CEILING((X567/$H567),1)*$H567),"")</f>
        <v>0</v>
      </c>
      <c r="Z567" s="35" t="str">
        <f>IFERROR(IF(Y567=0,"",ROUNDUP(Y567/H567,0)*0.00902),"")</f>
        <v/>
      </c>
      <c r="AA567" s="55"/>
      <c r="AB567" s="56"/>
      <c r="AC567" s="663" t="s">
        <v>894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895</v>
      </c>
      <c r="B568" s="53" t="s">
        <v>897</v>
      </c>
      <c r="C568" s="30">
        <v>4301020364</v>
      </c>
      <c r="D568" s="788">
        <v>4680115880054</v>
      </c>
      <c r="E568" s="789"/>
      <c r="F568" s="776">
        <v>0.6</v>
      </c>
      <c r="G568" s="31">
        <v>8</v>
      </c>
      <c r="H568" s="776">
        <v>4.8</v>
      </c>
      <c r="I568" s="776">
        <v>6.96</v>
      </c>
      <c r="J568" s="31">
        <v>120</v>
      </c>
      <c r="K568" s="31" t="s">
        <v>126</v>
      </c>
      <c r="L568" s="31"/>
      <c r="M568" s="32" t="s">
        <v>117</v>
      </c>
      <c r="N568" s="32"/>
      <c r="O568" s="31">
        <v>55</v>
      </c>
      <c r="P568" s="83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5"/>
      <c r="R568" s="785"/>
      <c r="S568" s="785"/>
      <c r="T568" s="786"/>
      <c r="U568" s="33"/>
      <c r="V568" s="33"/>
      <c r="W568" s="34" t="s">
        <v>69</v>
      </c>
      <c r="X568" s="777">
        <v>0</v>
      </c>
      <c r="Y568" s="778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x14ac:dyDescent="0.2">
      <c r="A569" s="812"/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813"/>
      <c r="P569" s="787" t="s">
        <v>71</v>
      </c>
      <c r="Q569" s="782"/>
      <c r="R569" s="782"/>
      <c r="S569" s="782"/>
      <c r="T569" s="782"/>
      <c r="U569" s="782"/>
      <c r="V569" s="783"/>
      <c r="W569" s="36" t="s">
        <v>72</v>
      </c>
      <c r="X569" s="779">
        <f>IFERROR(X566/H566,"0")+IFERROR(X567/H567,"0")+IFERROR(X568/H568,"0")</f>
        <v>189.39393939393938</v>
      </c>
      <c r="Y569" s="779">
        <f>IFERROR(Y566/H566,"0")+IFERROR(Y567/H567,"0")+IFERROR(Y568/H568,"0")</f>
        <v>190</v>
      </c>
      <c r="Z569" s="779">
        <f>IFERROR(IF(Z566="",0,Z566),"0")+IFERROR(IF(Z567="",0,Z567),"0")+IFERROR(IF(Z568="",0,Z568),"0")</f>
        <v>2.2724000000000002</v>
      </c>
      <c r="AA569" s="780"/>
      <c r="AB569" s="780"/>
      <c r="AC569" s="780"/>
    </row>
    <row r="570" spans="1:68" x14ac:dyDescent="0.2">
      <c r="A570" s="794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13"/>
      <c r="P570" s="787" t="s">
        <v>71</v>
      </c>
      <c r="Q570" s="782"/>
      <c r="R570" s="782"/>
      <c r="S570" s="782"/>
      <c r="T570" s="782"/>
      <c r="U570" s="782"/>
      <c r="V570" s="783"/>
      <c r="W570" s="36" t="s">
        <v>69</v>
      </c>
      <c r="X570" s="779">
        <f>IFERROR(SUM(X566:X568),"0")</f>
        <v>1000</v>
      </c>
      <c r="Y570" s="779">
        <f>IFERROR(SUM(Y566:Y568),"0")</f>
        <v>1003.2</v>
      </c>
      <c r="Z570" s="36"/>
      <c r="AA570" s="780"/>
      <c r="AB570" s="780"/>
      <c r="AC570" s="780"/>
    </row>
    <row r="571" spans="1:68" ht="14.25" hidden="1" customHeight="1" x14ac:dyDescent="0.25">
      <c r="A571" s="799" t="s">
        <v>64</v>
      </c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794"/>
      <c r="P571" s="794"/>
      <c r="Q571" s="794"/>
      <c r="R571" s="794"/>
      <c r="S571" s="794"/>
      <c r="T571" s="794"/>
      <c r="U571" s="794"/>
      <c r="V571" s="794"/>
      <c r="W571" s="794"/>
      <c r="X571" s="794"/>
      <c r="Y571" s="794"/>
      <c r="Z571" s="794"/>
      <c r="AA571" s="770"/>
      <c r="AB571" s="770"/>
      <c r="AC571" s="770"/>
    </row>
    <row r="572" spans="1:68" ht="27" hidden="1" customHeight="1" x14ac:dyDescent="0.25">
      <c r="A572" s="53" t="s">
        <v>898</v>
      </c>
      <c r="B572" s="53" t="s">
        <v>899</v>
      </c>
      <c r="C572" s="30">
        <v>4301031252</v>
      </c>
      <c r="D572" s="788">
        <v>4680115883116</v>
      </c>
      <c r="E572" s="789"/>
      <c r="F572" s="776">
        <v>0.88</v>
      </c>
      <c r="G572" s="31">
        <v>6</v>
      </c>
      <c r="H572" s="776">
        <v>5.28</v>
      </c>
      <c r="I572" s="776">
        <v>5.64</v>
      </c>
      <c r="J572" s="31">
        <v>104</v>
      </c>
      <c r="K572" s="31" t="s">
        <v>116</v>
      </c>
      <c r="L572" s="31"/>
      <c r="M572" s="32" t="s">
        <v>117</v>
      </c>
      <c r="N572" s="32"/>
      <c r="O572" s="31">
        <v>60</v>
      </c>
      <c r="P572" s="11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5"/>
      <c r="R572" s="785"/>
      <c r="S572" s="785"/>
      <c r="T572" s="786"/>
      <c r="U572" s="33"/>
      <c r="V572" s="33"/>
      <c r="W572" s="34" t="s">
        <v>69</v>
      </c>
      <c r="X572" s="777">
        <v>0</v>
      </c>
      <c r="Y572" s="778">
        <f t="shared" ref="Y572:Y580" si="115">IFERROR(IF(X572="",0,CEILING((X572/$H572),1)*$H572),"")</f>
        <v>0</v>
      </c>
      <c r="Z572" s="35" t="str">
        <f>IFERROR(IF(Y572=0,"",ROUNDUP(Y572/H572,0)*0.01196),"")</f>
        <v/>
      </c>
      <c r="AA572" s="55"/>
      <c r="AB572" s="56"/>
      <c r="AC572" s="667" t="s">
        <v>900</v>
      </c>
      <c r="AG572" s="63"/>
      <c r="AJ572" s="66"/>
      <c r="AK572" s="66">
        <v>0</v>
      </c>
      <c r="BB572" s="668" t="s">
        <v>1</v>
      </c>
      <c r="BM572" s="63">
        <f t="shared" ref="BM572:BM580" si="116">IFERROR(X572*I572/H572,"0")</f>
        <v>0</v>
      </c>
      <c r="BN572" s="63">
        <f t="shared" ref="BN572:BN580" si="117">IFERROR(Y572*I572/H572,"0")</f>
        <v>0</v>
      </c>
      <c r="BO572" s="63">
        <f t="shared" ref="BO572:BO580" si="118">IFERROR(1/J572*(X572/H572),"0")</f>
        <v>0</v>
      </c>
      <c r="BP572" s="63">
        <f t="shared" ref="BP572:BP580" si="119">IFERROR(1/J572*(Y572/H572),"0")</f>
        <v>0</v>
      </c>
    </row>
    <row r="573" spans="1:68" ht="27" hidden="1" customHeight="1" x14ac:dyDescent="0.25">
      <c r="A573" s="53" t="s">
        <v>901</v>
      </c>
      <c r="B573" s="53" t="s">
        <v>902</v>
      </c>
      <c r="C573" s="30">
        <v>4301031248</v>
      </c>
      <c r="D573" s="788">
        <v>4680115883093</v>
      </c>
      <c r="E573" s="789"/>
      <c r="F573" s="776">
        <v>0.88</v>
      </c>
      <c r="G573" s="31">
        <v>6</v>
      </c>
      <c r="H573" s="776">
        <v>5.28</v>
      </c>
      <c r="I573" s="776">
        <v>5.64</v>
      </c>
      <c r="J573" s="31">
        <v>104</v>
      </c>
      <c r="K573" s="31" t="s">
        <v>116</v>
      </c>
      <c r="L573" s="31"/>
      <c r="M573" s="32" t="s">
        <v>68</v>
      </c>
      <c r="N573" s="32"/>
      <c r="O573" s="31">
        <v>60</v>
      </c>
      <c r="P573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5"/>
      <c r="R573" s="785"/>
      <c r="S573" s="785"/>
      <c r="T573" s="786"/>
      <c r="U573" s="33"/>
      <c r="V573" s="33"/>
      <c r="W573" s="34" t="s">
        <v>69</v>
      </c>
      <c r="X573" s="777">
        <v>0</v>
      </c>
      <c r="Y573" s="778">
        <f t="shared" si="115"/>
        <v>0</v>
      </c>
      <c r="Z573" s="35" t="str">
        <f>IFERROR(IF(Y573=0,"",ROUNDUP(Y573/H573,0)*0.01196),"")</f>
        <v/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si="116"/>
        <v>0</v>
      </c>
      <c r="BN573" s="63">
        <f t="shared" si="117"/>
        <v>0</v>
      </c>
      <c r="BO573" s="63">
        <f t="shared" si="118"/>
        <v>0</v>
      </c>
      <c r="BP573" s="63">
        <f t="shared" si="119"/>
        <v>0</v>
      </c>
    </row>
    <row r="574" spans="1:68" ht="27" customHeight="1" x14ac:dyDescent="0.25">
      <c r="A574" s="53" t="s">
        <v>904</v>
      </c>
      <c r="B574" s="53" t="s">
        <v>905</v>
      </c>
      <c r="C574" s="30">
        <v>4301031250</v>
      </c>
      <c r="D574" s="788">
        <v>4680115883109</v>
      </c>
      <c r="E574" s="789"/>
      <c r="F574" s="776">
        <v>0.88</v>
      </c>
      <c r="G574" s="31">
        <v>6</v>
      </c>
      <c r="H574" s="776">
        <v>5.28</v>
      </c>
      <c r="I574" s="776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5"/>
      <c r="R574" s="785"/>
      <c r="S574" s="785"/>
      <c r="T574" s="786"/>
      <c r="U574" s="33"/>
      <c r="V574" s="33"/>
      <c r="W574" s="34" t="s">
        <v>69</v>
      </c>
      <c r="X574" s="777">
        <v>1000</v>
      </c>
      <c r="Y574" s="778">
        <f t="shared" si="115"/>
        <v>1003.2</v>
      </c>
      <c r="Z574" s="35">
        <f>IFERROR(IF(Y574=0,"",ROUNDUP(Y574/H574,0)*0.01196),"")</f>
        <v>2.2724000000000002</v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1068.1818181818182</v>
      </c>
      <c r="BN574" s="63">
        <f t="shared" si="117"/>
        <v>1071.5999999999999</v>
      </c>
      <c r="BO574" s="63">
        <f t="shared" si="118"/>
        <v>1.821095571095571</v>
      </c>
      <c r="BP574" s="63">
        <f t="shared" si="119"/>
        <v>1.8269230769230771</v>
      </c>
    </row>
    <row r="575" spans="1:68" ht="27" hidden="1" customHeight="1" x14ac:dyDescent="0.25">
      <c r="A575" s="53" t="s">
        <v>907</v>
      </c>
      <c r="B575" s="53" t="s">
        <v>908</v>
      </c>
      <c r="C575" s="30">
        <v>4301031249</v>
      </c>
      <c r="D575" s="788">
        <v>4680115882072</v>
      </c>
      <c r="E575" s="789"/>
      <c r="F575" s="776">
        <v>0.6</v>
      </c>
      <c r="G575" s="31">
        <v>6</v>
      </c>
      <c r="H575" s="776">
        <v>3.6</v>
      </c>
      <c r="I575" s="776">
        <v>3.81</v>
      </c>
      <c r="J575" s="31">
        <v>132</v>
      </c>
      <c r="K575" s="31" t="s">
        <v>126</v>
      </c>
      <c r="L575" s="31"/>
      <c r="M575" s="32" t="s">
        <v>117</v>
      </c>
      <c r="N575" s="32"/>
      <c r="O575" s="31">
        <v>60</v>
      </c>
      <c r="P575" s="9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5"/>
      <c r="R575" s="785"/>
      <c r="S575" s="785"/>
      <c r="T575" s="786"/>
      <c r="U575" s="33"/>
      <c r="V575" s="33"/>
      <c r="W575" s="34" t="s">
        <v>69</v>
      </c>
      <c r="X575" s="777">
        <v>0</v>
      </c>
      <c r="Y575" s="778">
        <f t="shared" si="115"/>
        <v>0</v>
      </c>
      <c r="Z575" s="35" t="str">
        <f>IFERROR(IF(Y575=0,"",ROUNDUP(Y575/H575,0)*0.00902),"")</f>
        <v/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907</v>
      </c>
      <c r="B576" s="53" t="s">
        <v>910</v>
      </c>
      <c r="C576" s="30">
        <v>4301031383</v>
      </c>
      <c r="D576" s="788">
        <v>4680115882072</v>
      </c>
      <c r="E576" s="789"/>
      <c r="F576" s="776">
        <v>0.6</v>
      </c>
      <c r="G576" s="31">
        <v>8</v>
      </c>
      <c r="H576" s="776">
        <v>4.8</v>
      </c>
      <c r="I576" s="776">
        <v>6.96</v>
      </c>
      <c r="J576" s="31">
        <v>120</v>
      </c>
      <c r="K576" s="31" t="s">
        <v>126</v>
      </c>
      <c r="L576" s="31"/>
      <c r="M576" s="32" t="s">
        <v>117</v>
      </c>
      <c r="N576" s="32"/>
      <c r="O576" s="31">
        <v>60</v>
      </c>
      <c r="P576" s="8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5"/>
      <c r="R576" s="785"/>
      <c r="S576" s="785"/>
      <c r="T576" s="786"/>
      <c r="U576" s="33"/>
      <c r="V576" s="33"/>
      <c r="W576" s="34" t="s">
        <v>69</v>
      </c>
      <c r="X576" s="777">
        <v>0</v>
      </c>
      <c r="Y576" s="778">
        <f t="shared" si="115"/>
        <v>0</v>
      </c>
      <c r="Z576" s="35" t="str">
        <f>IFERROR(IF(Y576=0,"",ROUNDUP(Y576/H576,0)*0.00937),"")</f>
        <v/>
      </c>
      <c r="AA576" s="55"/>
      <c r="AB576" s="56"/>
      <c r="AC576" s="675" t="s">
        <v>909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911</v>
      </c>
      <c r="B577" s="53" t="s">
        <v>912</v>
      </c>
      <c r="C577" s="30">
        <v>4301031251</v>
      </c>
      <c r="D577" s="788">
        <v>4680115882102</v>
      </c>
      <c r="E577" s="789"/>
      <c r="F577" s="776">
        <v>0.6</v>
      </c>
      <c r="G577" s="31">
        <v>6</v>
      </c>
      <c r="H577" s="776">
        <v>3.6</v>
      </c>
      <c r="I577" s="776">
        <v>3.81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60</v>
      </c>
      <c r="P577" s="8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5"/>
      <c r="R577" s="785"/>
      <c r="S577" s="785"/>
      <c r="T577" s="786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IFERROR(IF(Y577=0,"",ROUNDUP(Y577/H577,0)*0.00902),"")</f>
        <v/>
      </c>
      <c r="AA577" s="55"/>
      <c r="AB577" s="56"/>
      <c r="AC577" s="677" t="s">
        <v>903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911</v>
      </c>
      <c r="B578" s="53" t="s">
        <v>913</v>
      </c>
      <c r="C578" s="30">
        <v>4301031385</v>
      </c>
      <c r="D578" s="788">
        <v>4680115882102</v>
      </c>
      <c r="E578" s="789"/>
      <c r="F578" s="776">
        <v>0.6</v>
      </c>
      <c r="G578" s="31">
        <v>8</v>
      </c>
      <c r="H578" s="776">
        <v>4.8</v>
      </c>
      <c r="I578" s="776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90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5"/>
      <c r="R578" s="785"/>
      <c r="S578" s="785"/>
      <c r="T578" s="786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IFERROR(IF(Y578=0,"",ROUNDUP(Y578/H578,0)*0.00937),"")</f>
        <v/>
      </c>
      <c r="AA578" s="55"/>
      <c r="AB578" s="56"/>
      <c r="AC578" s="679" t="s">
        <v>914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915</v>
      </c>
      <c r="B579" s="53" t="s">
        <v>916</v>
      </c>
      <c r="C579" s="30">
        <v>4301031253</v>
      </c>
      <c r="D579" s="788">
        <v>4680115882096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126</v>
      </c>
      <c r="L579" s="31"/>
      <c r="M579" s="32" t="s">
        <v>68</v>
      </c>
      <c r="N579" s="32"/>
      <c r="O579" s="31">
        <v>60</v>
      </c>
      <c r="P579" s="8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5"/>
      <c r="R579" s="785"/>
      <c r="S579" s="785"/>
      <c r="T579" s="786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906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915</v>
      </c>
      <c r="B580" s="53" t="s">
        <v>917</v>
      </c>
      <c r="C580" s="30">
        <v>4301031384</v>
      </c>
      <c r="D580" s="788">
        <v>4680115882096</v>
      </c>
      <c r="E580" s="789"/>
      <c r="F580" s="776">
        <v>0.6</v>
      </c>
      <c r="G580" s="31">
        <v>8</v>
      </c>
      <c r="H580" s="776">
        <v>4.8</v>
      </c>
      <c r="I580" s="776">
        <v>6.69</v>
      </c>
      <c r="J580" s="31">
        <v>120</v>
      </c>
      <c r="K580" s="31" t="s">
        <v>126</v>
      </c>
      <c r="L580" s="31"/>
      <c r="M580" s="32" t="s">
        <v>68</v>
      </c>
      <c r="N580" s="32"/>
      <c r="O580" s="31">
        <v>60</v>
      </c>
      <c r="P580" s="9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5"/>
      <c r="R580" s="785"/>
      <c r="S580" s="785"/>
      <c r="T580" s="786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918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x14ac:dyDescent="0.2">
      <c r="A581" s="812"/>
      <c r="B581" s="794"/>
      <c r="C581" s="794"/>
      <c r="D581" s="794"/>
      <c r="E581" s="794"/>
      <c r="F581" s="794"/>
      <c r="G581" s="794"/>
      <c r="H581" s="794"/>
      <c r="I581" s="794"/>
      <c r="J581" s="794"/>
      <c r="K581" s="794"/>
      <c r="L581" s="794"/>
      <c r="M581" s="794"/>
      <c r="N581" s="794"/>
      <c r="O581" s="813"/>
      <c r="P581" s="787" t="s">
        <v>71</v>
      </c>
      <c r="Q581" s="782"/>
      <c r="R581" s="782"/>
      <c r="S581" s="782"/>
      <c r="T581" s="782"/>
      <c r="U581" s="782"/>
      <c r="V581" s="783"/>
      <c r="W581" s="36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189.39393939393938</v>
      </c>
      <c r="Y581" s="779">
        <f>IFERROR(Y572/H572,"0")+IFERROR(Y573/H573,"0")+IFERROR(Y574/H574,"0")+IFERROR(Y575/H575,"0")+IFERROR(Y576/H576,"0")+IFERROR(Y577/H577,"0")+IFERROR(Y578/H578,"0")+IFERROR(Y579/H579,"0")+IFERROR(Y580/H580,"0")</f>
        <v>190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2.2724000000000002</v>
      </c>
      <c r="AA581" s="780"/>
      <c r="AB581" s="780"/>
      <c r="AC581" s="780"/>
    </row>
    <row r="582" spans="1:68" x14ac:dyDescent="0.2">
      <c r="A582" s="794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13"/>
      <c r="P582" s="787" t="s">
        <v>71</v>
      </c>
      <c r="Q582" s="782"/>
      <c r="R582" s="782"/>
      <c r="S582" s="782"/>
      <c r="T582" s="782"/>
      <c r="U582" s="782"/>
      <c r="V582" s="783"/>
      <c r="W582" s="36" t="s">
        <v>69</v>
      </c>
      <c r="X582" s="779">
        <f>IFERROR(SUM(X572:X580),"0")</f>
        <v>1000</v>
      </c>
      <c r="Y582" s="779">
        <f>IFERROR(SUM(Y572:Y580),"0")</f>
        <v>1003.2</v>
      </c>
      <c r="Z582" s="36"/>
      <c r="AA582" s="780"/>
      <c r="AB582" s="780"/>
      <c r="AC582" s="780"/>
    </row>
    <row r="583" spans="1:68" ht="14.25" hidden="1" customHeight="1" x14ac:dyDescent="0.25">
      <c r="A583" s="799" t="s">
        <v>73</v>
      </c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794"/>
      <c r="P583" s="794"/>
      <c r="Q583" s="794"/>
      <c r="R583" s="794"/>
      <c r="S583" s="794"/>
      <c r="T583" s="794"/>
      <c r="U583" s="794"/>
      <c r="V583" s="794"/>
      <c r="W583" s="794"/>
      <c r="X583" s="794"/>
      <c r="Y583" s="794"/>
      <c r="Z583" s="794"/>
      <c r="AA583" s="770"/>
      <c r="AB583" s="770"/>
      <c r="AC583" s="770"/>
    </row>
    <row r="584" spans="1:68" ht="27" hidden="1" customHeight="1" x14ac:dyDescent="0.25">
      <c r="A584" s="53" t="s">
        <v>919</v>
      </c>
      <c r="B584" s="53" t="s">
        <v>920</v>
      </c>
      <c r="C584" s="30">
        <v>4301051230</v>
      </c>
      <c r="D584" s="788">
        <v>4607091383409</v>
      </c>
      <c r="E584" s="789"/>
      <c r="F584" s="776">
        <v>1.3</v>
      </c>
      <c r="G584" s="31">
        <v>6</v>
      </c>
      <c r="H584" s="776">
        <v>7.8</v>
      </c>
      <c r="I584" s="776">
        <v>8.3460000000000001</v>
      </c>
      <c r="J584" s="31">
        <v>56</v>
      </c>
      <c r="K584" s="31" t="s">
        <v>116</v>
      </c>
      <c r="L584" s="31"/>
      <c r="M584" s="32" t="s">
        <v>68</v>
      </c>
      <c r="N584" s="32"/>
      <c r="O584" s="31">
        <v>45</v>
      </c>
      <c r="P584" s="11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5"/>
      <c r="R584" s="785"/>
      <c r="S584" s="785"/>
      <c r="T584" s="786"/>
      <c r="U584" s="33"/>
      <c r="V584" s="33"/>
      <c r="W584" s="34" t="s">
        <v>69</v>
      </c>
      <c r="X584" s="777">
        <v>0</v>
      </c>
      <c r="Y584" s="778">
        <f>IFERROR(IF(X584="",0,CEILING((X584/$H584),1)*$H584),"")</f>
        <v>0</v>
      </c>
      <c r="Z584" s="35" t="str">
        <f>IFERROR(IF(Y584=0,"",ROUNDUP(Y584/H584,0)*0.02175),"")</f>
        <v/>
      </c>
      <c r="AA584" s="55"/>
      <c r="AB584" s="56"/>
      <c r="AC584" s="685" t="s">
        <v>921</v>
      </c>
      <c r="AG584" s="63"/>
      <c r="AJ584" s="66"/>
      <c r="AK584" s="66">
        <v>0</v>
      </c>
      <c r="BB584" s="686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t="27" hidden="1" customHeight="1" x14ac:dyDescent="0.25">
      <c r="A585" s="53" t="s">
        <v>922</v>
      </c>
      <c r="B585" s="53" t="s">
        <v>923</v>
      </c>
      <c r="C585" s="30">
        <v>4301051231</v>
      </c>
      <c r="D585" s="788">
        <v>4607091383416</v>
      </c>
      <c r="E585" s="789"/>
      <c r="F585" s="776">
        <v>1.3</v>
      </c>
      <c r="G585" s="31">
        <v>6</v>
      </c>
      <c r="H585" s="776">
        <v>7.8</v>
      </c>
      <c r="I585" s="776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11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5"/>
      <c r="R585" s="785"/>
      <c r="S585" s="785"/>
      <c r="T585" s="786"/>
      <c r="U585" s="33"/>
      <c r="V585" s="33"/>
      <c r="W585" s="34" t="s">
        <v>69</v>
      </c>
      <c r="X585" s="777">
        <v>0</v>
      </c>
      <c r="Y585" s="778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37.5" hidden="1" customHeight="1" x14ac:dyDescent="0.25">
      <c r="A586" s="53" t="s">
        <v>925</v>
      </c>
      <c r="B586" s="53" t="s">
        <v>926</v>
      </c>
      <c r="C586" s="30">
        <v>4301051058</v>
      </c>
      <c r="D586" s="788">
        <v>4680115883536</v>
      </c>
      <c r="E586" s="789"/>
      <c r="F586" s="776">
        <v>0.3</v>
      </c>
      <c r="G586" s="31">
        <v>6</v>
      </c>
      <c r="H586" s="776">
        <v>1.8</v>
      </c>
      <c r="I586" s="776">
        <v>2.0459999999999998</v>
      </c>
      <c r="J586" s="31">
        <v>182</v>
      </c>
      <c r="K586" s="31" t="s">
        <v>76</v>
      </c>
      <c r="L586" s="31"/>
      <c r="M586" s="32" t="s">
        <v>68</v>
      </c>
      <c r="N586" s="32"/>
      <c r="O586" s="31">
        <v>45</v>
      </c>
      <c r="P586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5"/>
      <c r="R586" s="785"/>
      <c r="S586" s="785"/>
      <c r="T586" s="786"/>
      <c r="U586" s="33"/>
      <c r="V586" s="33"/>
      <c r="W586" s="34" t="s">
        <v>69</v>
      </c>
      <c r="X586" s="777">
        <v>0</v>
      </c>
      <c r="Y586" s="778">
        <f>IFERROR(IF(X586="",0,CEILING((X586/$H586),1)*$H586),"")</f>
        <v>0</v>
      </c>
      <c r="Z586" s="35" t="str">
        <f>IFERROR(IF(Y586=0,"",ROUNDUP(Y586/H586,0)*0.00651),"")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idden="1" x14ac:dyDescent="0.2">
      <c r="A587" s="812"/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813"/>
      <c r="P587" s="787" t="s">
        <v>71</v>
      </c>
      <c r="Q587" s="782"/>
      <c r="R587" s="782"/>
      <c r="S587" s="782"/>
      <c r="T587" s="782"/>
      <c r="U587" s="782"/>
      <c r="V587" s="783"/>
      <c r="W587" s="36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4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13"/>
      <c r="P588" s="787" t="s">
        <v>71</v>
      </c>
      <c r="Q588" s="782"/>
      <c r="R588" s="782"/>
      <c r="S588" s="782"/>
      <c r="T588" s="782"/>
      <c r="U588" s="782"/>
      <c r="V588" s="783"/>
      <c r="W588" s="36" t="s">
        <v>69</v>
      </c>
      <c r="X588" s="779">
        <f>IFERROR(SUM(X584:X586),"0")</f>
        <v>0</v>
      </c>
      <c r="Y588" s="779">
        <f>IFERROR(SUM(Y584:Y586),"0")</f>
        <v>0</v>
      </c>
      <c r="Z588" s="36"/>
      <c r="AA588" s="780"/>
      <c r="AB588" s="780"/>
      <c r="AC588" s="780"/>
    </row>
    <row r="589" spans="1:68" ht="14.25" hidden="1" customHeight="1" x14ac:dyDescent="0.25">
      <c r="A589" s="799" t="s">
        <v>210</v>
      </c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794"/>
      <c r="P589" s="794"/>
      <c r="Q589" s="794"/>
      <c r="R589" s="794"/>
      <c r="S589" s="794"/>
      <c r="T589" s="794"/>
      <c r="U589" s="794"/>
      <c r="V589" s="794"/>
      <c r="W589" s="794"/>
      <c r="X589" s="794"/>
      <c r="Y589" s="794"/>
      <c r="Z589" s="794"/>
      <c r="AA589" s="770"/>
      <c r="AB589" s="770"/>
      <c r="AC589" s="770"/>
    </row>
    <row r="590" spans="1:68" ht="27" hidden="1" customHeight="1" x14ac:dyDescent="0.25">
      <c r="A590" s="53" t="s">
        <v>928</v>
      </c>
      <c r="B590" s="53" t="s">
        <v>929</v>
      </c>
      <c r="C590" s="30">
        <v>4301060363</v>
      </c>
      <c r="D590" s="788">
        <v>4680115885035</v>
      </c>
      <c r="E590" s="789"/>
      <c r="F590" s="776">
        <v>1</v>
      </c>
      <c r="G590" s="31">
        <v>4</v>
      </c>
      <c r="H590" s="776">
        <v>4</v>
      </c>
      <c r="I590" s="776">
        <v>4.4160000000000004</v>
      </c>
      <c r="J590" s="31">
        <v>104</v>
      </c>
      <c r="K590" s="31" t="s">
        <v>116</v>
      </c>
      <c r="L590" s="31"/>
      <c r="M590" s="32" t="s">
        <v>68</v>
      </c>
      <c r="N590" s="32"/>
      <c r="O590" s="31">
        <v>35</v>
      </c>
      <c r="P590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5"/>
      <c r="R590" s="785"/>
      <c r="S590" s="785"/>
      <c r="T590" s="786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IFERROR(IF(Y590=0,"",ROUNDUP(Y590/H590,0)*0.01196),"")</f>
        <v/>
      </c>
      <c r="AA590" s="55"/>
      <c r="AB590" s="56"/>
      <c r="AC590" s="691" t="s">
        <v>930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27" hidden="1" customHeight="1" x14ac:dyDescent="0.25">
      <c r="A591" s="53" t="s">
        <v>931</v>
      </c>
      <c r="B591" s="53" t="s">
        <v>932</v>
      </c>
      <c r="C591" s="30">
        <v>4301060436</v>
      </c>
      <c r="D591" s="788">
        <v>4680115885936</v>
      </c>
      <c r="E591" s="789"/>
      <c r="F591" s="776">
        <v>1.3</v>
      </c>
      <c r="G591" s="31">
        <v>6</v>
      </c>
      <c r="H591" s="776">
        <v>7.8</v>
      </c>
      <c r="I591" s="776">
        <v>8.2799999999999994</v>
      </c>
      <c r="J591" s="31">
        <v>56</v>
      </c>
      <c r="K591" s="31" t="s">
        <v>116</v>
      </c>
      <c r="L591" s="31"/>
      <c r="M591" s="32" t="s">
        <v>68</v>
      </c>
      <c r="N591" s="32"/>
      <c r="O591" s="31">
        <v>35</v>
      </c>
      <c r="P591" s="1030" t="s">
        <v>933</v>
      </c>
      <c r="Q591" s="785"/>
      <c r="R591" s="785"/>
      <c r="S591" s="785"/>
      <c r="T591" s="786"/>
      <c r="U591" s="33"/>
      <c r="V591" s="33"/>
      <c r="W591" s="34" t="s">
        <v>69</v>
      </c>
      <c r="X591" s="777">
        <v>0</v>
      </c>
      <c r="Y591" s="778">
        <f>IFERROR(IF(X591="",0,CEILING((X591/$H591),1)*$H591),"")</f>
        <v>0</v>
      </c>
      <c r="Z591" s="35" t="str">
        <f>IFERROR(IF(Y591=0,"",ROUNDUP(Y591/H591,0)*0.02175),"")</f>
        <v/>
      </c>
      <c r="AA591" s="55"/>
      <c r="AB591" s="56"/>
      <c r="AC591" s="693" t="s">
        <v>930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12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13"/>
      <c r="P592" s="787" t="s">
        <v>71</v>
      </c>
      <c r="Q592" s="782"/>
      <c r="R592" s="782"/>
      <c r="S592" s="782"/>
      <c r="T592" s="782"/>
      <c r="U592" s="782"/>
      <c r="V592" s="783"/>
      <c r="W592" s="36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4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13"/>
      <c r="P593" s="787" t="s">
        <v>71</v>
      </c>
      <c r="Q593" s="782"/>
      <c r="R593" s="782"/>
      <c r="S593" s="782"/>
      <c r="T593" s="782"/>
      <c r="U593" s="782"/>
      <c r="V593" s="783"/>
      <c r="W593" s="36" t="s">
        <v>69</v>
      </c>
      <c r="X593" s="779">
        <f>IFERROR(SUM(X590:X591),"0")</f>
        <v>0</v>
      </c>
      <c r="Y593" s="779">
        <f>IFERROR(SUM(Y590:Y591),"0")</f>
        <v>0</v>
      </c>
      <c r="Z593" s="36"/>
      <c r="AA593" s="780"/>
      <c r="AB593" s="780"/>
      <c r="AC593" s="780"/>
    </row>
    <row r="594" spans="1:68" ht="27.75" hidden="1" customHeight="1" x14ac:dyDescent="0.2">
      <c r="A594" s="796" t="s">
        <v>934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47"/>
      <c r="AB594" s="47"/>
      <c r="AC594" s="47"/>
    </row>
    <row r="595" spans="1:68" ht="16.5" hidden="1" customHeight="1" x14ac:dyDescent="0.25">
      <c r="A595" s="811" t="s">
        <v>934</v>
      </c>
      <c r="B595" s="794"/>
      <c r="C595" s="794"/>
      <c r="D595" s="794"/>
      <c r="E595" s="794"/>
      <c r="F595" s="794"/>
      <c r="G595" s="794"/>
      <c r="H595" s="794"/>
      <c r="I595" s="794"/>
      <c r="J595" s="794"/>
      <c r="K595" s="794"/>
      <c r="L595" s="794"/>
      <c r="M595" s="794"/>
      <c r="N595" s="794"/>
      <c r="O595" s="794"/>
      <c r="P595" s="794"/>
      <c r="Q595" s="794"/>
      <c r="R595" s="794"/>
      <c r="S595" s="794"/>
      <c r="T595" s="794"/>
      <c r="U595" s="794"/>
      <c r="V595" s="794"/>
      <c r="W595" s="794"/>
      <c r="X595" s="794"/>
      <c r="Y595" s="794"/>
      <c r="Z595" s="794"/>
      <c r="AA595" s="773"/>
      <c r="AB595" s="773"/>
      <c r="AC595" s="773"/>
    </row>
    <row r="596" spans="1:68" ht="14.25" hidden="1" customHeight="1" x14ac:dyDescent="0.25">
      <c r="A596" s="799" t="s">
        <v>64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0"/>
      <c r="AB596" s="770"/>
      <c r="AC596" s="770"/>
    </row>
    <row r="597" spans="1:68" ht="27" hidden="1" customHeight="1" x14ac:dyDescent="0.25">
      <c r="A597" s="53" t="s">
        <v>935</v>
      </c>
      <c r="B597" s="53" t="s">
        <v>936</v>
      </c>
      <c r="C597" s="30">
        <v>4301031309</v>
      </c>
      <c r="D597" s="788">
        <v>4680115885530</v>
      </c>
      <c r="E597" s="789"/>
      <c r="F597" s="776">
        <v>0.7</v>
      </c>
      <c r="G597" s="31">
        <v>6</v>
      </c>
      <c r="H597" s="776">
        <v>4.2</v>
      </c>
      <c r="I597" s="776">
        <v>4.41</v>
      </c>
      <c r="J597" s="31">
        <v>120</v>
      </c>
      <c r="K597" s="31" t="s">
        <v>126</v>
      </c>
      <c r="L597" s="31"/>
      <c r="M597" s="32" t="s">
        <v>287</v>
      </c>
      <c r="N597" s="32"/>
      <c r="O597" s="31">
        <v>90</v>
      </c>
      <c r="P597" s="848" t="s">
        <v>937</v>
      </c>
      <c r="Q597" s="785"/>
      <c r="R597" s="785"/>
      <c r="S597" s="785"/>
      <c r="T597" s="786"/>
      <c r="U597" s="33"/>
      <c r="V597" s="33"/>
      <c r="W597" s="34" t="s">
        <v>69</v>
      </c>
      <c r="X597" s="777">
        <v>0</v>
      </c>
      <c r="Y597" s="778">
        <f>IFERROR(IF(X597="",0,CEILING((X597/$H597),1)*$H597),"")</f>
        <v>0</v>
      </c>
      <c r="Z597" s="35" t="str">
        <f>IFERROR(IF(Y597=0,"",ROUNDUP(Y597/H597,0)*0.00937),"")</f>
        <v/>
      </c>
      <c r="AA597" s="55"/>
      <c r="AB597" s="56"/>
      <c r="AC597" s="695" t="s">
        <v>938</v>
      </c>
      <c r="AG597" s="63"/>
      <c r="AJ597" s="66"/>
      <c r="AK597" s="66">
        <v>0</v>
      </c>
      <c r="BB597" s="69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2"/>
      <c r="B598" s="794"/>
      <c r="C598" s="794"/>
      <c r="D598" s="794"/>
      <c r="E598" s="794"/>
      <c r="F598" s="794"/>
      <c r="G598" s="794"/>
      <c r="H598" s="794"/>
      <c r="I598" s="794"/>
      <c r="J598" s="794"/>
      <c r="K598" s="794"/>
      <c r="L598" s="794"/>
      <c r="M598" s="794"/>
      <c r="N598" s="794"/>
      <c r="O598" s="813"/>
      <c r="P598" s="787" t="s">
        <v>71</v>
      </c>
      <c r="Q598" s="782"/>
      <c r="R598" s="782"/>
      <c r="S598" s="782"/>
      <c r="T598" s="782"/>
      <c r="U598" s="782"/>
      <c r="V598" s="783"/>
      <c r="W598" s="36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4"/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813"/>
      <c r="P599" s="787" t="s">
        <v>71</v>
      </c>
      <c r="Q599" s="782"/>
      <c r="R599" s="782"/>
      <c r="S599" s="782"/>
      <c r="T599" s="782"/>
      <c r="U599" s="782"/>
      <c r="V599" s="783"/>
      <c r="W599" s="36" t="s">
        <v>69</v>
      </c>
      <c r="X599" s="779">
        <f>IFERROR(SUM(X597:X597),"0")</f>
        <v>0</v>
      </c>
      <c r="Y599" s="779">
        <f>IFERROR(SUM(Y597:Y597),"0")</f>
        <v>0</v>
      </c>
      <c r="Z599" s="36"/>
      <c r="AA599" s="780"/>
      <c r="AB599" s="780"/>
      <c r="AC599" s="780"/>
    </row>
    <row r="600" spans="1:68" ht="27.75" hidden="1" customHeight="1" x14ac:dyDescent="0.2">
      <c r="A600" s="796" t="s">
        <v>939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47"/>
      <c r="AB600" s="47"/>
      <c r="AC600" s="47"/>
    </row>
    <row r="601" spans="1:68" ht="16.5" hidden="1" customHeight="1" x14ac:dyDescent="0.25">
      <c r="A601" s="811" t="s">
        <v>939</v>
      </c>
      <c r="B601" s="794"/>
      <c r="C601" s="794"/>
      <c r="D601" s="794"/>
      <c r="E601" s="794"/>
      <c r="F601" s="794"/>
      <c r="G601" s="794"/>
      <c r="H601" s="794"/>
      <c r="I601" s="794"/>
      <c r="J601" s="794"/>
      <c r="K601" s="794"/>
      <c r="L601" s="794"/>
      <c r="M601" s="794"/>
      <c r="N601" s="794"/>
      <c r="O601" s="794"/>
      <c r="P601" s="794"/>
      <c r="Q601" s="794"/>
      <c r="R601" s="794"/>
      <c r="S601" s="794"/>
      <c r="T601" s="794"/>
      <c r="U601" s="794"/>
      <c r="V601" s="794"/>
      <c r="W601" s="794"/>
      <c r="X601" s="794"/>
      <c r="Y601" s="794"/>
      <c r="Z601" s="794"/>
      <c r="AA601" s="773"/>
      <c r="AB601" s="773"/>
      <c r="AC601" s="773"/>
    </row>
    <row r="602" spans="1:68" ht="14.25" hidden="1" customHeight="1" x14ac:dyDescent="0.25">
      <c r="A602" s="799" t="s">
        <v>113</v>
      </c>
      <c r="B602" s="794"/>
      <c r="C602" s="794"/>
      <c r="D602" s="794"/>
      <c r="E602" s="794"/>
      <c r="F602" s="794"/>
      <c r="G602" s="794"/>
      <c r="H602" s="794"/>
      <c r="I602" s="794"/>
      <c r="J602" s="794"/>
      <c r="K602" s="794"/>
      <c r="L602" s="794"/>
      <c r="M602" s="794"/>
      <c r="N602" s="794"/>
      <c r="O602" s="794"/>
      <c r="P602" s="794"/>
      <c r="Q602" s="794"/>
      <c r="R602" s="794"/>
      <c r="S602" s="794"/>
      <c r="T602" s="794"/>
      <c r="U602" s="794"/>
      <c r="V602" s="794"/>
      <c r="W602" s="794"/>
      <c r="X602" s="794"/>
      <c r="Y602" s="794"/>
      <c r="Z602" s="794"/>
      <c r="AA602" s="770"/>
      <c r="AB602" s="770"/>
      <c r="AC602" s="770"/>
    </row>
    <row r="603" spans="1:68" ht="27" hidden="1" customHeight="1" x14ac:dyDescent="0.25">
      <c r="A603" s="53" t="s">
        <v>940</v>
      </c>
      <c r="B603" s="53" t="s">
        <v>941</v>
      </c>
      <c r="C603" s="30">
        <v>4301011763</v>
      </c>
      <c r="D603" s="788">
        <v>4640242181011</v>
      </c>
      <c r="E603" s="789"/>
      <c r="F603" s="776">
        <v>1.35</v>
      </c>
      <c r="G603" s="31">
        <v>8</v>
      </c>
      <c r="H603" s="776">
        <v>10.8</v>
      </c>
      <c r="I603" s="776">
        <v>11.28</v>
      </c>
      <c r="J603" s="31">
        <v>56</v>
      </c>
      <c r="K603" s="31" t="s">
        <v>116</v>
      </c>
      <c r="L603" s="31"/>
      <c r="M603" s="32" t="s">
        <v>77</v>
      </c>
      <c r="N603" s="32"/>
      <c r="O603" s="31">
        <v>55</v>
      </c>
      <c r="P603" s="901" t="s">
        <v>942</v>
      </c>
      <c r="Q603" s="785"/>
      <c r="R603" s="785"/>
      <c r="S603" s="785"/>
      <c r="T603" s="786"/>
      <c r="U603" s="33"/>
      <c r="V603" s="33"/>
      <c r="W603" s="34" t="s">
        <v>69</v>
      </c>
      <c r="X603" s="777">
        <v>0</v>
      </c>
      <c r="Y603" s="778">
        <f t="shared" ref="Y603:Y609" si="120">IFERROR(IF(X603="",0,CEILING((X603/$H603),1)*$H603),"")</f>
        <v>0</v>
      </c>
      <c r="Z603" s="35" t="str">
        <f>IFERROR(IF(Y603=0,"",ROUNDUP(Y603/H603,0)*0.02175),"")</f>
        <v/>
      </c>
      <c r="AA603" s="55"/>
      <c r="AB603" s="56"/>
      <c r="AC603" s="697" t="s">
        <v>943</v>
      </c>
      <c r="AG603" s="63"/>
      <c r="AJ603" s="66"/>
      <c r="AK603" s="66">
        <v>0</v>
      </c>
      <c r="BB603" s="698" t="s">
        <v>1</v>
      </c>
      <c r="BM603" s="63">
        <f t="shared" ref="BM603:BM609" si="121">IFERROR(X603*I603/H603,"0")</f>
        <v>0</v>
      </c>
      <c r="BN603" s="63">
        <f t="shared" ref="BN603:BN609" si="122">IFERROR(Y603*I603/H603,"0")</f>
        <v>0</v>
      </c>
      <c r="BO603" s="63">
        <f t="shared" ref="BO603:BO609" si="123">IFERROR(1/J603*(X603/H603),"0")</f>
        <v>0</v>
      </c>
      <c r="BP603" s="63">
        <f t="shared" ref="BP603:BP609" si="124">IFERROR(1/J603*(Y603/H603),"0")</f>
        <v>0</v>
      </c>
    </row>
    <row r="604" spans="1:68" ht="27" hidden="1" customHeight="1" x14ac:dyDescent="0.25">
      <c r="A604" s="53" t="s">
        <v>944</v>
      </c>
      <c r="B604" s="53" t="s">
        <v>945</v>
      </c>
      <c r="C604" s="30">
        <v>4301011585</v>
      </c>
      <c r="D604" s="788">
        <v>4640242180441</v>
      </c>
      <c r="E604" s="789"/>
      <c r="F604" s="776">
        <v>1.5</v>
      </c>
      <c r="G604" s="31">
        <v>8</v>
      </c>
      <c r="H604" s="776">
        <v>12</v>
      </c>
      <c r="I604" s="776">
        <v>12.48</v>
      </c>
      <c r="J604" s="31">
        <v>56</v>
      </c>
      <c r="K604" s="31" t="s">
        <v>116</v>
      </c>
      <c r="L604" s="31"/>
      <c r="M604" s="32" t="s">
        <v>117</v>
      </c>
      <c r="N604" s="32"/>
      <c r="O604" s="31">
        <v>50</v>
      </c>
      <c r="P604" s="1024" t="s">
        <v>946</v>
      </c>
      <c r="Q604" s="785"/>
      <c r="R604" s="785"/>
      <c r="S604" s="785"/>
      <c r="T604" s="786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699" t="s">
        <v>947</v>
      </c>
      <c r="AG604" s="63"/>
      <c r="AJ604" s="66"/>
      <c r="AK604" s="66">
        <v>0</v>
      </c>
      <c r="BB604" s="700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948</v>
      </c>
      <c r="B605" s="53" t="s">
        <v>949</v>
      </c>
      <c r="C605" s="30">
        <v>4301011584</v>
      </c>
      <c r="D605" s="788">
        <v>4640242180564</v>
      </c>
      <c r="E605" s="789"/>
      <c r="F605" s="776">
        <v>1.5</v>
      </c>
      <c r="G605" s="31">
        <v>8</v>
      </c>
      <c r="H605" s="776">
        <v>12</v>
      </c>
      <c r="I605" s="776">
        <v>12.48</v>
      </c>
      <c r="J605" s="31">
        <v>56</v>
      </c>
      <c r="K605" s="31" t="s">
        <v>116</v>
      </c>
      <c r="L605" s="31"/>
      <c r="M605" s="32" t="s">
        <v>117</v>
      </c>
      <c r="N605" s="32"/>
      <c r="O605" s="31">
        <v>50</v>
      </c>
      <c r="P605" s="974" t="s">
        <v>950</v>
      </c>
      <c r="Q605" s="785"/>
      <c r="R605" s="785"/>
      <c r="S605" s="785"/>
      <c r="T605" s="786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IFERROR(IF(Y605=0,"",ROUNDUP(Y605/H605,0)*0.02175),"")</f>
        <v/>
      </c>
      <c r="AA605" s="55"/>
      <c r="AB605" s="56"/>
      <c r="AC605" s="701" t="s">
        <v>951</v>
      </c>
      <c r="AG605" s="63"/>
      <c r="AJ605" s="66"/>
      <c r="AK605" s="66">
        <v>0</v>
      </c>
      <c r="BB605" s="702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952</v>
      </c>
      <c r="B606" s="53" t="s">
        <v>953</v>
      </c>
      <c r="C606" s="30">
        <v>4301011762</v>
      </c>
      <c r="D606" s="788">
        <v>4640242180922</v>
      </c>
      <c r="E606" s="789"/>
      <c r="F606" s="776">
        <v>1.35</v>
      </c>
      <c r="G606" s="31">
        <v>8</v>
      </c>
      <c r="H606" s="776">
        <v>10.8</v>
      </c>
      <c r="I606" s="776">
        <v>11.28</v>
      </c>
      <c r="J606" s="31">
        <v>56</v>
      </c>
      <c r="K606" s="31" t="s">
        <v>116</v>
      </c>
      <c r="L606" s="31"/>
      <c r="M606" s="32" t="s">
        <v>117</v>
      </c>
      <c r="N606" s="32"/>
      <c r="O606" s="31">
        <v>55</v>
      </c>
      <c r="P606" s="1092" t="s">
        <v>954</v>
      </c>
      <c r="Q606" s="785"/>
      <c r="R606" s="785"/>
      <c r="S606" s="785"/>
      <c r="T606" s="786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IFERROR(IF(Y606=0,"",ROUNDUP(Y606/H606,0)*0.02175),"")</f>
        <v/>
      </c>
      <c r="AA606" s="55"/>
      <c r="AB606" s="56"/>
      <c r="AC606" s="703" t="s">
        <v>955</v>
      </c>
      <c r="AG606" s="63"/>
      <c r="AJ606" s="66"/>
      <c r="AK606" s="66">
        <v>0</v>
      </c>
      <c r="BB606" s="704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4301011764</v>
      </c>
      <c r="D607" s="788">
        <v>4640242181189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126</v>
      </c>
      <c r="L607" s="31"/>
      <c r="M607" s="32" t="s">
        <v>77</v>
      </c>
      <c r="N607" s="32"/>
      <c r="O607" s="31">
        <v>55</v>
      </c>
      <c r="P607" s="979" t="s">
        <v>958</v>
      </c>
      <c r="Q607" s="785"/>
      <c r="R607" s="785"/>
      <c r="S607" s="785"/>
      <c r="T607" s="786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5" t="s">
        <v>943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hidden="1" customHeight="1" x14ac:dyDescent="0.25">
      <c r="A608" s="53" t="s">
        <v>959</v>
      </c>
      <c r="B608" s="53" t="s">
        <v>960</v>
      </c>
      <c r="C608" s="30">
        <v>4301011551</v>
      </c>
      <c r="D608" s="788">
        <v>4640242180038</v>
      </c>
      <c r="E608" s="789"/>
      <c r="F608" s="776">
        <v>0.4</v>
      </c>
      <c r="G608" s="31">
        <v>10</v>
      </c>
      <c r="H608" s="776">
        <v>4</v>
      </c>
      <c r="I608" s="776">
        <v>4.21</v>
      </c>
      <c r="J608" s="31">
        <v>132</v>
      </c>
      <c r="K608" s="31" t="s">
        <v>126</v>
      </c>
      <c r="L608" s="31"/>
      <c r="M608" s="32" t="s">
        <v>117</v>
      </c>
      <c r="N608" s="32"/>
      <c r="O608" s="31">
        <v>50</v>
      </c>
      <c r="P608" s="1051" t="s">
        <v>961</v>
      </c>
      <c r="Q608" s="785"/>
      <c r="R608" s="785"/>
      <c r="S608" s="785"/>
      <c r="T608" s="786"/>
      <c r="U608" s="33"/>
      <c r="V608" s="33"/>
      <c r="W608" s="34" t="s">
        <v>69</v>
      </c>
      <c r="X608" s="777">
        <v>0</v>
      </c>
      <c r="Y608" s="778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951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hidden="1" customHeight="1" x14ac:dyDescent="0.25">
      <c r="A609" s="53" t="s">
        <v>962</v>
      </c>
      <c r="B609" s="53" t="s">
        <v>963</v>
      </c>
      <c r="C609" s="30">
        <v>4301011765</v>
      </c>
      <c r="D609" s="788">
        <v>4640242181172</v>
      </c>
      <c r="E609" s="789"/>
      <c r="F609" s="776">
        <v>0.4</v>
      </c>
      <c r="G609" s="31">
        <v>10</v>
      </c>
      <c r="H609" s="776">
        <v>4</v>
      </c>
      <c r="I609" s="776">
        <v>4.21</v>
      </c>
      <c r="J609" s="31">
        <v>132</v>
      </c>
      <c r="K609" s="31" t="s">
        <v>126</v>
      </c>
      <c r="L609" s="31"/>
      <c r="M609" s="32" t="s">
        <v>117</v>
      </c>
      <c r="N609" s="32"/>
      <c r="O609" s="31">
        <v>55</v>
      </c>
      <c r="P609" s="1032" t="s">
        <v>964</v>
      </c>
      <c r="Q609" s="785"/>
      <c r="R609" s="785"/>
      <c r="S609" s="785"/>
      <c r="T609" s="786"/>
      <c r="U609" s="33"/>
      <c r="V609" s="33"/>
      <c r="W609" s="34" t="s">
        <v>69</v>
      </c>
      <c r="X609" s="777">
        <v>0</v>
      </c>
      <c r="Y609" s="778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955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idden="1" x14ac:dyDescent="0.2">
      <c r="A610" s="812"/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813"/>
      <c r="P610" s="787" t="s">
        <v>71</v>
      </c>
      <c r="Q610" s="782"/>
      <c r="R610" s="782"/>
      <c r="S610" s="782"/>
      <c r="T610" s="782"/>
      <c r="U610" s="782"/>
      <c r="V610" s="783"/>
      <c r="W610" s="36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4"/>
      <c r="B611" s="794"/>
      <c r="C611" s="794"/>
      <c r="D611" s="794"/>
      <c r="E611" s="794"/>
      <c r="F611" s="794"/>
      <c r="G611" s="794"/>
      <c r="H611" s="794"/>
      <c r="I611" s="794"/>
      <c r="J611" s="794"/>
      <c r="K611" s="794"/>
      <c r="L611" s="794"/>
      <c r="M611" s="794"/>
      <c r="N611" s="794"/>
      <c r="O611" s="813"/>
      <c r="P611" s="787" t="s">
        <v>71</v>
      </c>
      <c r="Q611" s="782"/>
      <c r="R611" s="782"/>
      <c r="S611" s="782"/>
      <c r="T611" s="782"/>
      <c r="U611" s="782"/>
      <c r="V611" s="783"/>
      <c r="W611" s="36" t="s">
        <v>69</v>
      </c>
      <c r="X611" s="779">
        <f>IFERROR(SUM(X603:X609),"0")</f>
        <v>0</v>
      </c>
      <c r="Y611" s="779">
        <f>IFERROR(SUM(Y603:Y609),"0")</f>
        <v>0</v>
      </c>
      <c r="Z611" s="36"/>
      <c r="AA611" s="780"/>
      <c r="AB611" s="780"/>
      <c r="AC611" s="780"/>
    </row>
    <row r="612" spans="1:68" ht="14.25" hidden="1" customHeight="1" x14ac:dyDescent="0.25">
      <c r="A612" s="799" t="s">
        <v>168</v>
      </c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794"/>
      <c r="P612" s="794"/>
      <c r="Q612" s="794"/>
      <c r="R612" s="794"/>
      <c r="S612" s="794"/>
      <c r="T612" s="794"/>
      <c r="U612" s="794"/>
      <c r="V612" s="794"/>
      <c r="W612" s="794"/>
      <c r="X612" s="794"/>
      <c r="Y612" s="794"/>
      <c r="Z612" s="794"/>
      <c r="AA612" s="770"/>
      <c r="AB612" s="770"/>
      <c r="AC612" s="770"/>
    </row>
    <row r="613" spans="1:68" ht="16.5" hidden="1" customHeight="1" x14ac:dyDescent="0.25">
      <c r="A613" s="53" t="s">
        <v>965</v>
      </c>
      <c r="B613" s="53" t="s">
        <v>966</v>
      </c>
      <c r="C613" s="30">
        <v>4301020269</v>
      </c>
      <c r="D613" s="788">
        <v>4640242180519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116</v>
      </c>
      <c r="L613" s="31"/>
      <c r="M613" s="32" t="s">
        <v>77</v>
      </c>
      <c r="N613" s="32"/>
      <c r="O613" s="31">
        <v>50</v>
      </c>
      <c r="P613" s="1219" t="s">
        <v>967</v>
      </c>
      <c r="Q613" s="785"/>
      <c r="R613" s="785"/>
      <c r="S613" s="785"/>
      <c r="T613" s="786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1" t="s">
        <v>968</v>
      </c>
      <c r="AG613" s="63"/>
      <c r="AJ613" s="66"/>
      <c r="AK613" s="66">
        <v>0</v>
      </c>
      <c r="BB613" s="712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969</v>
      </c>
      <c r="B614" s="53" t="s">
        <v>970</v>
      </c>
      <c r="C614" s="30">
        <v>4301020260</v>
      </c>
      <c r="D614" s="788">
        <v>4640242180526</v>
      </c>
      <c r="E614" s="789"/>
      <c r="F614" s="776">
        <v>1.8</v>
      </c>
      <c r="G614" s="31">
        <v>6</v>
      </c>
      <c r="H614" s="776">
        <v>10.8</v>
      </c>
      <c r="I614" s="776">
        <v>11.28</v>
      </c>
      <c r="J614" s="31">
        <v>56</v>
      </c>
      <c r="K614" s="31" t="s">
        <v>116</v>
      </c>
      <c r="L614" s="31"/>
      <c r="M614" s="32" t="s">
        <v>117</v>
      </c>
      <c r="N614" s="32"/>
      <c r="O614" s="31">
        <v>50</v>
      </c>
      <c r="P614" s="1069" t="s">
        <v>971</v>
      </c>
      <c r="Q614" s="785"/>
      <c r="R614" s="785"/>
      <c r="S614" s="785"/>
      <c r="T614" s="786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968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hidden="1" customHeight="1" x14ac:dyDescent="0.25">
      <c r="A615" s="53" t="s">
        <v>972</v>
      </c>
      <c r="B615" s="53" t="s">
        <v>973</v>
      </c>
      <c r="C615" s="30">
        <v>4301020309</v>
      </c>
      <c r="D615" s="788">
        <v>4640242180090</v>
      </c>
      <c r="E615" s="789"/>
      <c r="F615" s="776">
        <v>1.35</v>
      </c>
      <c r="G615" s="31">
        <v>8</v>
      </c>
      <c r="H615" s="776">
        <v>10.8</v>
      </c>
      <c r="I615" s="776">
        <v>11.28</v>
      </c>
      <c r="J615" s="31">
        <v>56</v>
      </c>
      <c r="K615" s="31" t="s">
        <v>116</v>
      </c>
      <c r="L615" s="31"/>
      <c r="M615" s="32" t="s">
        <v>117</v>
      </c>
      <c r="N615" s="32"/>
      <c r="O615" s="31">
        <v>50</v>
      </c>
      <c r="P615" s="1149" t="s">
        <v>974</v>
      </c>
      <c r="Q615" s="785"/>
      <c r="R615" s="785"/>
      <c r="S615" s="785"/>
      <c r="T615" s="786"/>
      <c r="U615" s="33"/>
      <c r="V615" s="33"/>
      <c r="W615" s="34" t="s">
        <v>69</v>
      </c>
      <c r="X615" s="777">
        <v>0</v>
      </c>
      <c r="Y615" s="778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975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976</v>
      </c>
      <c r="B616" s="53" t="s">
        <v>977</v>
      </c>
      <c r="C616" s="30">
        <v>4301020295</v>
      </c>
      <c r="D616" s="788">
        <v>4640242181363</v>
      </c>
      <c r="E616" s="789"/>
      <c r="F616" s="776">
        <v>0.4</v>
      </c>
      <c r="G616" s="31">
        <v>10</v>
      </c>
      <c r="H616" s="776">
        <v>4</v>
      </c>
      <c r="I616" s="776">
        <v>4.21</v>
      </c>
      <c r="J616" s="31">
        <v>132</v>
      </c>
      <c r="K616" s="31" t="s">
        <v>126</v>
      </c>
      <c r="L616" s="31"/>
      <c r="M616" s="32" t="s">
        <v>117</v>
      </c>
      <c r="N616" s="32"/>
      <c r="O616" s="31">
        <v>50</v>
      </c>
      <c r="P616" s="1181" t="s">
        <v>978</v>
      </c>
      <c r="Q616" s="785"/>
      <c r="R616" s="785"/>
      <c r="S616" s="785"/>
      <c r="T616" s="786"/>
      <c r="U616" s="33"/>
      <c r="V616" s="33"/>
      <c r="W616" s="34" t="s">
        <v>69</v>
      </c>
      <c r="X616" s="777">
        <v>0</v>
      </c>
      <c r="Y616" s="778">
        <f>IFERROR(IF(X616="",0,CEILING((X616/$H616),1)*$H616),"")</f>
        <v>0</v>
      </c>
      <c r="Z616" s="35" t="str">
        <f>IFERROR(IF(Y616=0,"",ROUNDUP(Y616/H616,0)*0.00902),"")</f>
        <v/>
      </c>
      <c r="AA616" s="55"/>
      <c r="AB616" s="56"/>
      <c r="AC616" s="717" t="s">
        <v>975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2"/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813"/>
      <c r="P617" s="787" t="s">
        <v>71</v>
      </c>
      <c r="Q617" s="782"/>
      <c r="R617" s="782"/>
      <c r="S617" s="782"/>
      <c r="T617" s="782"/>
      <c r="U617" s="782"/>
      <c r="V617" s="783"/>
      <c r="W617" s="36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4"/>
      <c r="B618" s="794"/>
      <c r="C618" s="794"/>
      <c r="D618" s="794"/>
      <c r="E618" s="794"/>
      <c r="F618" s="794"/>
      <c r="G618" s="794"/>
      <c r="H618" s="794"/>
      <c r="I618" s="794"/>
      <c r="J618" s="794"/>
      <c r="K618" s="794"/>
      <c r="L618" s="794"/>
      <c r="M618" s="794"/>
      <c r="N618" s="794"/>
      <c r="O618" s="813"/>
      <c r="P618" s="787" t="s">
        <v>71</v>
      </c>
      <c r="Q618" s="782"/>
      <c r="R618" s="782"/>
      <c r="S618" s="782"/>
      <c r="T618" s="782"/>
      <c r="U618" s="782"/>
      <c r="V618" s="783"/>
      <c r="W618" s="36" t="s">
        <v>69</v>
      </c>
      <c r="X618" s="779">
        <f>IFERROR(SUM(X613:X616),"0")</f>
        <v>0</v>
      </c>
      <c r="Y618" s="779">
        <f>IFERROR(SUM(Y613:Y616),"0")</f>
        <v>0</v>
      </c>
      <c r="Z618" s="36"/>
      <c r="AA618" s="780"/>
      <c r="AB618" s="780"/>
      <c r="AC618" s="780"/>
    </row>
    <row r="619" spans="1:68" ht="14.25" hidden="1" customHeight="1" x14ac:dyDescent="0.25">
      <c r="A619" s="799" t="s">
        <v>64</v>
      </c>
      <c r="B619" s="794"/>
      <c r="C619" s="794"/>
      <c r="D619" s="794"/>
      <c r="E619" s="794"/>
      <c r="F619" s="794"/>
      <c r="G619" s="794"/>
      <c r="H619" s="794"/>
      <c r="I619" s="794"/>
      <c r="J619" s="794"/>
      <c r="K619" s="794"/>
      <c r="L619" s="794"/>
      <c r="M619" s="794"/>
      <c r="N619" s="794"/>
      <c r="O619" s="794"/>
      <c r="P619" s="794"/>
      <c r="Q619" s="794"/>
      <c r="R619" s="794"/>
      <c r="S619" s="794"/>
      <c r="T619" s="794"/>
      <c r="U619" s="794"/>
      <c r="V619" s="794"/>
      <c r="W619" s="794"/>
      <c r="X619" s="794"/>
      <c r="Y619" s="794"/>
      <c r="Z619" s="794"/>
      <c r="AA619" s="770"/>
      <c r="AB619" s="770"/>
      <c r="AC619" s="770"/>
    </row>
    <row r="620" spans="1:68" ht="27" hidden="1" customHeight="1" x14ac:dyDescent="0.25">
      <c r="A620" s="53" t="s">
        <v>979</v>
      </c>
      <c r="B620" s="53" t="s">
        <v>980</v>
      </c>
      <c r="C620" s="30">
        <v>4301031280</v>
      </c>
      <c r="D620" s="788">
        <v>4640242180816</v>
      </c>
      <c r="E620" s="789"/>
      <c r="F620" s="776">
        <v>0.7</v>
      </c>
      <c r="G620" s="31">
        <v>6</v>
      </c>
      <c r="H620" s="776">
        <v>4.2</v>
      </c>
      <c r="I620" s="776">
        <v>4.47</v>
      </c>
      <c r="J620" s="31">
        <v>132</v>
      </c>
      <c r="K620" s="31" t="s">
        <v>126</v>
      </c>
      <c r="L620" s="31"/>
      <c r="M620" s="32" t="s">
        <v>68</v>
      </c>
      <c r="N620" s="32"/>
      <c r="O620" s="31">
        <v>40</v>
      </c>
      <c r="P620" s="978" t="s">
        <v>981</v>
      </c>
      <c r="Q620" s="785"/>
      <c r="R620" s="785"/>
      <c r="S620" s="785"/>
      <c r="T620" s="786"/>
      <c r="U620" s="33"/>
      <c r="V620" s="33"/>
      <c r="W620" s="34" t="s">
        <v>69</v>
      </c>
      <c r="X620" s="777">
        <v>0</v>
      </c>
      <c r="Y620" s="778">
        <f t="shared" ref="Y620:Y626" si="125">IFERROR(IF(X620="",0,CEILING((X620/$H620),1)*$H620),"")</f>
        <v>0</v>
      </c>
      <c r="Z620" s="35" t="str">
        <f>IFERROR(IF(Y620=0,"",ROUNDUP(Y620/H620,0)*0.00902),"")</f>
        <v/>
      </c>
      <c r="AA620" s="55"/>
      <c r="AB620" s="56"/>
      <c r="AC620" s="719" t="s">
        <v>982</v>
      </c>
      <c r="AG620" s="63"/>
      <c r="AJ620" s="66"/>
      <c r="AK620" s="66">
        <v>0</v>
      </c>
      <c r="BB620" s="720" t="s">
        <v>1</v>
      </c>
      <c r="BM620" s="63">
        <f t="shared" ref="BM620:BM626" si="126">IFERROR(X620*I620/H620,"0")</f>
        <v>0</v>
      </c>
      <c r="BN620" s="63">
        <f t="shared" ref="BN620:BN626" si="127">IFERROR(Y620*I620/H620,"0")</f>
        <v>0</v>
      </c>
      <c r="BO620" s="63">
        <f t="shared" ref="BO620:BO626" si="128">IFERROR(1/J620*(X620/H620),"0")</f>
        <v>0</v>
      </c>
      <c r="BP620" s="63">
        <f t="shared" ref="BP620:BP626" si="129">IFERROR(1/J620*(Y620/H620),"0")</f>
        <v>0</v>
      </c>
    </row>
    <row r="621" spans="1:68" ht="27" hidden="1" customHeight="1" x14ac:dyDescent="0.25">
      <c r="A621" s="53" t="s">
        <v>983</v>
      </c>
      <c r="B621" s="53" t="s">
        <v>984</v>
      </c>
      <c r="C621" s="30">
        <v>4301031244</v>
      </c>
      <c r="D621" s="788">
        <v>4640242180595</v>
      </c>
      <c r="E621" s="789"/>
      <c r="F621" s="776">
        <v>0.7</v>
      </c>
      <c r="G621" s="31">
        <v>6</v>
      </c>
      <c r="H621" s="776">
        <v>4.2</v>
      </c>
      <c r="I621" s="776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1192" t="s">
        <v>985</v>
      </c>
      <c r="Q621" s="785"/>
      <c r="R621" s="785"/>
      <c r="S621" s="785"/>
      <c r="T621" s="786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IFERROR(IF(Y621=0,"",ROUNDUP(Y621/H621,0)*0.00902),"")</f>
        <v/>
      </c>
      <c r="AA621" s="55"/>
      <c r="AB621" s="56"/>
      <c r="AC621" s="721" t="s">
        <v>986</v>
      </c>
      <c r="AG621" s="63"/>
      <c r="AJ621" s="66"/>
      <c r="AK621" s="66">
        <v>0</v>
      </c>
      <c r="BB621" s="722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987</v>
      </c>
      <c r="B622" s="53" t="s">
        <v>988</v>
      </c>
      <c r="C622" s="30">
        <v>4301031289</v>
      </c>
      <c r="D622" s="788">
        <v>4640242181615</v>
      </c>
      <c r="E622" s="789"/>
      <c r="F622" s="776">
        <v>0.7</v>
      </c>
      <c r="G622" s="31">
        <v>6</v>
      </c>
      <c r="H622" s="776">
        <v>4.2</v>
      </c>
      <c r="I622" s="776">
        <v>4.41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45</v>
      </c>
      <c r="P622" s="1031" t="s">
        <v>989</v>
      </c>
      <c r="Q622" s="785"/>
      <c r="R622" s="785"/>
      <c r="S622" s="785"/>
      <c r="T622" s="786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990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991</v>
      </c>
      <c r="B623" s="53" t="s">
        <v>992</v>
      </c>
      <c r="C623" s="30">
        <v>4301031285</v>
      </c>
      <c r="D623" s="788">
        <v>4640242181639</v>
      </c>
      <c r="E623" s="789"/>
      <c r="F623" s="776">
        <v>0.7</v>
      </c>
      <c r="G623" s="31">
        <v>6</v>
      </c>
      <c r="H623" s="776">
        <v>4.2</v>
      </c>
      <c r="I623" s="776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47" t="s">
        <v>993</v>
      </c>
      <c r="Q623" s="785"/>
      <c r="R623" s="785"/>
      <c r="S623" s="785"/>
      <c r="T623" s="786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994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995</v>
      </c>
      <c r="B624" s="53" t="s">
        <v>996</v>
      </c>
      <c r="C624" s="30">
        <v>4301031287</v>
      </c>
      <c r="D624" s="788">
        <v>4640242181622</v>
      </c>
      <c r="E624" s="789"/>
      <c r="F624" s="776">
        <v>0.7</v>
      </c>
      <c r="G624" s="31">
        <v>6</v>
      </c>
      <c r="H624" s="776">
        <v>4.2</v>
      </c>
      <c r="I624" s="776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1162" t="s">
        <v>997</v>
      </c>
      <c r="Q624" s="785"/>
      <c r="R624" s="785"/>
      <c r="S624" s="785"/>
      <c r="T624" s="786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998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hidden="1" customHeight="1" x14ac:dyDescent="0.25">
      <c r="A625" s="53" t="s">
        <v>999</v>
      </c>
      <c r="B625" s="53" t="s">
        <v>1000</v>
      </c>
      <c r="C625" s="30">
        <v>4301031203</v>
      </c>
      <c r="D625" s="788">
        <v>4640242180908</v>
      </c>
      <c r="E625" s="789"/>
      <c r="F625" s="776">
        <v>0.28000000000000003</v>
      </c>
      <c r="G625" s="31">
        <v>6</v>
      </c>
      <c r="H625" s="776">
        <v>1.68</v>
      </c>
      <c r="I625" s="776">
        <v>1.81</v>
      </c>
      <c r="J625" s="31">
        <v>234</v>
      </c>
      <c r="K625" s="31" t="s">
        <v>67</v>
      </c>
      <c r="L625" s="31"/>
      <c r="M625" s="32" t="s">
        <v>68</v>
      </c>
      <c r="N625" s="32"/>
      <c r="O625" s="31">
        <v>40</v>
      </c>
      <c r="P625" s="810" t="s">
        <v>1001</v>
      </c>
      <c r="Q625" s="785"/>
      <c r="R625" s="785"/>
      <c r="S625" s="785"/>
      <c r="T625" s="786"/>
      <c r="U625" s="33"/>
      <c r="V625" s="33"/>
      <c r="W625" s="34" t="s">
        <v>69</v>
      </c>
      <c r="X625" s="777">
        <v>0</v>
      </c>
      <c r="Y625" s="778">
        <f t="shared" si="125"/>
        <v>0</v>
      </c>
      <c r="Z625" s="35" t="str">
        <f>IFERROR(IF(Y625=0,"",ROUNDUP(Y625/H625,0)*0.00502),"")</f>
        <v/>
      </c>
      <c r="AA625" s="55"/>
      <c r="AB625" s="56"/>
      <c r="AC625" s="729" t="s">
        <v>982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hidden="1" customHeight="1" x14ac:dyDescent="0.25">
      <c r="A626" s="53" t="s">
        <v>1002</v>
      </c>
      <c r="B626" s="53" t="s">
        <v>1003</v>
      </c>
      <c r="C626" s="30">
        <v>4301031200</v>
      </c>
      <c r="D626" s="788">
        <v>4640242180489</v>
      </c>
      <c r="E626" s="789"/>
      <c r="F626" s="776">
        <v>0.28000000000000003</v>
      </c>
      <c r="G626" s="31">
        <v>6</v>
      </c>
      <c r="H626" s="776">
        <v>1.68</v>
      </c>
      <c r="I626" s="776">
        <v>1.84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1214" t="s">
        <v>1004</v>
      </c>
      <c r="Q626" s="785"/>
      <c r="R626" s="785"/>
      <c r="S626" s="785"/>
      <c r="T626" s="786"/>
      <c r="U626" s="33"/>
      <c r="V626" s="33"/>
      <c r="W626" s="34" t="s">
        <v>69</v>
      </c>
      <c r="X626" s="777">
        <v>0</v>
      </c>
      <c r="Y626" s="778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986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idden="1" x14ac:dyDescent="0.2">
      <c r="A627" s="812"/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813"/>
      <c r="P627" s="787" t="s">
        <v>71</v>
      </c>
      <c r="Q627" s="782"/>
      <c r="R627" s="782"/>
      <c r="S627" s="782"/>
      <c r="T627" s="782"/>
      <c r="U627" s="782"/>
      <c r="V627" s="783"/>
      <c r="W627" s="36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4"/>
      <c r="B628" s="794"/>
      <c r="C628" s="794"/>
      <c r="D628" s="794"/>
      <c r="E628" s="794"/>
      <c r="F628" s="794"/>
      <c r="G628" s="794"/>
      <c r="H628" s="794"/>
      <c r="I628" s="794"/>
      <c r="J628" s="794"/>
      <c r="K628" s="794"/>
      <c r="L628" s="794"/>
      <c r="M628" s="794"/>
      <c r="N628" s="794"/>
      <c r="O628" s="813"/>
      <c r="P628" s="787" t="s">
        <v>71</v>
      </c>
      <c r="Q628" s="782"/>
      <c r="R628" s="782"/>
      <c r="S628" s="782"/>
      <c r="T628" s="782"/>
      <c r="U628" s="782"/>
      <c r="V628" s="783"/>
      <c r="W628" s="36" t="s">
        <v>69</v>
      </c>
      <c r="X628" s="779">
        <f>IFERROR(SUM(X620:X626),"0")</f>
        <v>0</v>
      </c>
      <c r="Y628" s="779">
        <f>IFERROR(SUM(Y620:Y626),"0")</f>
        <v>0</v>
      </c>
      <c r="Z628" s="36"/>
      <c r="AA628" s="780"/>
      <c r="AB628" s="780"/>
      <c r="AC628" s="780"/>
    </row>
    <row r="629" spans="1:68" ht="14.25" hidden="1" customHeight="1" x14ac:dyDescent="0.25">
      <c r="A629" s="799" t="s">
        <v>73</v>
      </c>
      <c r="B629" s="794"/>
      <c r="C629" s="794"/>
      <c r="D629" s="794"/>
      <c r="E629" s="794"/>
      <c r="F629" s="794"/>
      <c r="G629" s="794"/>
      <c r="H629" s="794"/>
      <c r="I629" s="794"/>
      <c r="J629" s="794"/>
      <c r="K629" s="794"/>
      <c r="L629" s="794"/>
      <c r="M629" s="794"/>
      <c r="N629" s="794"/>
      <c r="O629" s="794"/>
      <c r="P629" s="794"/>
      <c r="Q629" s="794"/>
      <c r="R629" s="794"/>
      <c r="S629" s="794"/>
      <c r="T629" s="794"/>
      <c r="U629" s="794"/>
      <c r="V629" s="794"/>
      <c r="W629" s="794"/>
      <c r="X629" s="794"/>
      <c r="Y629" s="794"/>
      <c r="Z629" s="794"/>
      <c r="AA629" s="770"/>
      <c r="AB629" s="770"/>
      <c r="AC629" s="770"/>
    </row>
    <row r="630" spans="1:68" ht="27" hidden="1" customHeight="1" x14ac:dyDescent="0.25">
      <c r="A630" s="53" t="s">
        <v>1005</v>
      </c>
      <c r="B630" s="53" t="s">
        <v>1006</v>
      </c>
      <c r="C630" s="30">
        <v>4301051746</v>
      </c>
      <c r="D630" s="788">
        <v>4640242180533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116</v>
      </c>
      <c r="L630" s="31"/>
      <c r="M630" s="32" t="s">
        <v>77</v>
      </c>
      <c r="N630" s="32"/>
      <c r="O630" s="31">
        <v>40</v>
      </c>
      <c r="P630" s="996" t="s">
        <v>1007</v>
      </c>
      <c r="Q630" s="785"/>
      <c r="R630" s="785"/>
      <c r="S630" s="785"/>
      <c r="T630" s="786"/>
      <c r="U630" s="33"/>
      <c r="V630" s="33"/>
      <c r="W630" s="34" t="s">
        <v>69</v>
      </c>
      <c r="X630" s="777">
        <v>0</v>
      </c>
      <c r="Y630" s="778">
        <f t="shared" ref="Y630:Y637" si="130">IFERROR(IF(X630="",0,CEILING((X630/$H630),1)*$H630),"")</f>
        <v>0</v>
      </c>
      <c r="Z630" s="35" t="str">
        <f>IFERROR(IF(Y630=0,"",ROUNDUP(Y630/H630,0)*0.02175),"")</f>
        <v/>
      </c>
      <c r="AA630" s="55"/>
      <c r="AB630" s="56"/>
      <c r="AC630" s="733" t="s">
        <v>1008</v>
      </c>
      <c r="AG630" s="63"/>
      <c r="AJ630" s="66"/>
      <c r="AK630" s="66">
        <v>0</v>
      </c>
      <c r="BB630" s="734" t="s">
        <v>1</v>
      </c>
      <c r="BM630" s="63">
        <f t="shared" ref="BM630:BM637" si="131">IFERROR(X630*I630/H630,"0")</f>
        <v>0</v>
      </c>
      <c r="BN630" s="63">
        <f t="shared" ref="BN630:BN637" si="132">IFERROR(Y630*I630/H630,"0")</f>
        <v>0</v>
      </c>
      <c r="BO630" s="63">
        <f t="shared" ref="BO630:BO637" si="133">IFERROR(1/J630*(X630/H630),"0")</f>
        <v>0</v>
      </c>
      <c r="BP630" s="63">
        <f t="shared" ref="BP630:BP637" si="134">IFERROR(1/J630*(Y630/H630),"0")</f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4301051887</v>
      </c>
      <c r="D631" s="788">
        <v>4640242180533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45</v>
      </c>
      <c r="P631" s="951" t="s">
        <v>1010</v>
      </c>
      <c r="Q631" s="785"/>
      <c r="R631" s="785"/>
      <c r="S631" s="785"/>
      <c r="T631" s="786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5" t="s">
        <v>1008</v>
      </c>
      <c r="AG631" s="63"/>
      <c r="AJ631" s="66"/>
      <c r="AK631" s="66">
        <v>0</v>
      </c>
      <c r="BB631" s="736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4301051510</v>
      </c>
      <c r="D632" s="788">
        <v>4640242180540</v>
      </c>
      <c r="E632" s="789"/>
      <c r="F632" s="776">
        <v>1.3</v>
      </c>
      <c r="G632" s="31">
        <v>6</v>
      </c>
      <c r="H632" s="776">
        <v>7.8</v>
      </c>
      <c r="I632" s="776">
        <v>8.3640000000000008</v>
      </c>
      <c r="J632" s="31">
        <v>56</v>
      </c>
      <c r="K632" s="31" t="s">
        <v>116</v>
      </c>
      <c r="L632" s="31"/>
      <c r="M632" s="32" t="s">
        <v>68</v>
      </c>
      <c r="N632" s="32"/>
      <c r="O632" s="31">
        <v>30</v>
      </c>
      <c r="P632" s="1001" t="s">
        <v>1013</v>
      </c>
      <c r="Q632" s="785"/>
      <c r="R632" s="785"/>
      <c r="S632" s="785"/>
      <c r="T632" s="786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1014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1015</v>
      </c>
      <c r="C633" s="30">
        <v>4301051933</v>
      </c>
      <c r="D633" s="788">
        <v>4640242180540</v>
      </c>
      <c r="E633" s="789"/>
      <c r="F633" s="776">
        <v>1.3</v>
      </c>
      <c r="G633" s="31">
        <v>6</v>
      </c>
      <c r="H633" s="776">
        <v>7.8</v>
      </c>
      <c r="I633" s="776">
        <v>8.3640000000000008</v>
      </c>
      <c r="J633" s="31">
        <v>56</v>
      </c>
      <c r="K633" s="31" t="s">
        <v>116</v>
      </c>
      <c r="L633" s="31"/>
      <c r="M633" s="32" t="s">
        <v>77</v>
      </c>
      <c r="N633" s="32"/>
      <c r="O633" s="31">
        <v>45</v>
      </c>
      <c r="P633" s="935" t="s">
        <v>1016</v>
      </c>
      <c r="Q633" s="785"/>
      <c r="R633" s="785"/>
      <c r="S633" s="785"/>
      <c r="T633" s="786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1014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1017</v>
      </c>
      <c r="B634" s="53" t="s">
        <v>1018</v>
      </c>
      <c r="C634" s="30">
        <v>4301051390</v>
      </c>
      <c r="D634" s="788">
        <v>4640242181233</v>
      </c>
      <c r="E634" s="789"/>
      <c r="F634" s="776">
        <v>0.3</v>
      </c>
      <c r="G634" s="31">
        <v>6</v>
      </c>
      <c r="H634" s="776">
        <v>1.8</v>
      </c>
      <c r="I634" s="776">
        <v>1.984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40</v>
      </c>
      <c r="P634" s="1171" t="s">
        <v>1019</v>
      </c>
      <c r="Q634" s="785"/>
      <c r="R634" s="785"/>
      <c r="S634" s="785"/>
      <c r="T634" s="786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1" t="s">
        <v>1008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1017</v>
      </c>
      <c r="B635" s="53" t="s">
        <v>1020</v>
      </c>
      <c r="C635" s="30">
        <v>4301051920</v>
      </c>
      <c r="D635" s="788">
        <v>4640242181233</v>
      </c>
      <c r="E635" s="789"/>
      <c r="F635" s="776">
        <v>0.3</v>
      </c>
      <c r="G635" s="31">
        <v>6</v>
      </c>
      <c r="H635" s="776">
        <v>1.8</v>
      </c>
      <c r="I635" s="776">
        <v>2.0640000000000001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57" t="s">
        <v>1021</v>
      </c>
      <c r="Q635" s="785"/>
      <c r="R635" s="785"/>
      <c r="S635" s="785"/>
      <c r="T635" s="786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3" t="s">
        <v>1008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hidden="1" customHeight="1" x14ac:dyDescent="0.25">
      <c r="A636" s="53" t="s">
        <v>1022</v>
      </c>
      <c r="B636" s="53" t="s">
        <v>1023</v>
      </c>
      <c r="C636" s="30">
        <v>4301051448</v>
      </c>
      <c r="D636" s="788">
        <v>4640242181226</v>
      </c>
      <c r="E636" s="789"/>
      <c r="F636" s="776">
        <v>0.3</v>
      </c>
      <c r="G636" s="31">
        <v>6</v>
      </c>
      <c r="H636" s="776">
        <v>1.8</v>
      </c>
      <c r="I636" s="776">
        <v>1.972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30</v>
      </c>
      <c r="P636" s="898" t="s">
        <v>1024</v>
      </c>
      <c r="Q636" s="785"/>
      <c r="R636" s="785"/>
      <c r="S636" s="785"/>
      <c r="T636" s="786"/>
      <c r="U636" s="33"/>
      <c r="V636" s="33"/>
      <c r="W636" s="34" t="s">
        <v>69</v>
      </c>
      <c r="X636" s="777">
        <v>0</v>
      </c>
      <c r="Y636" s="778">
        <f t="shared" si="130"/>
        <v>0</v>
      </c>
      <c r="Z636" s="35" t="str">
        <f>IFERROR(IF(Y636=0,"",ROUNDUP(Y636/H636,0)*0.00502),"")</f>
        <v/>
      </c>
      <c r="AA636" s="55"/>
      <c r="AB636" s="56"/>
      <c r="AC636" s="745" t="s">
        <v>1014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1022</v>
      </c>
      <c r="B637" s="53" t="s">
        <v>1025</v>
      </c>
      <c r="C637" s="30">
        <v>4301051921</v>
      </c>
      <c r="D637" s="788">
        <v>4640242181226</v>
      </c>
      <c r="E637" s="789"/>
      <c r="F637" s="776">
        <v>0.3</v>
      </c>
      <c r="G637" s="31">
        <v>6</v>
      </c>
      <c r="H637" s="776">
        <v>1.8</v>
      </c>
      <c r="I637" s="776">
        <v>2.052</v>
      </c>
      <c r="J637" s="31">
        <v>182</v>
      </c>
      <c r="K637" s="31" t="s">
        <v>76</v>
      </c>
      <c r="L637" s="31"/>
      <c r="M637" s="32" t="s">
        <v>164</v>
      </c>
      <c r="N637" s="32"/>
      <c r="O637" s="31">
        <v>45</v>
      </c>
      <c r="P637" s="1143" t="s">
        <v>1026</v>
      </c>
      <c r="Q637" s="785"/>
      <c r="R637" s="785"/>
      <c r="S637" s="785"/>
      <c r="T637" s="786"/>
      <c r="U637" s="33"/>
      <c r="V637" s="33"/>
      <c r="W637" s="34" t="s">
        <v>69</v>
      </c>
      <c r="X637" s="777">
        <v>0</v>
      </c>
      <c r="Y637" s="778">
        <f t="shared" si="130"/>
        <v>0</v>
      </c>
      <c r="Z637" s="35" t="str">
        <f>IFERROR(IF(Y637=0,"",ROUNDUP(Y637/H637,0)*0.00651),"")</f>
        <v/>
      </c>
      <c r="AA637" s="55"/>
      <c r="AB637" s="56"/>
      <c r="AC637" s="747" t="s">
        <v>1014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idden="1" x14ac:dyDescent="0.2">
      <c r="A638" s="812"/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813"/>
      <c r="P638" s="787" t="s">
        <v>71</v>
      </c>
      <c r="Q638" s="782"/>
      <c r="R638" s="782"/>
      <c r="S638" s="782"/>
      <c r="T638" s="782"/>
      <c r="U638" s="782"/>
      <c r="V638" s="783"/>
      <c r="W638" s="36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4"/>
      <c r="B639" s="794"/>
      <c r="C639" s="794"/>
      <c r="D639" s="794"/>
      <c r="E639" s="794"/>
      <c r="F639" s="794"/>
      <c r="G639" s="794"/>
      <c r="H639" s="794"/>
      <c r="I639" s="794"/>
      <c r="J639" s="794"/>
      <c r="K639" s="794"/>
      <c r="L639" s="794"/>
      <c r="M639" s="794"/>
      <c r="N639" s="794"/>
      <c r="O639" s="813"/>
      <c r="P639" s="787" t="s">
        <v>71</v>
      </c>
      <c r="Q639" s="782"/>
      <c r="R639" s="782"/>
      <c r="S639" s="782"/>
      <c r="T639" s="782"/>
      <c r="U639" s="782"/>
      <c r="V639" s="783"/>
      <c r="W639" s="36" t="s">
        <v>69</v>
      </c>
      <c r="X639" s="779">
        <f>IFERROR(SUM(X630:X637),"0")</f>
        <v>0</v>
      </c>
      <c r="Y639" s="779">
        <f>IFERROR(SUM(Y630:Y637),"0")</f>
        <v>0</v>
      </c>
      <c r="Z639" s="36"/>
      <c r="AA639" s="780"/>
      <c r="AB639" s="780"/>
      <c r="AC639" s="780"/>
    </row>
    <row r="640" spans="1:68" ht="14.25" hidden="1" customHeight="1" x14ac:dyDescent="0.25">
      <c r="A640" s="799" t="s">
        <v>210</v>
      </c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794"/>
      <c r="P640" s="794"/>
      <c r="Q640" s="794"/>
      <c r="R640" s="794"/>
      <c r="S640" s="794"/>
      <c r="T640" s="794"/>
      <c r="U640" s="794"/>
      <c r="V640" s="794"/>
      <c r="W640" s="794"/>
      <c r="X640" s="794"/>
      <c r="Y640" s="794"/>
      <c r="Z640" s="794"/>
      <c r="AA640" s="770"/>
      <c r="AB640" s="770"/>
      <c r="AC640" s="770"/>
    </row>
    <row r="641" spans="1:68" ht="27" hidden="1" customHeight="1" x14ac:dyDescent="0.25">
      <c r="A641" s="53" t="s">
        <v>1027</v>
      </c>
      <c r="B641" s="53" t="s">
        <v>1028</v>
      </c>
      <c r="C641" s="30">
        <v>4301060408</v>
      </c>
      <c r="D641" s="788">
        <v>4640242180120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116</v>
      </c>
      <c r="L641" s="31"/>
      <c r="M641" s="32" t="s">
        <v>68</v>
      </c>
      <c r="N641" s="32"/>
      <c r="O641" s="31">
        <v>40</v>
      </c>
      <c r="P641" s="900" t="s">
        <v>1029</v>
      </c>
      <c r="Q641" s="785"/>
      <c r="R641" s="785"/>
      <c r="S641" s="785"/>
      <c r="T641" s="786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49" t="s">
        <v>1030</v>
      </c>
      <c r="AG641" s="63"/>
      <c r="AJ641" s="66"/>
      <c r="AK641" s="66">
        <v>0</v>
      </c>
      <c r="BB641" s="750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4301060354</v>
      </c>
      <c r="D642" s="788">
        <v>4640242180120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850" t="s">
        <v>1032</v>
      </c>
      <c r="Q642" s="785"/>
      <c r="R642" s="785"/>
      <c r="S642" s="785"/>
      <c r="T642" s="786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1030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hidden="1" customHeight="1" x14ac:dyDescent="0.25">
      <c r="A643" s="53" t="s">
        <v>1033</v>
      </c>
      <c r="B643" s="53" t="s">
        <v>1034</v>
      </c>
      <c r="C643" s="30">
        <v>4301060407</v>
      </c>
      <c r="D643" s="788">
        <v>4640242180137</v>
      </c>
      <c r="E643" s="789"/>
      <c r="F643" s="776">
        <v>1.3</v>
      </c>
      <c r="G643" s="31">
        <v>6</v>
      </c>
      <c r="H643" s="776">
        <v>7.8</v>
      </c>
      <c r="I643" s="776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1105" t="s">
        <v>1035</v>
      </c>
      <c r="Q643" s="785"/>
      <c r="R643" s="785"/>
      <c r="S643" s="785"/>
      <c r="T643" s="786"/>
      <c r="U643" s="33"/>
      <c r="V643" s="33"/>
      <c r="W643" s="34" t="s">
        <v>69</v>
      </c>
      <c r="X643" s="777">
        <v>0</v>
      </c>
      <c r="Y643" s="778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1036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1033</v>
      </c>
      <c r="B644" s="53" t="s">
        <v>1037</v>
      </c>
      <c r="C644" s="30">
        <v>4301060355</v>
      </c>
      <c r="D644" s="788">
        <v>4640242180137</v>
      </c>
      <c r="E644" s="789"/>
      <c r="F644" s="776">
        <v>1.3</v>
      </c>
      <c r="G644" s="31">
        <v>6</v>
      </c>
      <c r="H644" s="776">
        <v>7.8</v>
      </c>
      <c r="I644" s="776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854" t="s">
        <v>1038</v>
      </c>
      <c r="Q644" s="785"/>
      <c r="R644" s="785"/>
      <c r="S644" s="785"/>
      <c r="T644" s="786"/>
      <c r="U644" s="33"/>
      <c r="V644" s="33"/>
      <c r="W644" s="34" t="s">
        <v>69</v>
      </c>
      <c r="X644" s="777">
        <v>0</v>
      </c>
      <c r="Y644" s="778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1036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idden="1" x14ac:dyDescent="0.2">
      <c r="A645" s="812"/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813"/>
      <c r="P645" s="787" t="s">
        <v>71</v>
      </c>
      <c r="Q645" s="782"/>
      <c r="R645" s="782"/>
      <c r="S645" s="782"/>
      <c r="T645" s="782"/>
      <c r="U645" s="782"/>
      <c r="V645" s="783"/>
      <c r="W645" s="36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4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13"/>
      <c r="P646" s="787" t="s">
        <v>71</v>
      </c>
      <c r="Q646" s="782"/>
      <c r="R646" s="782"/>
      <c r="S646" s="782"/>
      <c r="T646" s="782"/>
      <c r="U646" s="782"/>
      <c r="V646" s="783"/>
      <c r="W646" s="36" t="s">
        <v>69</v>
      </c>
      <c r="X646" s="779">
        <f>IFERROR(SUM(X641:X644),"0")</f>
        <v>0</v>
      </c>
      <c r="Y646" s="779">
        <f>IFERROR(SUM(Y641:Y644),"0")</f>
        <v>0</v>
      </c>
      <c r="Z646" s="36"/>
      <c r="AA646" s="780"/>
      <c r="AB646" s="780"/>
      <c r="AC646" s="780"/>
    </row>
    <row r="647" spans="1:68" ht="16.5" hidden="1" customHeight="1" x14ac:dyDescent="0.25">
      <c r="A647" s="811" t="s">
        <v>1039</v>
      </c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794"/>
      <c r="P647" s="794"/>
      <c r="Q647" s="794"/>
      <c r="R647" s="794"/>
      <c r="S647" s="794"/>
      <c r="T647" s="794"/>
      <c r="U647" s="794"/>
      <c r="V647" s="794"/>
      <c r="W647" s="794"/>
      <c r="X647" s="794"/>
      <c r="Y647" s="794"/>
      <c r="Z647" s="794"/>
      <c r="AA647" s="773"/>
      <c r="AB647" s="773"/>
      <c r="AC647" s="773"/>
    </row>
    <row r="648" spans="1:68" ht="14.25" hidden="1" customHeight="1" x14ac:dyDescent="0.25">
      <c r="A648" s="799" t="s">
        <v>113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3" t="s">
        <v>1040</v>
      </c>
      <c r="B649" s="53" t="s">
        <v>1041</v>
      </c>
      <c r="C649" s="30">
        <v>4301011951</v>
      </c>
      <c r="D649" s="788">
        <v>4640242180045</v>
      </c>
      <c r="E649" s="789"/>
      <c r="F649" s="776">
        <v>1.5</v>
      </c>
      <c r="G649" s="31">
        <v>8</v>
      </c>
      <c r="H649" s="776">
        <v>12</v>
      </c>
      <c r="I649" s="776">
        <v>12.48</v>
      </c>
      <c r="J649" s="31">
        <v>56</v>
      </c>
      <c r="K649" s="31" t="s">
        <v>116</v>
      </c>
      <c r="L649" s="31"/>
      <c r="M649" s="32" t="s">
        <v>117</v>
      </c>
      <c r="N649" s="32"/>
      <c r="O649" s="31">
        <v>55</v>
      </c>
      <c r="P649" s="1033" t="s">
        <v>1042</v>
      </c>
      <c r="Q649" s="785"/>
      <c r="R649" s="785"/>
      <c r="S649" s="785"/>
      <c r="T649" s="786"/>
      <c r="U649" s="33"/>
      <c r="V649" s="33"/>
      <c r="W649" s="34" t="s">
        <v>69</v>
      </c>
      <c r="X649" s="777">
        <v>0</v>
      </c>
      <c r="Y649" s="77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7" t="s">
        <v>1043</v>
      </c>
      <c r="AG649" s="63"/>
      <c r="AJ649" s="66"/>
      <c r="AK649" s="66">
        <v>0</v>
      </c>
      <c r="BB649" s="758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t="27" hidden="1" customHeight="1" x14ac:dyDescent="0.25">
      <c r="A650" s="53" t="s">
        <v>1044</v>
      </c>
      <c r="B650" s="53" t="s">
        <v>1045</v>
      </c>
      <c r="C650" s="30">
        <v>4301011950</v>
      </c>
      <c r="D650" s="788">
        <v>4640242180601</v>
      </c>
      <c r="E650" s="789"/>
      <c r="F650" s="776">
        <v>1.5</v>
      </c>
      <c r="G650" s="31">
        <v>8</v>
      </c>
      <c r="H650" s="776">
        <v>12</v>
      </c>
      <c r="I650" s="776">
        <v>12.48</v>
      </c>
      <c r="J650" s="31">
        <v>56</v>
      </c>
      <c r="K650" s="31" t="s">
        <v>116</v>
      </c>
      <c r="L650" s="31"/>
      <c r="M650" s="32" t="s">
        <v>117</v>
      </c>
      <c r="N650" s="32"/>
      <c r="O650" s="31">
        <v>55</v>
      </c>
      <c r="P650" s="809" t="s">
        <v>1046</v>
      </c>
      <c r="Q650" s="785"/>
      <c r="R650" s="785"/>
      <c r="S650" s="785"/>
      <c r="T650" s="786"/>
      <c r="U650" s="33"/>
      <c r="V650" s="33"/>
      <c r="W650" s="34" t="s">
        <v>69</v>
      </c>
      <c r="X650" s="777">
        <v>0</v>
      </c>
      <c r="Y650" s="778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1047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812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13"/>
      <c r="P651" s="787" t="s">
        <v>71</v>
      </c>
      <c r="Q651" s="782"/>
      <c r="R651" s="782"/>
      <c r="S651" s="782"/>
      <c r="T651" s="782"/>
      <c r="U651" s="782"/>
      <c r="V651" s="783"/>
      <c r="W651" s="36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4"/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813"/>
      <c r="P652" s="787" t="s">
        <v>71</v>
      </c>
      <c r="Q652" s="782"/>
      <c r="R652" s="782"/>
      <c r="S652" s="782"/>
      <c r="T652" s="782"/>
      <c r="U652" s="782"/>
      <c r="V652" s="783"/>
      <c r="W652" s="36" t="s">
        <v>69</v>
      </c>
      <c r="X652" s="779">
        <f>IFERROR(SUM(X649:X650),"0")</f>
        <v>0</v>
      </c>
      <c r="Y652" s="779">
        <f>IFERROR(SUM(Y649:Y650),"0")</f>
        <v>0</v>
      </c>
      <c r="Z652" s="36"/>
      <c r="AA652" s="780"/>
      <c r="AB652" s="780"/>
      <c r="AC652" s="780"/>
    </row>
    <row r="653" spans="1:68" ht="14.25" hidden="1" customHeight="1" x14ac:dyDescent="0.25">
      <c r="A653" s="799" t="s">
        <v>168</v>
      </c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794"/>
      <c r="P653" s="794"/>
      <c r="Q653" s="794"/>
      <c r="R653" s="794"/>
      <c r="S653" s="794"/>
      <c r="T653" s="794"/>
      <c r="U653" s="794"/>
      <c r="V653" s="794"/>
      <c r="W653" s="794"/>
      <c r="X653" s="794"/>
      <c r="Y653" s="794"/>
      <c r="Z653" s="794"/>
      <c r="AA653" s="770"/>
      <c r="AB653" s="770"/>
      <c r="AC653" s="770"/>
    </row>
    <row r="654" spans="1:68" ht="27" hidden="1" customHeight="1" x14ac:dyDescent="0.25">
      <c r="A654" s="53" t="s">
        <v>1048</v>
      </c>
      <c r="B654" s="53" t="s">
        <v>1049</v>
      </c>
      <c r="C654" s="30">
        <v>4301020314</v>
      </c>
      <c r="D654" s="788">
        <v>4640242180090</v>
      </c>
      <c r="E654" s="789"/>
      <c r="F654" s="776">
        <v>1.5</v>
      </c>
      <c r="G654" s="31">
        <v>8</v>
      </c>
      <c r="H654" s="776">
        <v>12</v>
      </c>
      <c r="I654" s="776">
        <v>12.48</v>
      </c>
      <c r="J654" s="31">
        <v>56</v>
      </c>
      <c r="K654" s="31" t="s">
        <v>116</v>
      </c>
      <c r="L654" s="31"/>
      <c r="M654" s="32" t="s">
        <v>117</v>
      </c>
      <c r="N654" s="32"/>
      <c r="O654" s="31">
        <v>50</v>
      </c>
      <c r="P654" s="878" t="s">
        <v>1050</v>
      </c>
      <c r="Q654" s="785"/>
      <c r="R654" s="785"/>
      <c r="S654" s="785"/>
      <c r="T654" s="786"/>
      <c r="U654" s="33"/>
      <c r="V654" s="33"/>
      <c r="W654" s="34" t="s">
        <v>69</v>
      </c>
      <c r="X654" s="777">
        <v>0</v>
      </c>
      <c r="Y654" s="77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1" t="s">
        <v>1051</v>
      </c>
      <c r="AG654" s="63"/>
      <c r="AJ654" s="66"/>
      <c r="AK654" s="66">
        <v>0</v>
      </c>
      <c r="BB654" s="762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812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13"/>
      <c r="P655" s="787" t="s">
        <v>71</v>
      </c>
      <c r="Q655" s="782"/>
      <c r="R655" s="782"/>
      <c r="S655" s="782"/>
      <c r="T655" s="782"/>
      <c r="U655" s="782"/>
      <c r="V655" s="783"/>
      <c r="W655" s="36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4"/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813"/>
      <c r="P656" s="787" t="s">
        <v>71</v>
      </c>
      <c r="Q656" s="782"/>
      <c r="R656" s="782"/>
      <c r="S656" s="782"/>
      <c r="T656" s="782"/>
      <c r="U656" s="782"/>
      <c r="V656" s="783"/>
      <c r="W656" s="36" t="s">
        <v>69</v>
      </c>
      <c r="X656" s="779">
        <f>IFERROR(SUM(X654:X654),"0")</f>
        <v>0</v>
      </c>
      <c r="Y656" s="779">
        <f>IFERROR(SUM(Y654:Y654),"0")</f>
        <v>0</v>
      </c>
      <c r="Z656" s="36"/>
      <c r="AA656" s="780"/>
      <c r="AB656" s="780"/>
      <c r="AC656" s="780"/>
    </row>
    <row r="657" spans="1:68" ht="14.25" hidden="1" customHeight="1" x14ac:dyDescent="0.25">
      <c r="A657" s="799" t="s">
        <v>64</v>
      </c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794"/>
      <c r="P657" s="794"/>
      <c r="Q657" s="794"/>
      <c r="R657" s="794"/>
      <c r="S657" s="794"/>
      <c r="T657" s="794"/>
      <c r="U657" s="794"/>
      <c r="V657" s="794"/>
      <c r="W657" s="794"/>
      <c r="X657" s="794"/>
      <c r="Y657" s="794"/>
      <c r="Z657" s="794"/>
      <c r="AA657" s="770"/>
      <c r="AB657" s="770"/>
      <c r="AC657" s="770"/>
    </row>
    <row r="658" spans="1:68" ht="27" hidden="1" customHeight="1" x14ac:dyDescent="0.25">
      <c r="A658" s="53" t="s">
        <v>1052</v>
      </c>
      <c r="B658" s="53" t="s">
        <v>1053</v>
      </c>
      <c r="C658" s="30">
        <v>4301031321</v>
      </c>
      <c r="D658" s="788">
        <v>4640242180076</v>
      </c>
      <c r="E658" s="789"/>
      <c r="F658" s="776">
        <v>0.7</v>
      </c>
      <c r="G658" s="31">
        <v>6</v>
      </c>
      <c r="H658" s="776">
        <v>4.2</v>
      </c>
      <c r="I658" s="776">
        <v>4.41</v>
      </c>
      <c r="J658" s="31">
        <v>132</v>
      </c>
      <c r="K658" s="31" t="s">
        <v>126</v>
      </c>
      <c r="L658" s="31"/>
      <c r="M658" s="32" t="s">
        <v>68</v>
      </c>
      <c r="N658" s="32"/>
      <c r="O658" s="31">
        <v>40</v>
      </c>
      <c r="P658" s="1084" t="s">
        <v>1054</v>
      </c>
      <c r="Q658" s="785"/>
      <c r="R658" s="785"/>
      <c r="S658" s="785"/>
      <c r="T658" s="786"/>
      <c r="U658" s="33"/>
      <c r="V658" s="33"/>
      <c r="W658" s="34" t="s">
        <v>69</v>
      </c>
      <c r="X658" s="777">
        <v>0</v>
      </c>
      <c r="Y658" s="778">
        <f>IFERROR(IF(X658="",0,CEILING((X658/$H658),1)*$H658),"")</f>
        <v>0</v>
      </c>
      <c r="Z658" s="35" t="str">
        <f>IFERROR(IF(Y658=0,"",ROUNDUP(Y658/H658,0)*0.00902),"")</f>
        <v/>
      </c>
      <c r="AA658" s="55"/>
      <c r="AB658" s="56"/>
      <c r="AC658" s="763" t="s">
        <v>1055</v>
      </c>
      <c r="AG658" s="63"/>
      <c r="AJ658" s="66"/>
      <c r="AK658" s="66">
        <v>0</v>
      </c>
      <c r="BB658" s="764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812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13"/>
      <c r="P659" s="787" t="s">
        <v>71</v>
      </c>
      <c r="Q659" s="782"/>
      <c r="R659" s="782"/>
      <c r="S659" s="782"/>
      <c r="T659" s="782"/>
      <c r="U659" s="782"/>
      <c r="V659" s="783"/>
      <c r="W659" s="36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4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13"/>
      <c r="P660" s="787" t="s">
        <v>71</v>
      </c>
      <c r="Q660" s="782"/>
      <c r="R660" s="782"/>
      <c r="S660" s="782"/>
      <c r="T660" s="782"/>
      <c r="U660" s="782"/>
      <c r="V660" s="783"/>
      <c r="W660" s="36" t="s">
        <v>69</v>
      </c>
      <c r="X660" s="779">
        <f>IFERROR(SUM(X658:X658),"0")</f>
        <v>0</v>
      </c>
      <c r="Y660" s="779">
        <f>IFERROR(SUM(Y658:Y658),"0")</f>
        <v>0</v>
      </c>
      <c r="Z660" s="36"/>
      <c r="AA660" s="780"/>
      <c r="AB660" s="780"/>
      <c r="AC660" s="780"/>
    </row>
    <row r="661" spans="1:68" ht="14.25" hidden="1" customHeight="1" x14ac:dyDescent="0.25">
      <c r="A661" s="799" t="s">
        <v>73</v>
      </c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794"/>
      <c r="P661" s="794"/>
      <c r="Q661" s="794"/>
      <c r="R661" s="794"/>
      <c r="S661" s="794"/>
      <c r="T661" s="794"/>
      <c r="U661" s="794"/>
      <c r="V661" s="794"/>
      <c r="W661" s="794"/>
      <c r="X661" s="794"/>
      <c r="Y661" s="794"/>
      <c r="Z661" s="794"/>
      <c r="AA661" s="770"/>
      <c r="AB661" s="770"/>
      <c r="AC661" s="770"/>
    </row>
    <row r="662" spans="1:68" ht="27" hidden="1" customHeight="1" x14ac:dyDescent="0.25">
      <c r="A662" s="53" t="s">
        <v>1056</v>
      </c>
      <c r="B662" s="53" t="s">
        <v>1057</v>
      </c>
      <c r="C662" s="30">
        <v>4301051780</v>
      </c>
      <c r="D662" s="788">
        <v>4640242180106</v>
      </c>
      <c r="E662" s="789"/>
      <c r="F662" s="776">
        <v>1.3</v>
      </c>
      <c r="G662" s="31">
        <v>6</v>
      </c>
      <c r="H662" s="776">
        <v>7.8</v>
      </c>
      <c r="I662" s="77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45</v>
      </c>
      <c r="P662" s="1023" t="s">
        <v>1058</v>
      </c>
      <c r="Q662" s="785"/>
      <c r="R662" s="785"/>
      <c r="S662" s="785"/>
      <c r="T662" s="786"/>
      <c r="U662" s="33"/>
      <c r="V662" s="33"/>
      <c r="W662" s="34" t="s">
        <v>69</v>
      </c>
      <c r="X662" s="777">
        <v>0</v>
      </c>
      <c r="Y662" s="77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65" t="s">
        <v>1059</v>
      </c>
      <c r="AG662" s="63"/>
      <c r="AJ662" s="66"/>
      <c r="AK662" s="66">
        <v>0</v>
      </c>
      <c r="BB662" s="766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idden="1" x14ac:dyDescent="0.2">
      <c r="A663" s="812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13"/>
      <c r="P663" s="787" t="s">
        <v>71</v>
      </c>
      <c r="Q663" s="782"/>
      <c r="R663" s="782"/>
      <c r="S663" s="782"/>
      <c r="T663" s="782"/>
      <c r="U663" s="782"/>
      <c r="V663" s="783"/>
      <c r="W663" s="36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13"/>
      <c r="P664" s="787" t="s">
        <v>71</v>
      </c>
      <c r="Q664" s="782"/>
      <c r="R664" s="782"/>
      <c r="S664" s="782"/>
      <c r="T664" s="782"/>
      <c r="U664" s="782"/>
      <c r="V664" s="783"/>
      <c r="W664" s="36" t="s">
        <v>69</v>
      </c>
      <c r="X664" s="779">
        <f>IFERROR(SUM(X662:X662),"0")</f>
        <v>0</v>
      </c>
      <c r="Y664" s="779">
        <f>IFERROR(SUM(Y662:Y662),"0")</f>
        <v>0</v>
      </c>
      <c r="Z664" s="36"/>
      <c r="AA664" s="780"/>
      <c r="AB664" s="780"/>
      <c r="AC664" s="780"/>
    </row>
    <row r="665" spans="1:68" ht="15" customHeight="1" x14ac:dyDescent="0.2">
      <c r="A665" s="1207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1041"/>
      <c r="P665" s="944" t="s">
        <v>1060</v>
      </c>
      <c r="Q665" s="945"/>
      <c r="R665" s="945"/>
      <c r="S665" s="945"/>
      <c r="T665" s="945"/>
      <c r="U665" s="945"/>
      <c r="V665" s="816"/>
      <c r="W665" s="36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14930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14978.400000000001</v>
      </c>
      <c r="Z665" s="36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1041"/>
      <c r="P666" s="944" t="s">
        <v>1061</v>
      </c>
      <c r="Q666" s="945"/>
      <c r="R666" s="945"/>
      <c r="S666" s="945"/>
      <c r="T666" s="945"/>
      <c r="U666" s="945"/>
      <c r="V666" s="816"/>
      <c r="W666" s="36" t="s">
        <v>69</v>
      </c>
      <c r="X666" s="779">
        <f>IFERROR(SUM(BM22:BM662),"0")</f>
        <v>15724.088469308468</v>
      </c>
      <c r="Y666" s="779">
        <f>IFERROR(SUM(BN22:BN662),"0")</f>
        <v>15775.062000000002</v>
      </c>
      <c r="Z666" s="36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1041"/>
      <c r="P667" s="944" t="s">
        <v>1062</v>
      </c>
      <c r="Q667" s="945"/>
      <c r="R667" s="945"/>
      <c r="S667" s="945"/>
      <c r="T667" s="945"/>
      <c r="U667" s="945"/>
      <c r="V667" s="816"/>
      <c r="W667" s="36" t="s">
        <v>1063</v>
      </c>
      <c r="X667" s="37">
        <f>ROUNDUP(SUM(BO22:BO662),0)</f>
        <v>26</v>
      </c>
      <c r="Y667" s="37">
        <f>ROUNDUP(SUM(BP22:BP662),0)</f>
        <v>26</v>
      </c>
      <c r="Z667" s="36"/>
      <c r="AA667" s="780"/>
      <c r="AB667" s="780"/>
      <c r="AC667" s="780"/>
    </row>
    <row r="668" spans="1:68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1041"/>
      <c r="P668" s="944" t="s">
        <v>1064</v>
      </c>
      <c r="Q668" s="945"/>
      <c r="R668" s="945"/>
      <c r="S668" s="945"/>
      <c r="T668" s="945"/>
      <c r="U668" s="945"/>
      <c r="V668" s="816"/>
      <c r="W668" s="36" t="s">
        <v>69</v>
      </c>
      <c r="X668" s="779">
        <f>GrossWeightTotal+PalletQtyTotal*25</f>
        <v>16374.088469308468</v>
      </c>
      <c r="Y668" s="779">
        <f>GrossWeightTotalR+PalletQtyTotalR*25</f>
        <v>16425.062000000002</v>
      </c>
      <c r="Z668" s="36"/>
      <c r="AA668" s="780"/>
      <c r="AB668" s="780"/>
      <c r="AC668" s="780"/>
    </row>
    <row r="669" spans="1:68" x14ac:dyDescent="0.2">
      <c r="A669" s="794"/>
      <c r="B669" s="794"/>
      <c r="C669" s="794"/>
      <c r="D669" s="794"/>
      <c r="E669" s="794"/>
      <c r="F669" s="794"/>
      <c r="G669" s="794"/>
      <c r="H669" s="794"/>
      <c r="I669" s="794"/>
      <c r="J669" s="794"/>
      <c r="K669" s="794"/>
      <c r="L669" s="794"/>
      <c r="M669" s="794"/>
      <c r="N669" s="794"/>
      <c r="O669" s="1041"/>
      <c r="P669" s="944" t="s">
        <v>1065</v>
      </c>
      <c r="Q669" s="945"/>
      <c r="R669" s="945"/>
      <c r="S669" s="945"/>
      <c r="T669" s="945"/>
      <c r="U669" s="945"/>
      <c r="V669" s="816"/>
      <c r="W669" s="36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2202.7780367780369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2210</v>
      </c>
      <c r="Z669" s="36"/>
      <c r="AA669" s="780"/>
      <c r="AB669" s="780"/>
      <c r="AC669" s="780"/>
    </row>
    <row r="670" spans="1:68" ht="14.25" hidden="1" customHeight="1" x14ac:dyDescent="0.2">
      <c r="A670" s="794"/>
      <c r="B670" s="794"/>
      <c r="C670" s="794"/>
      <c r="D670" s="794"/>
      <c r="E670" s="794"/>
      <c r="F670" s="794"/>
      <c r="G670" s="794"/>
      <c r="H670" s="794"/>
      <c r="I670" s="794"/>
      <c r="J670" s="794"/>
      <c r="K670" s="794"/>
      <c r="L670" s="794"/>
      <c r="M670" s="794"/>
      <c r="N670" s="794"/>
      <c r="O670" s="1041"/>
      <c r="P670" s="944" t="s">
        <v>1066</v>
      </c>
      <c r="Q670" s="945"/>
      <c r="R670" s="945"/>
      <c r="S670" s="945"/>
      <c r="T670" s="945"/>
      <c r="U670" s="945"/>
      <c r="V670" s="816"/>
      <c r="W670" s="38" t="s">
        <v>1067</v>
      </c>
      <c r="X670" s="36"/>
      <c r="Y670" s="36"/>
      <c r="Z670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28.964680000000005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39" t="s">
        <v>1068</v>
      </c>
      <c r="B672" s="772" t="s">
        <v>63</v>
      </c>
      <c r="C672" s="807" t="s">
        <v>111</v>
      </c>
      <c r="D672" s="916"/>
      <c r="E672" s="916"/>
      <c r="F672" s="916"/>
      <c r="G672" s="916"/>
      <c r="H672" s="912"/>
      <c r="I672" s="807" t="s">
        <v>323</v>
      </c>
      <c r="J672" s="916"/>
      <c r="K672" s="916"/>
      <c r="L672" s="916"/>
      <c r="M672" s="916"/>
      <c r="N672" s="916"/>
      <c r="O672" s="916"/>
      <c r="P672" s="916"/>
      <c r="Q672" s="916"/>
      <c r="R672" s="916"/>
      <c r="S672" s="916"/>
      <c r="T672" s="916"/>
      <c r="U672" s="916"/>
      <c r="V672" s="912"/>
      <c r="W672" s="807" t="s">
        <v>658</v>
      </c>
      <c r="X672" s="912"/>
      <c r="Y672" s="807" t="s">
        <v>747</v>
      </c>
      <c r="Z672" s="916"/>
      <c r="AA672" s="916"/>
      <c r="AB672" s="912"/>
      <c r="AC672" s="772" t="s">
        <v>854</v>
      </c>
      <c r="AD672" s="772" t="s">
        <v>934</v>
      </c>
      <c r="AE672" s="807" t="s">
        <v>939</v>
      </c>
      <c r="AF672" s="912"/>
    </row>
    <row r="673" spans="1:32" ht="14.25" customHeight="1" thickTop="1" x14ac:dyDescent="0.2">
      <c r="A673" s="931" t="s">
        <v>1069</v>
      </c>
      <c r="B673" s="807" t="s">
        <v>63</v>
      </c>
      <c r="C673" s="807" t="s">
        <v>112</v>
      </c>
      <c r="D673" s="807" t="s">
        <v>139</v>
      </c>
      <c r="E673" s="807" t="s">
        <v>218</v>
      </c>
      <c r="F673" s="807" t="s">
        <v>240</v>
      </c>
      <c r="G673" s="807" t="s">
        <v>284</v>
      </c>
      <c r="H673" s="807" t="s">
        <v>111</v>
      </c>
      <c r="I673" s="807" t="s">
        <v>324</v>
      </c>
      <c r="J673" s="807" t="s">
        <v>348</v>
      </c>
      <c r="K673" s="807" t="s">
        <v>426</v>
      </c>
      <c r="L673" s="807" t="s">
        <v>445</v>
      </c>
      <c r="M673" s="807" t="s">
        <v>469</v>
      </c>
      <c r="N673" s="767"/>
      <c r="O673" s="807" t="s">
        <v>498</v>
      </c>
      <c r="P673" s="807" t="s">
        <v>501</v>
      </c>
      <c r="Q673" s="807" t="s">
        <v>510</v>
      </c>
      <c r="R673" s="807" t="s">
        <v>526</v>
      </c>
      <c r="S673" s="807" t="s">
        <v>536</v>
      </c>
      <c r="T673" s="807" t="s">
        <v>549</v>
      </c>
      <c r="U673" s="807" t="s">
        <v>560</v>
      </c>
      <c r="V673" s="807" t="s">
        <v>645</v>
      </c>
      <c r="W673" s="807" t="s">
        <v>659</v>
      </c>
      <c r="X673" s="807" t="s">
        <v>703</v>
      </c>
      <c r="Y673" s="807" t="s">
        <v>748</v>
      </c>
      <c r="Z673" s="807" t="s">
        <v>812</v>
      </c>
      <c r="AA673" s="807" t="s">
        <v>834</v>
      </c>
      <c r="AB673" s="807" t="s">
        <v>850</v>
      </c>
      <c r="AC673" s="807" t="s">
        <v>854</v>
      </c>
      <c r="AD673" s="807" t="s">
        <v>934</v>
      </c>
      <c r="AE673" s="807" t="s">
        <v>939</v>
      </c>
      <c r="AF673" s="807" t="s">
        <v>1039</v>
      </c>
    </row>
    <row r="674" spans="1:32" ht="13.5" customHeight="1" thickBot="1" x14ac:dyDescent="0.25">
      <c r="A674" s="93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</row>
    <row r="675" spans="1:32" ht="18" customHeight="1" thickTop="1" thickBot="1" x14ac:dyDescent="0.25">
      <c r="A675" s="39" t="s">
        <v>1070</v>
      </c>
      <c r="B675" s="45">
        <f>IFERROR(Y22*1,"0")+IFERROR(Y26*1,"0")+IFERROR(Y27*1,"0")+IFERROR(Y28*1,"0")+IFERROR(Y29*1,"0")+IFERROR(Y30*1,"0")+IFERROR(Y31*1,"0")+IFERROR(Y32*1,"0")+IFERROR(Y33*1,"0")+IFERROR(Y37*1,"0")+IFERROR(Y41*1,"0")</f>
        <v>0</v>
      </c>
      <c r="C675" s="45">
        <f>IFERROR(Y47*1,"0")+IFERROR(Y48*1,"0")+IFERROR(Y49*1,"0")+IFERROR(Y50*1,"0")+IFERROR(Y51*1,"0")+IFERROR(Y52*1,"0")+IFERROR(Y56*1,"0")+IFERROR(Y57*1,"0")</f>
        <v>0</v>
      </c>
      <c r="D675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540</v>
      </c>
      <c r="E675" s="45">
        <f>IFERROR(Y106*1,"0")+IFERROR(Y107*1,"0")+IFERROR(Y108*1,"0")+IFERROR(Y112*1,"0")+IFERROR(Y113*1,"0")+IFERROR(Y114*1,"0")+IFERROR(Y115*1,"0")+IFERROR(Y116*1,"0")+IFERROR(Y117*1,"0")</f>
        <v>0</v>
      </c>
      <c r="F675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5">
        <f>IFERROR(Y153*1,"0")+IFERROR(Y154*1,"0")+IFERROR(Y155*1,"0")+IFERROR(Y159*1,"0")+IFERROR(Y160*1,"0")+IFERROR(Y164*1,"0")+IFERROR(Y165*1,"0")</f>
        <v>0</v>
      </c>
      <c r="H675" s="45">
        <f>IFERROR(Y170*1,"0")+IFERROR(Y174*1,"0")+IFERROR(Y175*1,"0")+IFERROR(Y176*1,"0")+IFERROR(Y177*1,"0")+IFERROR(Y178*1,"0")+IFERROR(Y182*1,"0")+IFERROR(Y183*1,"0")</f>
        <v>0</v>
      </c>
      <c r="I675" s="45">
        <f>IFERROR(Y189*1,"0")+IFERROR(Y193*1,"0")+IFERROR(Y194*1,"0")+IFERROR(Y195*1,"0")+IFERROR(Y196*1,"0")+IFERROR(Y197*1,"0")+IFERROR(Y198*1,"0")+IFERROR(Y199*1,"0")+IFERROR(Y200*1,"0")</f>
        <v>0</v>
      </c>
      <c r="J675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600</v>
      </c>
      <c r="K675" s="45">
        <f>IFERROR(Y250*1,"0")+IFERROR(Y251*1,"0")+IFERROR(Y252*1,"0")+IFERROR(Y253*1,"0")+IFERROR(Y254*1,"0")+IFERROR(Y255*1,"0")+IFERROR(Y256*1,"0")+IFERROR(Y257*1,"0")</f>
        <v>0</v>
      </c>
      <c r="L675" s="45">
        <f>IFERROR(Y262*1,"0")+IFERROR(Y263*1,"0")+IFERROR(Y264*1,"0")+IFERROR(Y265*1,"0")+IFERROR(Y266*1,"0")+IFERROR(Y267*1,"0")+IFERROR(Y268*1,"0")+IFERROR(Y269*1,"0")+IFERROR(Y270*1,"0")+IFERROR(Y274*1,"0")</f>
        <v>0</v>
      </c>
      <c r="M675" s="45">
        <f>IFERROR(Y279*1,"0")+IFERROR(Y280*1,"0")+IFERROR(Y281*1,"0")+IFERROR(Y282*1,"0")+IFERROR(Y283*1,"0")+IFERROR(Y284*1,"0")+IFERROR(Y285*1,"0")+IFERROR(Y286*1,"0")+IFERROR(Y287*1,"0")+IFERROR(Y288*1,"0")</f>
        <v>0</v>
      </c>
      <c r="N675" s="767"/>
      <c r="O675" s="45">
        <f>IFERROR(Y293*1,"0")</f>
        <v>0</v>
      </c>
      <c r="P675" s="45">
        <f>IFERROR(Y298*1,"0")+IFERROR(Y299*1,"0")+IFERROR(Y300*1,"0")</f>
        <v>0</v>
      </c>
      <c r="Q675" s="45">
        <f>IFERROR(Y305*1,"0")+IFERROR(Y306*1,"0")+IFERROR(Y307*1,"0")+IFERROR(Y308*1,"0")+IFERROR(Y309*1,"0")+IFERROR(Y310*1,"0")</f>
        <v>0</v>
      </c>
      <c r="R675" s="45">
        <f>IFERROR(Y315*1,"0")+IFERROR(Y319*1,"0")+IFERROR(Y323*1,"0")</f>
        <v>0</v>
      </c>
      <c r="S675" s="45">
        <f>IFERROR(Y328*1,"0")+IFERROR(Y332*1,"0")+IFERROR(Y336*1,"0")+IFERROR(Y337*1,"0")</f>
        <v>0</v>
      </c>
      <c r="T675" s="45">
        <f>IFERROR(Y342*1,"0")+IFERROR(Y346*1,"0")+IFERROR(Y347*1,"0")+IFERROR(Y351*1,"0")</f>
        <v>0</v>
      </c>
      <c r="U675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304.2</v>
      </c>
      <c r="V675" s="45">
        <f>IFERROR(Y404*1,"0")+IFERROR(Y408*1,"0")+IFERROR(Y409*1,"0")+IFERROR(Y410*1,"0")</f>
        <v>0</v>
      </c>
      <c r="W675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6207</v>
      </c>
      <c r="X675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2304.6</v>
      </c>
      <c r="Y675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405.00000000000006</v>
      </c>
      <c r="Z675" s="45">
        <f>IFERROR(Y515*1,"0")+IFERROR(Y519*1,"0")+IFERROR(Y520*1,"0")+IFERROR(Y521*1,"0")+IFERROR(Y522*1,"0")+IFERROR(Y523*1,"0")+IFERROR(Y527*1,"0")</f>
        <v>302.40000000000003</v>
      </c>
      <c r="AA675" s="45">
        <f>IFERROR(Y532*1,"0")+IFERROR(Y533*1,"0")+IFERROR(Y534*1,"0")+IFERROR(Y535*1,"0")+IFERROR(Y536*1,"0")+IFERROR(Y537*1,"0")</f>
        <v>0</v>
      </c>
      <c r="AB675" s="45">
        <f>IFERROR(Y542*1,"0")</f>
        <v>0</v>
      </c>
      <c r="AC675" s="45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4315.2</v>
      </c>
      <c r="AD675" s="45">
        <f>IFERROR(Y597*1,"0")</f>
        <v>0</v>
      </c>
      <c r="AE675" s="45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5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40,00"/>
        <filter val="1 500,00"/>
        <filter val="100,00"/>
        <filter val="120,00"/>
        <filter val="14 930,00"/>
        <filter val="15 724,09"/>
        <filter val="16 374,09"/>
        <filter val="189,39"/>
        <filter val="2 000,00"/>
        <filter val="2 202,78"/>
        <filter val="2 300,00"/>
        <filter val="25,00"/>
        <filter val="250,00"/>
        <filter val="26"/>
        <filter val="27,78"/>
        <filter val="3 000,00"/>
        <filter val="300,00"/>
        <filter val="375,00"/>
        <filter val="38,46"/>
        <filter val="4 500,00"/>
        <filter val="400,00"/>
        <filter val="462,12"/>
        <filter val="500,00"/>
        <filter val="540,00"/>
        <filter val="55,56"/>
        <filter val="600,00"/>
        <filter val="74,07"/>
        <filter val="96,00"/>
      </filters>
    </filterColumn>
    <filterColumn colId="29" showButton="0"/>
    <filterColumn colId="30" showButton="0"/>
  </autoFilter>
  <mergeCells count="1191">
    <mergeCell ref="H9:I9"/>
    <mergeCell ref="P224:V224"/>
    <mergeCell ref="P24:V24"/>
    <mergeCell ref="D363:E363"/>
    <mergeCell ref="A55:Z55"/>
    <mergeCell ref="D357:E357"/>
    <mergeCell ref="A87:O88"/>
    <mergeCell ref="D315:E315"/>
    <mergeCell ref="A380:O381"/>
    <mergeCell ref="D417:E417"/>
    <mergeCell ref="P35:V35"/>
    <mergeCell ref="D274:E274"/>
    <mergeCell ref="D245:E245"/>
    <mergeCell ref="A105:Z105"/>
    <mergeCell ref="D122:E122"/>
    <mergeCell ref="P116:T116"/>
    <mergeCell ref="P32:T32"/>
    <mergeCell ref="D572:E572"/>
    <mergeCell ref="P626:T626"/>
    <mergeCell ref="D376:E376"/>
    <mergeCell ref="P328:T328"/>
    <mergeCell ref="D205:E205"/>
    <mergeCell ref="A80:Z80"/>
    <mergeCell ref="P520:T52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A458:O459"/>
    <mergeCell ref="P170:T170"/>
    <mergeCell ref="D66:E66"/>
    <mergeCell ref="D126:E126"/>
    <mergeCell ref="D197:E197"/>
    <mergeCell ref="D253:E253"/>
    <mergeCell ref="D7:M7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P56:T56"/>
    <mergeCell ref="D124:E124"/>
    <mergeCell ref="D195:E195"/>
    <mergeCell ref="P379:T379"/>
    <mergeCell ref="P81:T81"/>
    <mergeCell ref="P621:T621"/>
    <mergeCell ref="D493:E493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V10:W10"/>
    <mergeCell ref="D431:E431"/>
    <mergeCell ref="D360:E360"/>
    <mergeCell ref="D558:E558"/>
    <mergeCell ref="D287:E287"/>
    <mergeCell ref="D585:E585"/>
    <mergeCell ref="D189:E189"/>
    <mergeCell ref="P564:V564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D479:E479"/>
    <mergeCell ref="A73:Z73"/>
    <mergeCell ref="P441:V441"/>
    <mergeCell ref="D131:E131"/>
    <mergeCell ref="A171:O172"/>
    <mergeCell ref="A260:Z260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P552:T552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D650:E65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P553:T553"/>
    <mergeCell ref="P624:T624"/>
    <mergeCell ref="D496:E496"/>
    <mergeCell ref="D94:E94"/>
    <mergeCell ref="D361:E361"/>
    <mergeCell ref="A651:O652"/>
    <mergeCell ref="D613:E613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H1:Q1"/>
    <mergeCell ref="D5:E5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276:V276"/>
    <mergeCell ref="D235:E235"/>
    <mergeCell ref="A239:Z239"/>
    <mergeCell ref="D90:E90"/>
    <mergeCell ref="D448:E448"/>
    <mergeCell ref="P652:V652"/>
    <mergeCell ref="D561:E561"/>
    <mergeCell ref="A173:Z173"/>
    <mergeCell ref="P17:T18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P59:V59"/>
    <mergeCell ref="P47:T47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160:E160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Q9:R9"/>
    <mergeCell ref="D451:E451"/>
    <mergeCell ref="A331:Z331"/>
    <mergeCell ref="D255:E255"/>
    <mergeCell ref="A303:Z303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P469:T469"/>
    <mergeCell ref="D390:E390"/>
    <mergeCell ref="P127:V127"/>
    <mergeCell ref="D548:E548"/>
    <mergeCell ref="A601:Z601"/>
    <mergeCell ref="Q11:R11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A275:O276"/>
    <mergeCell ref="A12:M12"/>
    <mergeCell ref="P670:V670"/>
    <mergeCell ref="D487:E487"/>
    <mergeCell ref="P397:T397"/>
    <mergeCell ref="P74:T74"/>
    <mergeCell ref="P267:T267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D643:E643"/>
    <mergeCell ref="A474:Z474"/>
    <mergeCell ref="P380:V380"/>
    <mergeCell ref="D637:E637"/>
    <mergeCell ref="P66:T66"/>
    <mergeCell ref="P137:T137"/>
    <mergeCell ref="P667:V667"/>
    <mergeCell ref="P376:T376"/>
    <mergeCell ref="P643:T643"/>
    <mergeCell ref="P205:T205"/>
    <mergeCell ref="D624:E624"/>
    <mergeCell ref="A638:O639"/>
    <mergeCell ref="A547:Z547"/>
    <mergeCell ref="P585:T585"/>
    <mergeCell ref="P548:T548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D264:E264"/>
    <mergeCell ref="Q8:R8"/>
    <mergeCell ref="D419:E419"/>
    <mergeCell ref="D219:E219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D633:E633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I672:V672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M673:M67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P172:V172"/>
    <mergeCell ref="P150:V150"/>
    <mergeCell ref="D138:E138"/>
    <mergeCell ref="A40:Z40"/>
    <mergeCell ref="P628:V628"/>
    <mergeCell ref="P393:T393"/>
    <mergeCell ref="D374:E374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D328:E328"/>
    <mergeCell ref="P285:T285"/>
    <mergeCell ref="A545:Z545"/>
    <mergeCell ref="A188:Z188"/>
    <mergeCell ref="D251:E251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604:T604"/>
    <mergeCell ref="A209:Z209"/>
    <mergeCell ref="P213:V213"/>
    <mergeCell ref="A592:O593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AB17:AB18"/>
    <mergeCell ref="P563:V563"/>
    <mergeCell ref="D446:E446"/>
    <mergeCell ref="A277:Z277"/>
    <mergeCell ref="P237:V237"/>
    <mergeCell ref="A340:Z340"/>
    <mergeCell ref="D425:E425"/>
    <mergeCell ref="D359:E359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91:T91"/>
    <mergeCell ref="P500:T500"/>
    <mergeCell ref="H17:H18"/>
    <mergeCell ref="P90:T90"/>
    <mergeCell ref="A146:Z146"/>
    <mergeCell ref="P532:T532"/>
    <mergeCell ref="P332:T332"/>
    <mergeCell ref="P559:T559"/>
    <mergeCell ref="P217:T217"/>
    <mergeCell ref="D465:E465"/>
    <mergeCell ref="D440:E440"/>
    <mergeCell ref="D269:E269"/>
    <mergeCell ref="A207:O208"/>
    <mergeCell ref="D489:E489"/>
    <mergeCell ref="P275:V275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226:T226"/>
    <mergeCell ref="P93:T93"/>
    <mergeCell ref="P164:T164"/>
    <mergeCell ref="P539:V539"/>
    <mergeCell ref="P282:T282"/>
    <mergeCell ref="V6:W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P488:T488"/>
    <mergeCell ref="V673:V674"/>
    <mergeCell ref="D367:E367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436:E436"/>
    <mergeCell ref="D534:E534"/>
    <mergeCell ref="P346:T346"/>
    <mergeCell ref="P48:T48"/>
    <mergeCell ref="D227:E227"/>
    <mergeCell ref="P483:T483"/>
    <mergeCell ref="D155:E155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D370:E370"/>
    <mergeCell ref="P405:V405"/>
    <mergeCell ref="P476:V476"/>
    <mergeCell ref="D222:E222"/>
    <mergeCell ref="P399:T399"/>
    <mergeCell ref="D65:E65"/>
    <mergeCell ref="U673:U674"/>
    <mergeCell ref="P630:T630"/>
    <mergeCell ref="D636:E636"/>
    <mergeCell ref="D198:E198"/>
    <mergeCell ref="P233:T233"/>
    <mergeCell ref="D176:E176"/>
    <mergeCell ref="D114:E114"/>
    <mergeCell ref="P665:V665"/>
    <mergeCell ref="P662:T662"/>
    <mergeCell ref="P299:T299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1:T41"/>
    <mergeCell ref="D22:E22"/>
    <mergeCell ref="A455:Z455"/>
    <mergeCell ref="A333:O334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29:E29"/>
    <mergeCell ref="D170:E170"/>
    <mergeCell ref="D577:E577"/>
    <mergeCell ref="A149:O150"/>
    <mergeCell ref="P383:T383"/>
    <mergeCell ref="D522:E522"/>
    <mergeCell ref="D154:E154"/>
    <mergeCell ref="P580:T580"/>
    <mergeCell ref="P409:T409"/>
    <mergeCell ref="D461:E461"/>
    <mergeCell ref="D200:E200"/>
    <mergeCell ref="P555:T555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578:T578"/>
    <mergeCell ref="D450:E450"/>
    <mergeCell ref="D521:E521"/>
    <mergeCell ref="P357:T357"/>
    <mergeCell ref="P592:V592"/>
    <mergeCell ref="P536:T536"/>
    <mergeCell ref="P515:T515"/>
    <mergeCell ref="A134:O135"/>
    <mergeCell ref="H673:H674"/>
    <mergeCell ref="J673:J674"/>
    <mergeCell ref="A444:Z444"/>
    <mergeCell ref="P359:T359"/>
    <mergeCell ref="A273:Z273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462:E462"/>
    <mergeCell ref="D579:E579"/>
    <mergeCell ref="P62:T62"/>
    <mergeCell ref="P486:T486"/>
    <mergeCell ref="D475:E475"/>
    <mergeCell ref="P406:V406"/>
    <mergeCell ref="P342:T342"/>
    <mergeCell ref="D323:E323"/>
    <mergeCell ref="P75:T75"/>
    <mergeCell ref="D279:E279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P57:T57"/>
    <mergeCell ref="P367:T367"/>
    <mergeCell ref="D165:E165"/>
    <mergeCell ref="A655:O656"/>
    <mergeCell ref="P371:V371"/>
    <mergeCell ref="A318:Z318"/>
    <mergeCell ref="D550:E550"/>
    <mergeCell ref="D252:E252"/>
    <mergeCell ref="P529:V529"/>
    <mergeCell ref="P656:V656"/>
    <mergeCell ref="A411:O412"/>
    <mergeCell ref="P421:T421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P432:V432"/>
    <mergeCell ref="P262:T262"/>
    <mergeCell ref="P524:V524"/>
    <mergeCell ref="P353:V353"/>
    <mergeCell ref="A647:Z647"/>
    <mergeCell ref="D620:E620"/>
    <mergeCell ref="P577:T577"/>
    <mergeCell ref="D449:E449"/>
    <mergeCell ref="A571:Z571"/>
    <mergeCell ref="P490:T490"/>
    <mergeCell ref="A476:O477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20:Z20"/>
    <mergeCell ref="D265:E265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D642:E642"/>
    <mergeCell ref="D542:E542"/>
    <mergeCell ref="D123:E123"/>
    <mergeCell ref="P307:T307"/>
    <mergeCell ref="X17:X18"/>
    <mergeCell ref="D421:E421"/>
    <mergeCell ref="D50:E50"/>
    <mergeCell ref="D286:E286"/>
    <mergeCell ref="P387:V387"/>
    <mergeCell ref="N17:N18"/>
    <mergeCell ref="A58:O59"/>
    <mergeCell ref="P642:T642"/>
    <mergeCell ref="D216:E216"/>
    <mergeCell ref="D623:E623"/>
    <mergeCell ref="D452:E452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1"/>
    </row>
    <row r="3" spans="2:8" x14ac:dyDescent="0.2">
      <c r="B3" s="46" t="s">
        <v>1072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1073</v>
      </c>
      <c r="D6" s="46" t="s">
        <v>1074</v>
      </c>
      <c r="E6" s="46"/>
    </row>
    <row r="8" spans="2:8" x14ac:dyDescent="0.2">
      <c r="B8" s="46" t="s">
        <v>19</v>
      </c>
      <c r="C8" s="46" t="s">
        <v>1073</v>
      </c>
      <c r="D8" s="46"/>
      <c r="E8" s="46"/>
    </row>
    <row r="10" spans="2:8" x14ac:dyDescent="0.2">
      <c r="B10" s="46" t="s">
        <v>1075</v>
      </c>
      <c r="C10" s="46"/>
      <c r="D10" s="46"/>
      <c r="E10" s="46"/>
    </row>
    <row r="11" spans="2:8" x14ac:dyDescent="0.2">
      <c r="B11" s="46" t="s">
        <v>1076</v>
      </c>
      <c r="C11" s="46"/>
      <c r="D11" s="46"/>
      <c r="E11" s="46"/>
    </row>
    <row r="12" spans="2:8" x14ac:dyDescent="0.2">
      <c r="B12" s="46" t="s">
        <v>1077</v>
      </c>
      <c r="C12" s="46"/>
      <c r="D12" s="46"/>
      <c r="E12" s="46"/>
    </row>
    <row r="13" spans="2:8" x14ac:dyDescent="0.2">
      <c r="B13" s="46" t="s">
        <v>1078</v>
      </c>
      <c r="C13" s="46"/>
      <c r="D13" s="46"/>
      <c r="E13" s="46"/>
    </row>
    <row r="14" spans="2:8" x14ac:dyDescent="0.2">
      <c r="B14" s="46" t="s">
        <v>1079</v>
      </c>
      <c r="C14" s="46"/>
      <c r="D14" s="46"/>
      <c r="E14" s="46"/>
    </row>
    <row r="15" spans="2:8" x14ac:dyDescent="0.2">
      <c r="B15" s="46" t="s">
        <v>1080</v>
      </c>
      <c r="C15" s="46"/>
      <c r="D15" s="46"/>
      <c r="E15" s="46"/>
    </row>
    <row r="16" spans="2:8" x14ac:dyDescent="0.2">
      <c r="B16" s="46" t="s">
        <v>1081</v>
      </c>
      <c r="C16" s="46"/>
      <c r="D16" s="46"/>
      <c r="E16" s="46"/>
    </row>
    <row r="17" spans="2:5" x14ac:dyDescent="0.2">
      <c r="B17" s="46" t="s">
        <v>1082</v>
      </c>
      <c r="C17" s="46"/>
      <c r="D17" s="46"/>
      <c r="E17" s="46"/>
    </row>
    <row r="18" spans="2:5" x14ac:dyDescent="0.2">
      <c r="B18" s="46" t="s">
        <v>1083</v>
      </c>
      <c r="C18" s="46"/>
      <c r="D18" s="46"/>
      <c r="E18" s="46"/>
    </row>
    <row r="19" spans="2:5" x14ac:dyDescent="0.2">
      <c r="B19" s="46" t="s">
        <v>1084</v>
      </c>
      <c r="C19" s="46"/>
      <c r="D19" s="46"/>
      <c r="E19" s="46"/>
    </row>
    <row r="20" spans="2:5" x14ac:dyDescent="0.2">
      <c r="B20" s="46" t="s">
        <v>1085</v>
      </c>
      <c r="C20" s="46"/>
      <c r="D20" s="46"/>
      <c r="E20" s="46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