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941F9A6-A151-4D33-B7AE-9D3EF940DE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заказа'!$X$308:$X$308</definedName>
    <definedName name="GrossWeightTotalR">'Бланк заказа'!$Y$308:$Y$308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заказа'!$X$309:$X$309</definedName>
    <definedName name="PalletQtyTotalR">'Бланк заказа'!$Y$309:$Y$309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заказа'!$B$142:$B$142</definedName>
    <definedName name="ProductId53">'Бланк заказа'!$B$143:$B$143</definedName>
    <definedName name="ProductId54">'Бланк заказа'!$B$148:$B$148</definedName>
    <definedName name="ProductId55">'Бланк заказа'!$B$154:$B$154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заказа'!$B$210:$B$210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заказа'!$B$228:$B$228</definedName>
    <definedName name="ProductId86">'Бланк заказа'!$B$229:$B$229</definedName>
    <definedName name="ProductId87">'Бланк заказа'!$B$235:$B$235</definedName>
    <definedName name="ProductId88">'Бланк заказа'!$B$241:$B$241</definedName>
    <definedName name="ProductId89">'Бланк заказа'!$B$242:$B$242</definedName>
    <definedName name="ProductId9">'Бланк заказа'!$B$47:$B$47</definedName>
    <definedName name="ProductId90">'Бланк заказа'!$B$247:$B$247</definedName>
    <definedName name="ProductId91">'Бланк заказа'!$B$253:$B$253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заказа'!$B$265:$B$265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заказа'!$X$142:$X$142</definedName>
    <definedName name="SalesQty53">'Бланк заказа'!$X$143:$X$143</definedName>
    <definedName name="SalesQty54">'Бланк заказа'!$X$148:$X$148</definedName>
    <definedName name="SalesQty55">'Бланк заказа'!$X$154:$X$154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заказа'!$X$210:$X$210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заказа'!$X$228:$X$228</definedName>
    <definedName name="SalesQty86">'Бланк заказа'!$X$229:$X$229</definedName>
    <definedName name="SalesQty87">'Бланк заказа'!$X$235:$X$235</definedName>
    <definedName name="SalesQty88">'Бланк заказа'!$X$241:$X$241</definedName>
    <definedName name="SalesQty89">'Бланк заказа'!$X$242:$X$242</definedName>
    <definedName name="SalesQty9">'Бланк заказа'!$X$47:$X$47</definedName>
    <definedName name="SalesQty90">'Бланк заказа'!$X$247:$X$247</definedName>
    <definedName name="SalesQty91">'Бланк заказа'!$X$253:$X$253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заказа'!$X$265:$X$265</definedName>
    <definedName name="SalesQty96">'Бланк заказа'!$X$269:$X$269</definedName>
    <definedName name="SalesQty97">'Бланк заказа'!$X$273:$X$273</definedName>
    <definedName name="SalesQty98">'Бланк заказа'!$X$274:$X$274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заказа'!$Y$142:$Y$142</definedName>
    <definedName name="SalesRoundBox53">'Бланк заказа'!$Y$143:$Y$143</definedName>
    <definedName name="SalesRoundBox54">'Бланк заказа'!$Y$148:$Y$148</definedName>
    <definedName name="SalesRoundBox55">'Бланк заказа'!$Y$154:$Y$154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заказа'!$Y$210:$Y$210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заказа'!$Y$228:$Y$228</definedName>
    <definedName name="SalesRoundBox86">'Бланк заказа'!$Y$229:$Y$229</definedName>
    <definedName name="SalesRoundBox87">'Бланк заказа'!$Y$235:$Y$235</definedName>
    <definedName name="SalesRoundBox88">'Бланк заказа'!$Y$241:$Y$241</definedName>
    <definedName name="SalesRoundBox89">'Бланк заказа'!$Y$242:$Y$242</definedName>
    <definedName name="SalesRoundBox9">'Бланк заказа'!$Y$47:$Y$47</definedName>
    <definedName name="SalesRoundBox90">'Бланк заказа'!$Y$247:$Y$247</definedName>
    <definedName name="SalesRoundBox91">'Бланк заказа'!$Y$253:$Y$253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заказа'!$Y$265:$Y$265</definedName>
    <definedName name="SalesRoundBox96">'Бланк заказа'!$Y$269:$Y$269</definedName>
    <definedName name="SalesRoundBox97">'Бланк заказа'!$Y$273:$Y$273</definedName>
    <definedName name="SalesRoundBox98">'Бланк заказа'!$Y$274:$Y$274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заказа'!$W$142:$W$142</definedName>
    <definedName name="UnitOfMeasure53">'Бланк заказа'!$W$143:$W$143</definedName>
    <definedName name="UnitOfMeasure54">'Бланк заказа'!$W$148:$W$148</definedName>
    <definedName name="UnitOfMeasure55">'Бланк заказа'!$W$154:$W$154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заказа'!$W$210:$W$210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заказа'!$W$228:$W$228</definedName>
    <definedName name="UnitOfMeasure86">'Бланк заказа'!$W$229:$W$229</definedName>
    <definedName name="UnitOfMeasure87">'Бланк заказа'!$W$235:$W$235</definedName>
    <definedName name="UnitOfMeasure88">'Бланк заказа'!$W$241:$W$241</definedName>
    <definedName name="UnitOfMeasure89">'Бланк заказа'!$W$242:$W$242</definedName>
    <definedName name="UnitOfMeasure9">'Бланк заказа'!$W$47:$W$47</definedName>
    <definedName name="UnitOfMeasure90">'Бланк заказа'!$W$247:$W$247</definedName>
    <definedName name="UnitOfMeasure91">'Бланк заказа'!$W$253:$W$253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заказа'!$W$265:$W$265</definedName>
    <definedName name="UnitOfMeasure96">'Бланк заказа'!$W$269:$W$269</definedName>
    <definedName name="UnitOfMeasure97">'Бланк заказа'!$W$273:$W$273</definedName>
    <definedName name="UnitOfMeasure98">'Бланк заказа'!$W$274:$W$274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7" i="1" l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X306" i="1"/>
  <c r="X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Z305" i="1" s="1"/>
  <c r="Y284" i="1"/>
  <c r="Y306" i="1" s="1"/>
  <c r="X282" i="1"/>
  <c r="X281" i="1"/>
  <c r="BO280" i="1"/>
  <c r="BM280" i="1"/>
  <c r="Z280" i="1"/>
  <c r="Y280" i="1"/>
  <c r="P280" i="1"/>
  <c r="BO279" i="1"/>
  <c r="BM279" i="1"/>
  <c r="Z279" i="1"/>
  <c r="Y279" i="1"/>
  <c r="BO278" i="1"/>
  <c r="BM278" i="1"/>
  <c r="Z278" i="1"/>
  <c r="Z281" i="1" s="1"/>
  <c r="Y278" i="1"/>
  <c r="X276" i="1"/>
  <c r="X275" i="1"/>
  <c r="BO274" i="1"/>
  <c r="BM274" i="1"/>
  <c r="Z274" i="1"/>
  <c r="Y274" i="1"/>
  <c r="BO273" i="1"/>
  <c r="BM273" i="1"/>
  <c r="Z273" i="1"/>
  <c r="Z275" i="1" s="1"/>
  <c r="Y273" i="1"/>
  <c r="X271" i="1"/>
  <c r="X270" i="1"/>
  <c r="BO269" i="1"/>
  <c r="BM269" i="1"/>
  <c r="Z269" i="1"/>
  <c r="Z270" i="1" s="1"/>
  <c r="Y269" i="1"/>
  <c r="X267" i="1"/>
  <c r="X266" i="1"/>
  <c r="BO265" i="1"/>
  <c r="BM265" i="1"/>
  <c r="Z265" i="1"/>
  <c r="Y265" i="1"/>
  <c r="BO264" i="1"/>
  <c r="BM264" i="1"/>
  <c r="Z264" i="1"/>
  <c r="Y264" i="1"/>
  <c r="BO263" i="1"/>
  <c r="BM263" i="1"/>
  <c r="Z263" i="1"/>
  <c r="Z266" i="1" s="1"/>
  <c r="Y263" i="1"/>
  <c r="X259" i="1"/>
  <c r="X258" i="1"/>
  <c r="BO257" i="1"/>
  <c r="BM257" i="1"/>
  <c r="Z257" i="1"/>
  <c r="Z258" i="1" s="1"/>
  <c r="Y257" i="1"/>
  <c r="Y259" i="1" s="1"/>
  <c r="P257" i="1"/>
  <c r="X255" i="1"/>
  <c r="X254" i="1"/>
  <c r="BO253" i="1"/>
  <c r="BM253" i="1"/>
  <c r="Z253" i="1"/>
  <c r="Z254" i="1" s="1"/>
  <c r="Y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X243" i="1"/>
  <c r="BO242" i="1"/>
  <c r="BM242" i="1"/>
  <c r="Z242" i="1"/>
  <c r="Y242" i="1"/>
  <c r="P242" i="1"/>
  <c r="BO241" i="1"/>
  <c r="BM241" i="1"/>
  <c r="Z241" i="1"/>
  <c r="Y241" i="1"/>
  <c r="P241" i="1"/>
  <c r="X237" i="1"/>
  <c r="X236" i="1"/>
  <c r="BO235" i="1"/>
  <c r="BM235" i="1"/>
  <c r="Z235" i="1"/>
  <c r="Z236" i="1" s="1"/>
  <c r="Y235" i="1"/>
  <c r="Y237" i="1" s="1"/>
  <c r="P235" i="1"/>
  <c r="X231" i="1"/>
  <c r="X230" i="1"/>
  <c r="BO229" i="1"/>
  <c r="BM229" i="1"/>
  <c r="Z229" i="1"/>
  <c r="Y229" i="1"/>
  <c r="P229" i="1"/>
  <c r="BO228" i="1"/>
  <c r="BM228" i="1"/>
  <c r="Z228" i="1"/>
  <c r="Y228" i="1"/>
  <c r="P228" i="1"/>
  <c r="X225" i="1"/>
  <c r="X224" i="1"/>
  <c r="BO223" i="1"/>
  <c r="BM223" i="1"/>
  <c r="Z223" i="1"/>
  <c r="Z224" i="1" s="1"/>
  <c r="Y223" i="1"/>
  <c r="P223" i="1"/>
  <c r="X220" i="1"/>
  <c r="X219" i="1"/>
  <c r="BO218" i="1"/>
  <c r="BM218" i="1"/>
  <c r="Z218" i="1"/>
  <c r="Z219" i="1" s="1"/>
  <c r="Y218" i="1"/>
  <c r="P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Z210" i="1"/>
  <c r="Y210" i="1"/>
  <c r="Y215" i="1" s="1"/>
  <c r="P210" i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6" i="1" s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Z189" i="1" s="1"/>
  <c r="Y185" i="1"/>
  <c r="X181" i="1"/>
  <c r="X180" i="1"/>
  <c r="BO179" i="1"/>
  <c r="BM179" i="1"/>
  <c r="Z179" i="1"/>
  <c r="Z180" i="1" s="1"/>
  <c r="Y179" i="1"/>
  <c r="X177" i="1"/>
  <c r="X176" i="1"/>
  <c r="BO175" i="1"/>
  <c r="BM175" i="1"/>
  <c r="Z175" i="1"/>
  <c r="Y175" i="1"/>
  <c r="BP175" i="1" s="1"/>
  <c r="P175" i="1"/>
  <c r="BO174" i="1"/>
  <c r="BM174" i="1"/>
  <c r="Z174" i="1"/>
  <c r="Y174" i="1"/>
  <c r="BP174" i="1" s="1"/>
  <c r="P174" i="1"/>
  <c r="BO173" i="1"/>
  <c r="BM173" i="1"/>
  <c r="Z173" i="1"/>
  <c r="Y173" i="1"/>
  <c r="P173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P166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BP161" i="1" s="1"/>
  <c r="P161" i="1"/>
  <c r="BO160" i="1"/>
  <c r="BM160" i="1"/>
  <c r="Z160" i="1"/>
  <c r="Y160" i="1"/>
  <c r="BP160" i="1" s="1"/>
  <c r="BO159" i="1"/>
  <c r="BM159" i="1"/>
  <c r="Z159" i="1"/>
  <c r="Y159" i="1"/>
  <c r="BP159" i="1" s="1"/>
  <c r="X156" i="1"/>
  <c r="X155" i="1"/>
  <c r="BO154" i="1"/>
  <c r="BM154" i="1"/>
  <c r="Z154" i="1"/>
  <c r="Z155" i="1" s="1"/>
  <c r="Y154" i="1"/>
  <c r="Y155" i="1" s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X144" i="1"/>
  <c r="BO143" i="1"/>
  <c r="BM143" i="1"/>
  <c r="Z143" i="1"/>
  <c r="Y143" i="1"/>
  <c r="P143" i="1"/>
  <c r="BO142" i="1"/>
  <c r="BM142" i="1"/>
  <c r="Z142" i="1"/>
  <c r="Z144" i="1" s="1"/>
  <c r="Y142" i="1"/>
  <c r="P142" i="1"/>
  <c r="X139" i="1"/>
  <c r="X138" i="1"/>
  <c r="BO137" i="1"/>
  <c r="BM137" i="1"/>
  <c r="Z137" i="1"/>
  <c r="Z138" i="1" s="1"/>
  <c r="Y137" i="1"/>
  <c r="Y138" i="1" s="1"/>
  <c r="X134" i="1"/>
  <c r="X133" i="1"/>
  <c r="BO132" i="1"/>
  <c r="BM132" i="1"/>
  <c r="Z132" i="1"/>
  <c r="Z133" i="1" s="1"/>
  <c r="Y132" i="1"/>
  <c r="X129" i="1"/>
  <c r="X128" i="1"/>
  <c r="BO127" i="1"/>
  <c r="BM127" i="1"/>
  <c r="Z127" i="1"/>
  <c r="Y127" i="1"/>
  <c r="BP127" i="1" s="1"/>
  <c r="P127" i="1"/>
  <c r="BP126" i="1"/>
  <c r="BO126" i="1"/>
  <c r="BN126" i="1"/>
  <c r="BM126" i="1"/>
  <c r="Z126" i="1"/>
  <c r="Z128" i="1" s="1"/>
  <c r="Y126" i="1"/>
  <c r="P126" i="1"/>
  <c r="X123" i="1"/>
  <c r="X122" i="1"/>
  <c r="BO121" i="1"/>
  <c r="BM121" i="1"/>
  <c r="Z121" i="1"/>
  <c r="Y121" i="1"/>
  <c r="P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Y113" i="1"/>
  <c r="Y116" i="1" s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BP106" i="1" s="1"/>
  <c r="P106" i="1"/>
  <c r="BO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Z97" i="1"/>
  <c r="Y97" i="1"/>
  <c r="BP97" i="1" s="1"/>
  <c r="P97" i="1"/>
  <c r="BP96" i="1"/>
  <c r="BO96" i="1"/>
  <c r="BN96" i="1"/>
  <c r="BM96" i="1"/>
  <c r="Z96" i="1"/>
  <c r="Z99" i="1" s="1"/>
  <c r="Y96" i="1"/>
  <c r="P96" i="1"/>
  <c r="X93" i="1"/>
  <c r="Y92" i="1"/>
  <c r="X92" i="1"/>
  <c r="BP91" i="1"/>
  <c r="BO91" i="1"/>
  <c r="BN91" i="1"/>
  <c r="BM91" i="1"/>
  <c r="Z91" i="1"/>
  <c r="Y91" i="1"/>
  <c r="BP90" i="1"/>
  <c r="BO90" i="1"/>
  <c r="BN90" i="1"/>
  <c r="BM90" i="1"/>
  <c r="Z90" i="1"/>
  <c r="Z92" i="1" s="1"/>
  <c r="Y90" i="1"/>
  <c r="Y93" i="1" s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BO83" i="1"/>
  <c r="BM83" i="1"/>
  <c r="Z83" i="1"/>
  <c r="Y83" i="1"/>
  <c r="BP83" i="1" s="1"/>
  <c r="P83" i="1"/>
  <c r="BO82" i="1"/>
  <c r="BM82" i="1"/>
  <c r="Z82" i="1"/>
  <c r="Y82" i="1"/>
  <c r="BO81" i="1"/>
  <c r="BM81" i="1"/>
  <c r="Z81" i="1"/>
  <c r="Y81" i="1"/>
  <c r="P81" i="1"/>
  <c r="BO80" i="1"/>
  <c r="BM80" i="1"/>
  <c r="Z80" i="1"/>
  <c r="Y80" i="1"/>
  <c r="X77" i="1"/>
  <c r="X76" i="1"/>
  <c r="BP75" i="1"/>
  <c r="BO75" i="1"/>
  <c r="BN75" i="1"/>
  <c r="BM75" i="1"/>
  <c r="Z75" i="1"/>
  <c r="Y75" i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1" i="1" s="1"/>
  <c r="X66" i="1"/>
  <c r="X65" i="1"/>
  <c r="BO64" i="1"/>
  <c r="BM64" i="1"/>
  <c r="Z64" i="1"/>
  <c r="Y64" i="1"/>
  <c r="BP64" i="1" s="1"/>
  <c r="P64" i="1"/>
  <c r="BO63" i="1"/>
  <c r="BM63" i="1"/>
  <c r="Z63" i="1"/>
  <c r="Y63" i="1"/>
  <c r="P63" i="1"/>
  <c r="X60" i="1"/>
  <c r="X59" i="1"/>
  <c r="BO58" i="1"/>
  <c r="BM58" i="1"/>
  <c r="Z58" i="1"/>
  <c r="Y58" i="1"/>
  <c r="P58" i="1"/>
  <c r="BO57" i="1"/>
  <c r="BM57" i="1"/>
  <c r="Z57" i="1"/>
  <c r="Y57" i="1"/>
  <c r="BP57" i="1" s="1"/>
  <c r="P57" i="1"/>
  <c r="BO56" i="1"/>
  <c r="BM56" i="1"/>
  <c r="Z56" i="1"/>
  <c r="Y56" i="1"/>
  <c r="P56" i="1"/>
  <c r="BO55" i="1"/>
  <c r="BM55" i="1"/>
  <c r="Z55" i="1"/>
  <c r="Y55" i="1"/>
  <c r="BP55" i="1" s="1"/>
  <c r="P55" i="1"/>
  <c r="BO54" i="1"/>
  <c r="BM54" i="1"/>
  <c r="Z54" i="1"/>
  <c r="Y54" i="1"/>
  <c r="P54" i="1"/>
  <c r="BO53" i="1"/>
  <c r="BM53" i="1"/>
  <c r="Z53" i="1"/>
  <c r="Y53" i="1"/>
  <c r="BP53" i="1" s="1"/>
  <c r="P53" i="1"/>
  <c r="BO52" i="1"/>
  <c r="BM52" i="1"/>
  <c r="Z52" i="1"/>
  <c r="Y52" i="1"/>
  <c r="P52" i="1"/>
  <c r="BO51" i="1"/>
  <c r="BM51" i="1"/>
  <c r="Z51" i="1"/>
  <c r="Y51" i="1"/>
  <c r="BP51" i="1" s="1"/>
  <c r="P51" i="1"/>
  <c r="BO50" i="1"/>
  <c r="BM50" i="1"/>
  <c r="Z50" i="1"/>
  <c r="Y50" i="1"/>
  <c r="P50" i="1"/>
  <c r="BO49" i="1"/>
  <c r="BM49" i="1"/>
  <c r="Z49" i="1"/>
  <c r="Y49" i="1"/>
  <c r="BP49" i="1" s="1"/>
  <c r="P49" i="1"/>
  <c r="BO48" i="1"/>
  <c r="BM48" i="1"/>
  <c r="Z48" i="1"/>
  <c r="Y48" i="1"/>
  <c r="P48" i="1"/>
  <c r="BO47" i="1"/>
  <c r="BM47" i="1"/>
  <c r="Z47" i="1"/>
  <c r="Y47" i="1"/>
  <c r="BP47" i="1" s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P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Z32" i="1"/>
  <c r="BN28" i="1"/>
  <c r="BN30" i="1"/>
  <c r="BN42" i="1"/>
  <c r="BP42" i="1"/>
  <c r="Y43" i="1"/>
  <c r="Z59" i="1"/>
  <c r="BN47" i="1"/>
  <c r="BN49" i="1"/>
  <c r="BN51" i="1"/>
  <c r="BN53" i="1"/>
  <c r="BN55" i="1"/>
  <c r="BN57" i="1"/>
  <c r="Z163" i="1"/>
  <c r="BN159" i="1"/>
  <c r="BN160" i="1"/>
  <c r="BN162" i="1"/>
  <c r="Y176" i="1"/>
  <c r="Z176" i="1"/>
  <c r="BN174" i="1"/>
  <c r="Y206" i="1"/>
  <c r="BP200" i="1"/>
  <c r="BN200" i="1"/>
  <c r="BP202" i="1"/>
  <c r="BN202" i="1"/>
  <c r="BP228" i="1"/>
  <c r="BN228" i="1"/>
  <c r="BP242" i="1"/>
  <c r="BN242" i="1"/>
  <c r="J9" i="1"/>
  <c r="X307" i="1"/>
  <c r="Y32" i="1"/>
  <c r="Y33" i="1"/>
  <c r="BN37" i="1"/>
  <c r="BN64" i="1"/>
  <c r="BP81" i="1"/>
  <c r="BN81" i="1"/>
  <c r="BP82" i="1"/>
  <c r="BN82" i="1"/>
  <c r="BP84" i="1"/>
  <c r="BN84" i="1"/>
  <c r="Y109" i="1"/>
  <c r="BP103" i="1"/>
  <c r="BN103" i="1"/>
  <c r="BP105" i="1"/>
  <c r="BN105" i="1"/>
  <c r="BP107" i="1"/>
  <c r="BN107" i="1"/>
  <c r="Y123" i="1"/>
  <c r="BP119" i="1"/>
  <c r="BN119" i="1"/>
  <c r="BP121" i="1"/>
  <c r="BN121" i="1"/>
  <c r="Y134" i="1"/>
  <c r="Y133" i="1"/>
  <c r="BP132" i="1"/>
  <c r="BN132" i="1"/>
  <c r="Y168" i="1"/>
  <c r="BP166" i="1"/>
  <c r="BN166" i="1"/>
  <c r="Y181" i="1"/>
  <c r="Y180" i="1"/>
  <c r="BP179" i="1"/>
  <c r="BN179" i="1"/>
  <c r="Y225" i="1"/>
  <c r="Y224" i="1"/>
  <c r="BP223" i="1"/>
  <c r="BN223" i="1"/>
  <c r="Y267" i="1"/>
  <c r="Y266" i="1"/>
  <c r="BP263" i="1"/>
  <c r="BN263" i="1"/>
  <c r="BP264" i="1"/>
  <c r="BN264" i="1"/>
  <c r="BP265" i="1"/>
  <c r="BN265" i="1"/>
  <c r="BP280" i="1"/>
  <c r="BN280" i="1"/>
  <c r="BP143" i="1"/>
  <c r="BN143" i="1"/>
  <c r="BP186" i="1"/>
  <c r="BN186" i="1"/>
  <c r="BP188" i="1"/>
  <c r="BN188" i="1"/>
  <c r="BP204" i="1"/>
  <c r="BN204" i="1"/>
  <c r="Y220" i="1"/>
  <c r="Y219" i="1"/>
  <c r="BP218" i="1"/>
  <c r="BN218" i="1"/>
  <c r="Y276" i="1"/>
  <c r="Y275" i="1"/>
  <c r="BP273" i="1"/>
  <c r="BN273" i="1"/>
  <c r="BP274" i="1"/>
  <c r="BN274" i="1"/>
  <c r="Z76" i="1"/>
  <c r="Y86" i="1"/>
  <c r="Z86" i="1"/>
  <c r="Y100" i="1"/>
  <c r="Z109" i="1"/>
  <c r="Z115" i="1"/>
  <c r="Z122" i="1"/>
  <c r="Y128" i="1"/>
  <c r="Y145" i="1"/>
  <c r="Y164" i="1"/>
  <c r="Z168" i="1"/>
  <c r="Y190" i="1"/>
  <c r="Y197" i="1"/>
  <c r="Z206" i="1"/>
  <c r="Z214" i="1"/>
  <c r="Z230" i="1"/>
  <c r="Y39" i="1"/>
  <c r="BP36" i="1"/>
  <c r="BN36" i="1"/>
  <c r="Y38" i="1"/>
  <c r="BP48" i="1"/>
  <c r="BN48" i="1"/>
  <c r="BP50" i="1"/>
  <c r="BN50" i="1"/>
  <c r="BP52" i="1"/>
  <c r="BN52" i="1"/>
  <c r="BP54" i="1"/>
  <c r="BN54" i="1"/>
  <c r="BP56" i="1"/>
  <c r="BN56" i="1"/>
  <c r="BP58" i="1"/>
  <c r="BN58" i="1"/>
  <c r="Z65" i="1"/>
  <c r="Y77" i="1"/>
  <c r="BP74" i="1"/>
  <c r="BN74" i="1"/>
  <c r="Y76" i="1"/>
  <c r="BP29" i="1"/>
  <c r="BN29" i="1"/>
  <c r="BP31" i="1"/>
  <c r="BN31" i="1"/>
  <c r="Z38" i="1"/>
  <c r="Y59" i="1"/>
  <c r="Y60" i="1"/>
  <c r="Y66" i="1"/>
  <c r="BP63" i="1"/>
  <c r="BN63" i="1"/>
  <c r="Y65" i="1"/>
  <c r="Y70" i="1"/>
  <c r="BP69" i="1"/>
  <c r="BN69" i="1"/>
  <c r="Y87" i="1"/>
  <c r="Y99" i="1"/>
  <c r="Y110" i="1"/>
  <c r="Y115" i="1"/>
  <c r="Y122" i="1"/>
  <c r="Y129" i="1"/>
  <c r="Y139" i="1"/>
  <c r="Y144" i="1"/>
  <c r="Y156" i="1"/>
  <c r="Y163" i="1"/>
  <c r="Y169" i="1"/>
  <c r="Y177" i="1"/>
  <c r="Y189" i="1"/>
  <c r="Y196" i="1"/>
  <c r="Y207" i="1"/>
  <c r="Y214" i="1"/>
  <c r="BP229" i="1"/>
  <c r="BN229" i="1"/>
  <c r="Y244" i="1"/>
  <c r="BP241" i="1"/>
  <c r="BN241" i="1"/>
  <c r="Y243" i="1"/>
  <c r="Y254" i="1"/>
  <c r="BP253" i="1"/>
  <c r="BN253" i="1"/>
  <c r="Y270" i="1"/>
  <c r="BP269" i="1"/>
  <c r="BN269" i="1"/>
  <c r="H9" i="1"/>
  <c r="X308" i="1"/>
  <c r="X309" i="1"/>
  <c r="X311" i="1"/>
  <c r="BN80" i="1"/>
  <c r="BP80" i="1"/>
  <c r="BN83" i="1"/>
  <c r="BN85" i="1"/>
  <c r="BN97" i="1"/>
  <c r="BN104" i="1"/>
  <c r="BN106" i="1"/>
  <c r="BN108" i="1"/>
  <c r="BN113" i="1"/>
  <c r="BP113" i="1"/>
  <c r="BN120" i="1"/>
  <c r="BN127" i="1"/>
  <c r="BN137" i="1"/>
  <c r="BP137" i="1"/>
  <c r="BN142" i="1"/>
  <c r="BP142" i="1"/>
  <c r="BN154" i="1"/>
  <c r="BP154" i="1"/>
  <c r="BN161" i="1"/>
  <c r="BN167" i="1"/>
  <c r="BN173" i="1"/>
  <c r="BP173" i="1"/>
  <c r="BN175" i="1"/>
  <c r="BN185" i="1"/>
  <c r="BP185" i="1"/>
  <c r="BN187" i="1"/>
  <c r="BN194" i="1"/>
  <c r="BN201" i="1"/>
  <c r="BN203" i="1"/>
  <c r="BN205" i="1"/>
  <c r="BN210" i="1"/>
  <c r="BP210" i="1"/>
  <c r="BN212" i="1"/>
  <c r="Y230" i="1"/>
  <c r="Y231" i="1"/>
  <c r="Y236" i="1"/>
  <c r="BP235" i="1"/>
  <c r="BN235" i="1"/>
  <c r="Z243" i="1"/>
  <c r="Y255" i="1"/>
  <c r="Y258" i="1"/>
  <c r="BP257" i="1"/>
  <c r="BN257" i="1"/>
  <c r="Y271" i="1"/>
  <c r="Y282" i="1"/>
  <c r="BP278" i="1"/>
  <c r="BN278" i="1"/>
  <c r="BP279" i="1"/>
  <c r="BN279" i="1"/>
  <c r="Y281" i="1"/>
  <c r="Y305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Z312" i="1" l="1"/>
  <c r="Y309" i="1"/>
  <c r="Y311" i="1"/>
  <c r="Y308" i="1"/>
  <c r="Y310" i="1" s="1"/>
  <c r="Y307" i="1"/>
  <c r="X310" i="1"/>
  <c r="A320" i="1" l="1"/>
  <c r="C320" i="1"/>
  <c r="B320" i="1"/>
</calcChain>
</file>

<file path=xl/sharedStrings.xml><?xml version="1.0" encoding="utf-8"?>
<sst xmlns="http://schemas.openxmlformats.org/spreadsheetml/2006/main" count="1534" uniqueCount="514">
  <si>
    <t xml:space="preserve">  БЛАНК ЗАКАЗА </t>
  </si>
  <si>
    <t>ЗПФ</t>
  </si>
  <si>
    <t>на отгрузку продукции с ООО Трейд-Сервис с</t>
  </si>
  <si>
    <t>20.12.2024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</si>
  <si>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</si>
  <si>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</si>
  <si>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</si>
  <si>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</si>
  <si>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</si>
  <si>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</si>
  <si>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</si>
  <si>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</si>
  <si>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</si>
  <si>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</si>
  <si>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</si>
  <si>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</si>
  <si>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</si>
  <si>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</si>
  <si>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</si>
  <si>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</si>
  <si>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</si>
  <si>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</si>
  <si>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</si>
  <si>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</si>
  <si>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</si>
  <si>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</si>
  <si>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</si>
  <si>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</si>
  <si>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</si>
  <si>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</si>
  <si>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</si>
  <si>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</si>
  <si>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</si>
  <si>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</si>
  <si>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</si>
  <si>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</si>
  <si>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</si>
  <si>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</si>
  <si>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</si>
  <si>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</si>
  <si>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</si>
  <si>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</si>
  <si>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</si>
  <si>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</si>
  <si>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</si>
  <si>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</si>
  <si>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</si>
  <si>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</si>
  <si>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</si>
  <si>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</si>
  <si>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</si>
  <si>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</si>
  <si>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</si>
  <si>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</si>
  <si>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</si>
  <si>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</si>
  <si>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</si>
  <si>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</si>
  <si>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</si>
  <si>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</si>
  <si>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</si>
  <si>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</si>
  <si>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</si>
  <si>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</si>
  <si>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</si>
  <si>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</si>
  <si>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</si>
  <si>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</si>
  <si>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</si>
  <si>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</si>
  <si>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</si>
  <si>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</si>
  <si>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</si>
  <si>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</si>
  <si>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</si>
  <si>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</si>
  <si>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</si>
  <si>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</si>
  <si>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</si>
  <si>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</si>
  <si>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</si>
  <si>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</si>
  <si>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</si>
  <si>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</si>
  <si>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</si>
  <si>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</si>
  <si>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</si>
  <si>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</si>
  <si>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</si>
  <si>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</si>
  <si>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</si>
  <si>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</si>
  <si>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</si>
  <si>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</si>
  <si>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</si>
  <si>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</si>
  <si>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</si>
  <si>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</si>
  <si>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</si>
  <si>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</si>
  <si>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</si>
  <si>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</si>
  <si>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</si>
  <si>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</si>
  <si>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</si>
  <si>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</si>
  <si>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</si>
  <si>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</si>
  <si>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</si>
  <si>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</si>
  <si>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</si>
  <si>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</si>
  <si>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</si>
  <si>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</si>
  <si>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</si>
  <si>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</si>
  <si>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</si>
  <si>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</si>
  <si>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</si>
  <si>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</si>
  <si>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</si>
  <si>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</si>
  <si>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</si>
  <si>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</si>
  <si>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</si>
  <si>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</si>
  <si>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</si>
  <si>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</si>
  <si>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</si>
  <si>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</si>
  <si>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</si>
  <si>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</si>
  <si>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</si>
  <si>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</si>
  <si>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</si>
  <si>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</si>
  <si>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</si>
  <si>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</si>
  <si>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</si>
  <si>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</si>
  <si>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</si>
  <si>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</si>
  <si>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</si>
  <si>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</si>
  <si>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</si>
  <si>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</si>
  <si>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</si>
  <si>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</si>
  <si>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</si>
  <si>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</si>
  <si>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</si>
  <si>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</si>
  <si>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</si>
  <si>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</si>
  <si>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</si>
  <si>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</si>
  <si>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</si>
  <si>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</si>
  <si>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</si>
  <si>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</si>
  <si>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</si>
  <si>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</si>
  <si>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</si>
  <si>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</si>
  <si>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</si>
  <si>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</si>
  <si>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</si>
  <si>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</si>
  <si>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</si>
  <si>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</si>
  <si>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</si>
  <si>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</si>
  <si>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</si>
  <si>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</si>
  <si>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</si>
  <si>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Новинка</t>
  </si>
  <si>
    <t>ЕАЭС N RU Д-RU.РА06.В.40245/24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</si>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</sst>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9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1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61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08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4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1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7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8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35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5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2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7" customWidth="1"/>
    <col min="19" max="19" width="6.140625" style="31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7" customWidth="1"/>
    <col min="25" max="25" width="11" style="317" customWidth="1"/>
    <col min="26" max="26" width="10" style="317" customWidth="1"/>
    <col min="27" max="27" width="11.5703125" style="317" customWidth="1"/>
    <col min="28" max="28" width="10.42578125" style="317" customWidth="1"/>
    <col min="29" max="29" width="30" style="31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7" customWidth="1"/>
    <col min="34" max="34" width="9.140625" style="317" customWidth="1"/>
    <col min="35" max="16384" width="9.140625" style="317"/>
  </cols>
  <sheetData>
    <row r="1" spans="1:32" s="321" customFormat="1" ht="45" customHeight="1" x14ac:dyDescent="0.2">
      <c r="A1" s="41"/>
      <c r="B1" s="41"/>
      <c r="C1" s="41"/>
      <c r="D1" s="371" t="s">
        <v>0</v>
      </c>
      <c r="E1" s="344"/>
      <c r="F1" s="344"/>
      <c r="G1" s="12" t="s">
        <v>1</v>
      </c>
      <c r="H1" s="371" t="s">
        <v>2</v>
      </c>
      <c r="I1" s="344"/>
      <c r="J1" s="344"/>
      <c r="K1" s="344"/>
      <c r="L1" s="344"/>
      <c r="M1" s="344"/>
      <c r="N1" s="344"/>
      <c r="O1" s="344"/>
      <c r="P1" s="344"/>
      <c r="Q1" s="344"/>
      <c r="R1" s="343" t="s">
        <v>3</v>
      </c>
      <c r="S1" s="344"/>
      <c r="T1" s="3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2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1" customFormat="1" ht="23.45" customHeight="1" x14ac:dyDescent="0.2">
      <c r="A5" s="413" t="s">
        <v>8</v>
      </c>
      <c r="B5" s="396"/>
      <c r="C5" s="397"/>
      <c r="D5" s="374"/>
      <c r="E5" s="375"/>
      <c r="F5" s="516" t="s">
        <v>9</v>
      </c>
      <c r="G5" s="397"/>
      <c r="H5" s="374" t="s">
        <v>513</v>
      </c>
      <c r="I5" s="505"/>
      <c r="J5" s="505"/>
      <c r="K5" s="505"/>
      <c r="L5" s="505"/>
      <c r="M5" s="375"/>
      <c r="N5" s="61"/>
      <c r="P5" s="24" t="s">
        <v>10</v>
      </c>
      <c r="Q5" s="523">
        <v>45656</v>
      </c>
      <c r="R5" s="411"/>
      <c r="T5" s="509" t="s">
        <v>11</v>
      </c>
      <c r="U5" s="378"/>
      <c r="V5" s="510" t="s">
        <v>12</v>
      </c>
      <c r="W5" s="411"/>
      <c r="AB5" s="51"/>
      <c r="AC5" s="51"/>
      <c r="AD5" s="51"/>
      <c r="AE5" s="51"/>
    </row>
    <row r="6" spans="1:32" s="321" customFormat="1" ht="24" customHeight="1" x14ac:dyDescent="0.2">
      <c r="A6" s="413" t="s">
        <v>13</v>
      </c>
      <c r="B6" s="396"/>
      <c r="C6" s="397"/>
      <c r="D6" s="507" t="s">
        <v>14</v>
      </c>
      <c r="E6" s="508"/>
      <c r="F6" s="508"/>
      <c r="G6" s="508"/>
      <c r="H6" s="508"/>
      <c r="I6" s="508"/>
      <c r="J6" s="508"/>
      <c r="K6" s="508"/>
      <c r="L6" s="508"/>
      <c r="M6" s="411"/>
      <c r="N6" s="62"/>
      <c r="P6" s="24" t="s">
        <v>15</v>
      </c>
      <c r="Q6" s="530" t="str">
        <f>IF(Q5=0," ",CHOOSE(WEEKDAY(Q5,2),"Понедельник","Вторник","Среда","Четверг","Пятница","Суббота","Воскресенье"))</f>
        <v>Понедельник</v>
      </c>
      <c r="R6" s="335"/>
      <c r="T6" s="437" t="s">
        <v>16</v>
      </c>
      <c r="U6" s="378"/>
      <c r="V6" s="398" t="s">
        <v>17</v>
      </c>
      <c r="W6" s="333"/>
      <c r="AB6" s="51"/>
      <c r="AC6" s="51"/>
      <c r="AD6" s="51"/>
      <c r="AE6" s="51"/>
    </row>
    <row r="7" spans="1:32" s="321" customFormat="1" ht="21.75" hidden="1" customHeight="1" x14ac:dyDescent="0.2">
      <c r="A7" s="55"/>
      <c r="B7" s="55"/>
      <c r="C7" s="55"/>
      <c r="D7" s="404" t="str">
        <f>IFERROR(VLOOKUP(DeliveryAddress,Table,3,0),1)</f>
        <v>1</v>
      </c>
      <c r="E7" s="405"/>
      <c r="F7" s="405"/>
      <c r="G7" s="405"/>
      <c r="H7" s="405"/>
      <c r="I7" s="405"/>
      <c r="J7" s="405"/>
      <c r="K7" s="405"/>
      <c r="L7" s="405"/>
      <c r="M7" s="406"/>
      <c r="N7" s="63"/>
      <c r="P7" s="24"/>
      <c r="Q7" s="42"/>
      <c r="R7" s="42"/>
      <c r="T7" s="337"/>
      <c r="U7" s="378"/>
      <c r="V7" s="399"/>
      <c r="W7" s="400"/>
      <c r="AB7" s="51"/>
      <c r="AC7" s="51"/>
      <c r="AD7" s="51"/>
      <c r="AE7" s="51"/>
    </row>
    <row r="8" spans="1:32" s="321" customFormat="1" ht="25.5" customHeight="1" x14ac:dyDescent="0.2">
      <c r="A8" s="539" t="s">
        <v>18</v>
      </c>
      <c r="B8" s="341"/>
      <c r="C8" s="342"/>
      <c r="D8" s="365" t="s">
        <v>19</v>
      </c>
      <c r="E8" s="366"/>
      <c r="F8" s="366"/>
      <c r="G8" s="366"/>
      <c r="H8" s="366"/>
      <c r="I8" s="366"/>
      <c r="J8" s="366"/>
      <c r="K8" s="366"/>
      <c r="L8" s="366"/>
      <c r="M8" s="367"/>
      <c r="N8" s="64"/>
      <c r="P8" s="24" t="s">
        <v>20</v>
      </c>
      <c r="Q8" s="417">
        <v>0.45833333333333331</v>
      </c>
      <c r="R8" s="406"/>
      <c r="T8" s="337"/>
      <c r="U8" s="378"/>
      <c r="V8" s="399"/>
      <c r="W8" s="400"/>
      <c r="AB8" s="51"/>
      <c r="AC8" s="51"/>
      <c r="AD8" s="51"/>
      <c r="AE8" s="51"/>
    </row>
    <row r="9" spans="1:32" s="321" customFormat="1" ht="39.950000000000003" customHeight="1" x14ac:dyDescent="0.2">
      <c r="A9" s="4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27"/>
      <c r="E9" s="358"/>
      <c r="F9" s="4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M9" s="358"/>
      <c r="N9" s="322"/>
      <c r="P9" s="26" t="s">
        <v>21</v>
      </c>
      <c r="Q9" s="393"/>
      <c r="R9" s="394"/>
      <c r="T9" s="337"/>
      <c r="U9" s="378"/>
      <c r="V9" s="401"/>
      <c r="W9" s="402"/>
      <c r="X9" s="43"/>
      <c r="Y9" s="43"/>
      <c r="Z9" s="43"/>
      <c r="AA9" s="43"/>
      <c r="AB9" s="51"/>
      <c r="AC9" s="51"/>
      <c r="AD9" s="51"/>
      <c r="AE9" s="51"/>
    </row>
    <row r="10" spans="1:32" s="321" customFormat="1" ht="26.45" customHeight="1" x14ac:dyDescent="0.2">
      <c r="A10" s="4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27"/>
      <c r="E10" s="358"/>
      <c r="F10" s="4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4" t="str">
        <f>IFERROR(VLOOKUP($D$10,Proxy,2,FALSE),"")</f>
        <v/>
      </c>
      <c r="I10" s="337"/>
      <c r="J10" s="337"/>
      <c r="K10" s="337"/>
      <c r="L10" s="337"/>
      <c r="M10" s="337"/>
      <c r="N10" s="320"/>
      <c r="P10" s="26" t="s">
        <v>22</v>
      </c>
      <c r="Q10" s="438"/>
      <c r="R10" s="439"/>
      <c r="U10" s="24" t="s">
        <v>23</v>
      </c>
      <c r="V10" s="332" t="s">
        <v>24</v>
      </c>
      <c r="W10" s="333"/>
      <c r="X10" s="44"/>
      <c r="Y10" s="44"/>
      <c r="Z10" s="44"/>
      <c r="AA10" s="44"/>
      <c r="AB10" s="51"/>
      <c r="AC10" s="51"/>
      <c r="AD10" s="51"/>
      <c r="AE10" s="51"/>
    </row>
    <row r="11" spans="1:32" s="32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0"/>
      <c r="R11" s="411"/>
      <c r="U11" s="24" t="s">
        <v>27</v>
      </c>
      <c r="V11" s="485" t="s">
        <v>28</v>
      </c>
      <c r="W11" s="394"/>
      <c r="X11" s="45"/>
      <c r="Y11" s="45"/>
      <c r="Z11" s="45"/>
      <c r="AA11" s="45"/>
      <c r="AB11" s="51"/>
      <c r="AC11" s="51"/>
      <c r="AD11" s="51"/>
      <c r="AE11" s="51"/>
    </row>
    <row r="12" spans="1:32" s="321" customFormat="1" ht="18.600000000000001" customHeight="1" x14ac:dyDescent="0.2">
      <c r="A12" s="395" t="s">
        <v>29</v>
      </c>
      <c r="B12" s="396"/>
      <c r="C12" s="396"/>
      <c r="D12" s="396"/>
      <c r="E12" s="396"/>
      <c r="F12" s="396"/>
      <c r="G12" s="396"/>
      <c r="H12" s="396"/>
      <c r="I12" s="396"/>
      <c r="J12" s="396"/>
      <c r="K12" s="396"/>
      <c r="L12" s="396"/>
      <c r="M12" s="397"/>
      <c r="N12" s="65"/>
      <c r="P12" s="24" t="s">
        <v>30</v>
      </c>
      <c r="Q12" s="417"/>
      <c r="R12" s="406"/>
      <c r="S12" s="23"/>
      <c r="U12" s="24"/>
      <c r="V12" s="344"/>
      <c r="W12" s="337"/>
      <c r="AB12" s="51"/>
      <c r="AC12" s="51"/>
      <c r="AD12" s="51"/>
      <c r="AE12" s="51"/>
    </row>
    <row r="13" spans="1:32" s="321" customFormat="1" ht="23.25" customHeight="1" x14ac:dyDescent="0.2">
      <c r="A13" s="395" t="s">
        <v>31</v>
      </c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6"/>
      <c r="M13" s="397"/>
      <c r="N13" s="65"/>
      <c r="O13" s="26"/>
      <c r="P13" s="26" t="s">
        <v>32</v>
      </c>
      <c r="Q13" s="485"/>
      <c r="R13" s="3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1" customFormat="1" ht="18.600000000000001" customHeight="1" x14ac:dyDescent="0.2">
      <c r="A14" s="395" t="s">
        <v>33</v>
      </c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39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1" customFormat="1" ht="22.5" customHeight="1" x14ac:dyDescent="0.2">
      <c r="A15" s="453" t="s">
        <v>34</v>
      </c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6"/>
      <c r="M15" s="397"/>
      <c r="N15" s="66"/>
      <c r="P15" s="444" t="s">
        <v>35</v>
      </c>
      <c r="Q15" s="344"/>
      <c r="R15" s="344"/>
      <c r="S15" s="344"/>
      <c r="T15" s="3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5"/>
      <c r="Q16" s="445"/>
      <c r="R16" s="445"/>
      <c r="S16" s="445"/>
      <c r="T16" s="4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8" t="s">
        <v>36</v>
      </c>
      <c r="B17" s="338" t="s">
        <v>37</v>
      </c>
      <c r="C17" s="424" t="s">
        <v>38</v>
      </c>
      <c r="D17" s="338" t="s">
        <v>39</v>
      </c>
      <c r="E17" s="383"/>
      <c r="F17" s="338" t="s">
        <v>40</v>
      </c>
      <c r="G17" s="338" t="s">
        <v>41</v>
      </c>
      <c r="H17" s="338" t="s">
        <v>42</v>
      </c>
      <c r="I17" s="338" t="s">
        <v>43</v>
      </c>
      <c r="J17" s="338" t="s">
        <v>44</v>
      </c>
      <c r="K17" s="338" t="s">
        <v>45</v>
      </c>
      <c r="L17" s="338" t="s">
        <v>46</v>
      </c>
      <c r="M17" s="338" t="s">
        <v>47</v>
      </c>
      <c r="N17" s="338" t="s">
        <v>48</v>
      </c>
      <c r="O17" s="338" t="s">
        <v>49</v>
      </c>
      <c r="P17" s="338" t="s">
        <v>50</v>
      </c>
      <c r="Q17" s="382"/>
      <c r="R17" s="382"/>
      <c r="S17" s="382"/>
      <c r="T17" s="383"/>
      <c r="U17" s="497" t="s">
        <v>51</v>
      </c>
      <c r="V17" s="397"/>
      <c r="W17" s="338" t="s">
        <v>52</v>
      </c>
      <c r="X17" s="338" t="s">
        <v>53</v>
      </c>
      <c r="Y17" s="498" t="s">
        <v>54</v>
      </c>
      <c r="Z17" s="471" t="s">
        <v>55</v>
      </c>
      <c r="AA17" s="465" t="s">
        <v>56</v>
      </c>
      <c r="AB17" s="465" t="s">
        <v>57</v>
      </c>
      <c r="AC17" s="465" t="s">
        <v>58</v>
      </c>
      <c r="AD17" s="465" t="s">
        <v>59</v>
      </c>
      <c r="AE17" s="511"/>
      <c r="AF17" s="512"/>
      <c r="AG17" s="69"/>
      <c r="BD17" s="68" t="s">
        <v>60</v>
      </c>
    </row>
    <row r="18" spans="1:68" ht="14.25" customHeight="1" x14ac:dyDescent="0.2">
      <c r="A18" s="339"/>
      <c r="B18" s="339"/>
      <c r="C18" s="339"/>
      <c r="D18" s="384"/>
      <c r="E18" s="386"/>
      <c r="F18" s="339"/>
      <c r="G18" s="339"/>
      <c r="H18" s="339"/>
      <c r="I18" s="339"/>
      <c r="J18" s="339"/>
      <c r="K18" s="339"/>
      <c r="L18" s="339"/>
      <c r="M18" s="339"/>
      <c r="N18" s="339"/>
      <c r="O18" s="339"/>
      <c r="P18" s="384"/>
      <c r="Q18" s="385"/>
      <c r="R18" s="385"/>
      <c r="S18" s="385"/>
      <c r="T18" s="386"/>
      <c r="U18" s="70" t="s">
        <v>61</v>
      </c>
      <c r="V18" s="70" t="s">
        <v>62</v>
      </c>
      <c r="W18" s="339"/>
      <c r="X18" s="339"/>
      <c r="Y18" s="499"/>
      <c r="Z18" s="472"/>
      <c r="AA18" s="466"/>
      <c r="AB18" s="466"/>
      <c r="AC18" s="466"/>
      <c r="AD18" s="513"/>
      <c r="AE18" s="514"/>
      <c r="AF18" s="515"/>
      <c r="AG18" s="69"/>
      <c r="BD18" s="68"/>
    </row>
    <row r="19" spans="1:68" ht="27.75" hidden="1" customHeight="1" x14ac:dyDescent="0.2">
      <c r="A19" s="354" t="s">
        <v>63</v>
      </c>
      <c r="B19" s="355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355"/>
      <c r="Z19" s="355"/>
      <c r="AA19" s="48"/>
      <c r="AB19" s="48"/>
      <c r="AC19" s="48"/>
    </row>
    <row r="20" spans="1:68" ht="16.5" hidden="1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hidden="1" customHeight="1" x14ac:dyDescent="0.25">
      <c r="A21" s="353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18"/>
      <c r="AB21" s="318"/>
      <c r="AC21" s="31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4">
        <v>4607111035752</v>
      </c>
      <c r="E22" s="335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9"/>
      <c r="R22" s="329"/>
      <c r="S22" s="329"/>
      <c r="T22" s="330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7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8"/>
      <c r="P23" s="340" t="s">
        <v>73</v>
      </c>
      <c r="Q23" s="341"/>
      <c r="R23" s="341"/>
      <c r="S23" s="341"/>
      <c r="T23" s="341"/>
      <c r="U23" s="341"/>
      <c r="V23" s="342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8"/>
      <c r="P24" s="340" t="s">
        <v>73</v>
      </c>
      <c r="Q24" s="341"/>
      <c r="R24" s="341"/>
      <c r="S24" s="341"/>
      <c r="T24" s="341"/>
      <c r="U24" s="341"/>
      <c r="V24" s="342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54" t="s">
        <v>75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55"/>
      <c r="Z25" s="355"/>
      <c r="AA25" s="48"/>
      <c r="AB25" s="48"/>
      <c r="AC25" s="48"/>
    </row>
    <row r="26" spans="1:68" ht="16.5" hidden="1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hidden="1" customHeight="1" x14ac:dyDescent="0.25">
      <c r="A27" s="353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18"/>
      <c r="AB27" s="318"/>
      <c r="AC27" s="318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34">
        <v>4607111036605</v>
      </c>
      <c r="E28" s="335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9"/>
      <c r="R28" s="329"/>
      <c r="S28" s="329"/>
      <c r="T28" s="330"/>
      <c r="U28" s="34"/>
      <c r="V28" s="34"/>
      <c r="W28" s="35" t="s">
        <v>70</v>
      </c>
      <c r="X28" s="324">
        <v>112</v>
      </c>
      <c r="Y28" s="325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34">
        <v>4607111036520</v>
      </c>
      <c r="E29" s="335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40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9"/>
      <c r="R29" s="329"/>
      <c r="S29" s="329"/>
      <c r="T29" s="330"/>
      <c r="U29" s="34"/>
      <c r="V29" s="34"/>
      <c r="W29" s="35" t="s">
        <v>70</v>
      </c>
      <c r="X29" s="324">
        <v>28</v>
      </c>
      <c r="Y29" s="325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34">
        <v>4607111036537</v>
      </c>
      <c r="E30" s="335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9"/>
      <c r="R30" s="329"/>
      <c r="S30" s="329"/>
      <c r="T30" s="330"/>
      <c r="U30" s="34"/>
      <c r="V30" s="34"/>
      <c r="W30" s="35" t="s">
        <v>70</v>
      </c>
      <c r="X30" s="324">
        <v>70</v>
      </c>
      <c r="Y30" s="325">
        <f>IFERROR(IF(X30="","",X30),"")</f>
        <v>70</v>
      </c>
      <c r="Z30" s="36">
        <f>IFERROR(IF(X30="","",X30*0.00941),"")</f>
        <v>0.65869999999999995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134.52600000000001</v>
      </c>
      <c r="BN30" s="67">
        <f>IFERROR(Y30*I30,"0")</f>
        <v>134.52600000000001</v>
      </c>
      <c r="BO30" s="67">
        <f>IFERROR(X30/J30,"0")</f>
        <v>0.5</v>
      </c>
      <c r="BP30" s="67">
        <f>IFERROR(Y30/J30,"0")</f>
        <v>0.5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34">
        <v>4607111036599</v>
      </c>
      <c r="E31" s="335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9"/>
      <c r="R31" s="329"/>
      <c r="S31" s="329"/>
      <c r="T31" s="330"/>
      <c r="U31" s="34"/>
      <c r="V31" s="34"/>
      <c r="W31" s="35" t="s">
        <v>70</v>
      </c>
      <c r="X31" s="324">
        <v>56</v>
      </c>
      <c r="Y31" s="325">
        <f>IFERROR(IF(X31="","",X31),"")</f>
        <v>56</v>
      </c>
      <c r="Z31" s="36">
        <f>IFERROR(IF(X31="","",X31*0.00941),"")</f>
        <v>0.52695999999999998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107.6208</v>
      </c>
      <c r="BN31" s="67">
        <f>IFERROR(Y31*I31,"0")</f>
        <v>107.6208</v>
      </c>
      <c r="BO31" s="67">
        <f>IFERROR(X31/J31,"0")</f>
        <v>0.4</v>
      </c>
      <c r="BP31" s="67">
        <f>IFERROR(Y31/J31,"0")</f>
        <v>0.4</v>
      </c>
    </row>
    <row r="32" spans="1:68" x14ac:dyDescent="0.2">
      <c r="A32" s="347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48"/>
      <c r="P32" s="340" t="s">
        <v>73</v>
      </c>
      <c r="Q32" s="341"/>
      <c r="R32" s="341"/>
      <c r="S32" s="341"/>
      <c r="T32" s="341"/>
      <c r="U32" s="341"/>
      <c r="V32" s="342"/>
      <c r="W32" s="37" t="s">
        <v>70</v>
      </c>
      <c r="X32" s="326">
        <f>IFERROR(SUM(X28:X31),"0")</f>
        <v>266</v>
      </c>
      <c r="Y32" s="326">
        <f>IFERROR(SUM(Y28:Y31),"0")</f>
        <v>266</v>
      </c>
      <c r="Z32" s="326">
        <f>IFERROR(IF(Z28="",0,Z28),"0")+IFERROR(IF(Z29="",0,Z29),"0")+IFERROR(IF(Z30="",0,Z30),"0")+IFERROR(IF(Z31="",0,Z31),"0")</f>
        <v>2.5030599999999996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48"/>
      <c r="P33" s="340" t="s">
        <v>73</v>
      </c>
      <c r="Q33" s="341"/>
      <c r="R33" s="341"/>
      <c r="S33" s="341"/>
      <c r="T33" s="341"/>
      <c r="U33" s="341"/>
      <c r="V33" s="342"/>
      <c r="W33" s="37" t="s">
        <v>74</v>
      </c>
      <c r="X33" s="326">
        <f>IFERROR(SUMPRODUCT(X28:X31*H28:H31),"0")</f>
        <v>399</v>
      </c>
      <c r="Y33" s="326">
        <f>IFERROR(SUMPRODUCT(Y28:Y31*H28:H31),"0")</f>
        <v>399</v>
      </c>
      <c r="Z33" s="37"/>
      <c r="AA33" s="327"/>
      <c r="AB33" s="327"/>
      <c r="AC33" s="327"/>
    </row>
    <row r="34" spans="1:68" ht="16.5" hidden="1" customHeight="1" x14ac:dyDescent="0.25">
      <c r="A34" s="336" t="s">
        <v>93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hidden="1" customHeight="1" x14ac:dyDescent="0.25">
      <c r="A35" s="353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18"/>
      <c r="AB35" s="318"/>
      <c r="AC35" s="318"/>
    </row>
    <row r="36" spans="1:68" ht="27" hidden="1" customHeight="1" x14ac:dyDescent="0.25">
      <c r="A36" s="54" t="s">
        <v>94</v>
      </c>
      <c r="B36" s="54" t="s">
        <v>95</v>
      </c>
      <c r="C36" s="31">
        <v>4301070884</v>
      </c>
      <c r="D36" s="334">
        <v>4607111036315</v>
      </c>
      <c r="E36" s="335"/>
      <c r="F36" s="323">
        <v>0.75</v>
      </c>
      <c r="G36" s="32">
        <v>8</v>
      </c>
      <c r="H36" s="323">
        <v>6</v>
      </c>
      <c r="I36" s="323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9"/>
      <c r="R36" s="329"/>
      <c r="S36" s="329"/>
      <c r="T36" s="330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4301070864</v>
      </c>
      <c r="D37" s="334">
        <v>4607111036292</v>
      </c>
      <c r="E37" s="335"/>
      <c r="F37" s="323">
        <v>0.75</v>
      </c>
      <c r="G37" s="32">
        <v>8</v>
      </c>
      <c r="H37" s="323">
        <v>6</v>
      </c>
      <c r="I37" s="323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29"/>
      <c r="R37" s="329"/>
      <c r="S37" s="329"/>
      <c r="T37" s="330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47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48"/>
      <c r="P38" s="340" t="s">
        <v>73</v>
      </c>
      <c r="Q38" s="341"/>
      <c r="R38" s="341"/>
      <c r="S38" s="341"/>
      <c r="T38" s="341"/>
      <c r="U38" s="341"/>
      <c r="V38" s="342"/>
      <c r="W38" s="37" t="s">
        <v>70</v>
      </c>
      <c r="X38" s="326">
        <f>IFERROR(SUM(X36:X37),"0")</f>
        <v>0</v>
      </c>
      <c r="Y38" s="326">
        <f>IFERROR(SUM(Y36:Y37),"0")</f>
        <v>0</v>
      </c>
      <c r="Z38" s="326">
        <f>IFERROR(IF(Z36="",0,Z36),"0")+IFERROR(IF(Z37="",0,Z37),"0")</f>
        <v>0</v>
      </c>
      <c r="AA38" s="327"/>
      <c r="AB38" s="327"/>
      <c r="AC38" s="327"/>
    </row>
    <row r="39" spans="1:68" hidden="1" x14ac:dyDescent="0.2">
      <c r="A39" s="337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48"/>
      <c r="P39" s="340" t="s">
        <v>73</v>
      </c>
      <c r="Q39" s="341"/>
      <c r="R39" s="341"/>
      <c r="S39" s="341"/>
      <c r="T39" s="341"/>
      <c r="U39" s="341"/>
      <c r="V39" s="342"/>
      <c r="W39" s="37" t="s">
        <v>74</v>
      </c>
      <c r="X39" s="326">
        <f>IFERROR(SUMPRODUCT(X36:X37*H36:H37),"0")</f>
        <v>0</v>
      </c>
      <c r="Y39" s="326">
        <f>IFERROR(SUMPRODUCT(Y36:Y37*H36:H37),"0")</f>
        <v>0</v>
      </c>
      <c r="Z39" s="37"/>
      <c r="AA39" s="327"/>
      <c r="AB39" s="327"/>
      <c r="AC39" s="327"/>
    </row>
    <row r="40" spans="1:68" ht="16.5" hidden="1" customHeight="1" x14ac:dyDescent="0.25">
      <c r="A40" s="336" t="s">
        <v>100</v>
      </c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  <c r="X40" s="337"/>
      <c r="Y40" s="337"/>
      <c r="Z40" s="337"/>
      <c r="AA40" s="319"/>
      <c r="AB40" s="319"/>
      <c r="AC40" s="319"/>
    </row>
    <row r="41" spans="1:68" ht="14.25" hidden="1" customHeight="1" x14ac:dyDescent="0.25">
      <c r="A41" s="353" t="s">
        <v>101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18"/>
      <c r="AB41" s="318"/>
      <c r="AC41" s="318"/>
    </row>
    <row r="42" spans="1:68" ht="27" hidden="1" customHeight="1" x14ac:dyDescent="0.25">
      <c r="A42" s="54" t="s">
        <v>102</v>
      </c>
      <c r="B42" s="54" t="s">
        <v>103</v>
      </c>
      <c r="C42" s="31">
        <v>4301190022</v>
      </c>
      <c r="D42" s="334">
        <v>4607111037053</v>
      </c>
      <c r="E42" s="335"/>
      <c r="F42" s="323">
        <v>0.2</v>
      </c>
      <c r="G42" s="32">
        <v>6</v>
      </c>
      <c r="H42" s="323">
        <v>1.2</v>
      </c>
      <c r="I42" s="323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29"/>
      <c r="R42" s="329"/>
      <c r="S42" s="329"/>
      <c r="T42" s="330"/>
      <c r="U42" s="34"/>
      <c r="V42" s="34"/>
      <c r="W42" s="35" t="s">
        <v>70</v>
      </c>
      <c r="X42" s="324">
        <v>0</v>
      </c>
      <c r="Y42" s="325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47"/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48"/>
      <c r="P43" s="340" t="s">
        <v>73</v>
      </c>
      <c r="Q43" s="341"/>
      <c r="R43" s="341"/>
      <c r="S43" s="341"/>
      <c r="T43" s="341"/>
      <c r="U43" s="341"/>
      <c r="V43" s="342"/>
      <c r="W43" s="37" t="s">
        <v>70</v>
      </c>
      <c r="X43" s="326">
        <f>IFERROR(SUM(X42:X42),"0")</f>
        <v>0</v>
      </c>
      <c r="Y43" s="326">
        <f>IFERROR(SUM(Y42:Y42),"0")</f>
        <v>0</v>
      </c>
      <c r="Z43" s="326">
        <f>IFERROR(IF(Z42="",0,Z42),"0")</f>
        <v>0</v>
      </c>
      <c r="AA43" s="327"/>
      <c r="AB43" s="327"/>
      <c r="AC43" s="327"/>
    </row>
    <row r="44" spans="1:68" hidden="1" x14ac:dyDescent="0.2">
      <c r="A44" s="337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7"/>
      <c r="N44" s="337"/>
      <c r="O44" s="348"/>
      <c r="P44" s="340" t="s">
        <v>73</v>
      </c>
      <c r="Q44" s="341"/>
      <c r="R44" s="341"/>
      <c r="S44" s="341"/>
      <c r="T44" s="341"/>
      <c r="U44" s="341"/>
      <c r="V44" s="342"/>
      <c r="W44" s="37" t="s">
        <v>74</v>
      </c>
      <c r="X44" s="326">
        <f>IFERROR(SUMPRODUCT(X42:X42*H42:H42),"0")</f>
        <v>0</v>
      </c>
      <c r="Y44" s="326">
        <f>IFERROR(SUMPRODUCT(Y42:Y42*H42:H42),"0")</f>
        <v>0</v>
      </c>
      <c r="Z44" s="37"/>
      <c r="AA44" s="327"/>
      <c r="AB44" s="327"/>
      <c r="AC44" s="327"/>
    </row>
    <row r="45" spans="1:68" ht="16.5" hidden="1" customHeight="1" x14ac:dyDescent="0.25">
      <c r="A45" s="336" t="s">
        <v>106</v>
      </c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7"/>
      <c r="N45" s="337"/>
      <c r="O45" s="337"/>
      <c r="P45" s="337"/>
      <c r="Q45" s="337"/>
      <c r="R45" s="337"/>
      <c r="S45" s="337"/>
      <c r="T45" s="337"/>
      <c r="U45" s="337"/>
      <c r="V45" s="337"/>
      <c r="W45" s="337"/>
      <c r="X45" s="337"/>
      <c r="Y45" s="337"/>
      <c r="Z45" s="337"/>
      <c r="AA45" s="319"/>
      <c r="AB45" s="319"/>
      <c r="AC45" s="319"/>
    </row>
    <row r="46" spans="1:68" ht="14.25" hidden="1" customHeight="1" x14ac:dyDescent="0.25">
      <c r="A46" s="353" t="s">
        <v>64</v>
      </c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18"/>
      <c r="AB46" s="318"/>
      <c r="AC46" s="318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34">
        <v>4607111037190</v>
      </c>
      <c r="E47" s="335"/>
      <c r="F47" s="323">
        <v>0.43</v>
      </c>
      <c r="G47" s="32">
        <v>16</v>
      </c>
      <c r="H47" s="323">
        <v>6.88</v>
      </c>
      <c r="I47" s="323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29"/>
      <c r="R47" s="329"/>
      <c r="S47" s="329"/>
      <c r="T47" s="330"/>
      <c r="U47" s="34"/>
      <c r="V47" s="34"/>
      <c r="W47" s="35" t="s">
        <v>70</v>
      </c>
      <c r="X47" s="324">
        <v>0</v>
      </c>
      <c r="Y47" s="325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34">
        <v>4607111038999</v>
      </c>
      <c r="E48" s="335"/>
      <c r="F48" s="323">
        <v>0.4</v>
      </c>
      <c r="G48" s="32">
        <v>16</v>
      </c>
      <c r="H48" s="323">
        <v>6.4</v>
      </c>
      <c r="I48" s="323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7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29"/>
      <c r="R48" s="329"/>
      <c r="S48" s="329"/>
      <c r="T48" s="330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34">
        <v>4607111037183</v>
      </c>
      <c r="E49" s="335"/>
      <c r="F49" s="323">
        <v>0.9</v>
      </c>
      <c r="G49" s="32">
        <v>8</v>
      </c>
      <c r="H49" s="323">
        <v>7.2</v>
      </c>
      <c r="I49" s="323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29"/>
      <c r="R49" s="329"/>
      <c r="S49" s="329"/>
      <c r="T49" s="330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34">
        <v>4607111039385</v>
      </c>
      <c r="E50" s="335"/>
      <c r="F50" s="323">
        <v>0.7</v>
      </c>
      <c r="G50" s="32">
        <v>10</v>
      </c>
      <c r="H50" s="323">
        <v>7</v>
      </c>
      <c r="I50" s="323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29"/>
      <c r="R50" s="329"/>
      <c r="S50" s="329"/>
      <c r="T50" s="330"/>
      <c r="U50" s="34"/>
      <c r="V50" s="34"/>
      <c r="W50" s="35" t="s">
        <v>70</v>
      </c>
      <c r="X50" s="324">
        <v>36</v>
      </c>
      <c r="Y50" s="325">
        <f t="shared" si="0"/>
        <v>36</v>
      </c>
      <c r="Z50" s="36">
        <f t="shared" si="1"/>
        <v>0.55800000000000005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262.8</v>
      </c>
      <c r="BN50" s="67">
        <f t="shared" si="3"/>
        <v>262.8</v>
      </c>
      <c r="BO50" s="67">
        <f t="shared" si="4"/>
        <v>0.42857142857142855</v>
      </c>
      <c r="BP50" s="67">
        <f t="shared" si="5"/>
        <v>0.42857142857142855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34">
        <v>4607111037091</v>
      </c>
      <c r="E51" s="335"/>
      <c r="F51" s="323">
        <v>0.43</v>
      </c>
      <c r="G51" s="32">
        <v>16</v>
      </c>
      <c r="H51" s="323">
        <v>6.88</v>
      </c>
      <c r="I51" s="323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29"/>
      <c r="R51" s="329"/>
      <c r="S51" s="329"/>
      <c r="T51" s="330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34">
        <v>4607111039392</v>
      </c>
      <c r="E52" s="335"/>
      <c r="F52" s="323">
        <v>0.4</v>
      </c>
      <c r="G52" s="32">
        <v>16</v>
      </c>
      <c r="H52" s="323">
        <v>6.4</v>
      </c>
      <c r="I52" s="323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9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29"/>
      <c r="R52" s="329"/>
      <c r="S52" s="329"/>
      <c r="T52" s="330"/>
      <c r="U52" s="34"/>
      <c r="V52" s="34"/>
      <c r="W52" s="35" t="s">
        <v>70</v>
      </c>
      <c r="X52" s="324">
        <v>12</v>
      </c>
      <c r="Y52" s="325">
        <f t="shared" si="0"/>
        <v>12</v>
      </c>
      <c r="Z52" s="36">
        <f t="shared" si="1"/>
        <v>0.186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80.635199999999998</v>
      </c>
      <c r="BN52" s="67">
        <f t="shared" si="3"/>
        <v>80.635199999999998</v>
      </c>
      <c r="BO52" s="67">
        <f t="shared" si="4"/>
        <v>0.14285714285714285</v>
      </c>
      <c r="BP52" s="67">
        <f t="shared" si="5"/>
        <v>0.14285714285714285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34">
        <v>4607111036902</v>
      </c>
      <c r="E53" s="335"/>
      <c r="F53" s="323">
        <v>0.9</v>
      </c>
      <c r="G53" s="32">
        <v>8</v>
      </c>
      <c r="H53" s="323">
        <v>7.2</v>
      </c>
      <c r="I53" s="323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29"/>
      <c r="R53" s="329"/>
      <c r="S53" s="329"/>
      <c r="T53" s="330"/>
      <c r="U53" s="34"/>
      <c r="V53" s="34"/>
      <c r="W53" s="35" t="s">
        <v>70</v>
      </c>
      <c r="X53" s="324">
        <v>12</v>
      </c>
      <c r="Y53" s="325">
        <f t="shared" si="0"/>
        <v>12</v>
      </c>
      <c r="Z53" s="36">
        <f t="shared" si="1"/>
        <v>0.186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89.16</v>
      </c>
      <c r="BN53" s="67">
        <f t="shared" si="3"/>
        <v>89.16</v>
      </c>
      <c r="BO53" s="67">
        <f t="shared" si="4"/>
        <v>0.14285714285714285</v>
      </c>
      <c r="BP53" s="67">
        <f t="shared" si="5"/>
        <v>0.14285714285714285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34">
        <v>4607111038982</v>
      </c>
      <c r="E54" s="335"/>
      <c r="F54" s="323">
        <v>0.7</v>
      </c>
      <c r="G54" s="32">
        <v>10</v>
      </c>
      <c r="H54" s="323">
        <v>7</v>
      </c>
      <c r="I54" s="323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29"/>
      <c r="R54" s="329"/>
      <c r="S54" s="329"/>
      <c r="T54" s="330"/>
      <c r="U54" s="34"/>
      <c r="V54" s="34"/>
      <c r="W54" s="35" t="s">
        <v>70</v>
      </c>
      <c r="X54" s="324">
        <v>12</v>
      </c>
      <c r="Y54" s="325">
        <f t="shared" si="0"/>
        <v>12</v>
      </c>
      <c r="Z54" s="36">
        <f t="shared" si="1"/>
        <v>0.186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87.431999999999988</v>
      </c>
      <c r="BN54" s="67">
        <f t="shared" si="3"/>
        <v>87.431999999999988</v>
      </c>
      <c r="BO54" s="67">
        <f t="shared" si="4"/>
        <v>0.14285714285714285</v>
      </c>
      <c r="BP54" s="67">
        <f t="shared" si="5"/>
        <v>0.14285714285714285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4">
        <v>4607111036858</v>
      </c>
      <c r="E55" s="335"/>
      <c r="F55" s="323">
        <v>0.43</v>
      </c>
      <c r="G55" s="32">
        <v>16</v>
      </c>
      <c r="H55" s="323">
        <v>6.88</v>
      </c>
      <c r="I55" s="323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29"/>
      <c r="R55" s="329"/>
      <c r="S55" s="329"/>
      <c r="T55" s="330"/>
      <c r="U55" s="34"/>
      <c r="V55" s="34"/>
      <c r="W55" s="35" t="s">
        <v>70</v>
      </c>
      <c r="X55" s="324">
        <v>0</v>
      </c>
      <c r="Y55" s="325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4">
        <v>4607111039354</v>
      </c>
      <c r="E56" s="335"/>
      <c r="F56" s="323">
        <v>0.4</v>
      </c>
      <c r="G56" s="32">
        <v>16</v>
      </c>
      <c r="H56" s="323">
        <v>6.4</v>
      </c>
      <c r="I56" s="323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3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29"/>
      <c r="R56" s="329"/>
      <c r="S56" s="329"/>
      <c r="T56" s="330"/>
      <c r="U56" s="34"/>
      <c r="V56" s="34"/>
      <c r="W56" s="35" t="s">
        <v>70</v>
      </c>
      <c r="X56" s="324">
        <v>0</v>
      </c>
      <c r="Y56" s="325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34">
        <v>4607111036889</v>
      </c>
      <c r="E57" s="335"/>
      <c r="F57" s="323">
        <v>0.9</v>
      </c>
      <c r="G57" s="32">
        <v>8</v>
      </c>
      <c r="H57" s="323">
        <v>7.2</v>
      </c>
      <c r="I57" s="323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2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29"/>
      <c r="R57" s="329"/>
      <c r="S57" s="329"/>
      <c r="T57" s="330"/>
      <c r="U57" s="34"/>
      <c r="V57" s="34"/>
      <c r="W57" s="35" t="s">
        <v>70</v>
      </c>
      <c r="X57" s="324">
        <v>72</v>
      </c>
      <c r="Y57" s="325">
        <f t="shared" si="0"/>
        <v>72</v>
      </c>
      <c r="Z57" s="36">
        <f t="shared" si="1"/>
        <v>1.1160000000000001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538.99199999999996</v>
      </c>
      <c r="BN57" s="67">
        <f t="shared" si="3"/>
        <v>538.99199999999996</v>
      </c>
      <c r="BO57" s="67">
        <f t="shared" si="4"/>
        <v>0.8571428571428571</v>
      </c>
      <c r="BP57" s="67">
        <f t="shared" si="5"/>
        <v>0.8571428571428571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34">
        <v>4607111039330</v>
      </c>
      <c r="E58" s="335"/>
      <c r="F58" s="323">
        <v>0.7</v>
      </c>
      <c r="G58" s="32">
        <v>10</v>
      </c>
      <c r="H58" s="323">
        <v>7</v>
      </c>
      <c r="I58" s="323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29"/>
      <c r="R58" s="329"/>
      <c r="S58" s="329"/>
      <c r="T58" s="330"/>
      <c r="U58" s="34"/>
      <c r="V58" s="34"/>
      <c r="W58" s="35" t="s">
        <v>70</v>
      </c>
      <c r="X58" s="324">
        <v>24</v>
      </c>
      <c r="Y58" s="325">
        <f t="shared" si="0"/>
        <v>24</v>
      </c>
      <c r="Z58" s="36">
        <f t="shared" si="1"/>
        <v>0.372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175.2</v>
      </c>
      <c r="BN58" s="67">
        <f t="shared" si="3"/>
        <v>175.2</v>
      </c>
      <c r="BO58" s="67">
        <f t="shared" si="4"/>
        <v>0.2857142857142857</v>
      </c>
      <c r="BP58" s="67">
        <f t="shared" si="5"/>
        <v>0.2857142857142857</v>
      </c>
    </row>
    <row r="59" spans="1:68" x14ac:dyDescent="0.2">
      <c r="A59" s="347"/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48"/>
      <c r="P59" s="340" t="s">
        <v>73</v>
      </c>
      <c r="Q59" s="341"/>
      <c r="R59" s="341"/>
      <c r="S59" s="341"/>
      <c r="T59" s="341"/>
      <c r="U59" s="341"/>
      <c r="V59" s="342"/>
      <c r="W59" s="37" t="s">
        <v>70</v>
      </c>
      <c r="X59" s="326">
        <f>IFERROR(SUM(X47:X58),"0")</f>
        <v>168</v>
      </c>
      <c r="Y59" s="326">
        <f>IFERROR(SUM(Y47:Y58),"0")</f>
        <v>168</v>
      </c>
      <c r="Z59" s="326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2.6040000000000001</v>
      </c>
      <c r="AA59" s="327"/>
      <c r="AB59" s="327"/>
      <c r="AC59" s="327"/>
    </row>
    <row r="60" spans="1:68" x14ac:dyDescent="0.2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48"/>
      <c r="P60" s="340" t="s">
        <v>73</v>
      </c>
      <c r="Q60" s="341"/>
      <c r="R60" s="341"/>
      <c r="S60" s="341"/>
      <c r="T60" s="341"/>
      <c r="U60" s="341"/>
      <c r="V60" s="342"/>
      <c r="W60" s="37" t="s">
        <v>74</v>
      </c>
      <c r="X60" s="326">
        <f>IFERROR(SUMPRODUCT(X47:X58*H47:H58),"0")</f>
        <v>1185.5999999999999</v>
      </c>
      <c r="Y60" s="326">
        <f>IFERROR(SUMPRODUCT(Y47:Y58*H47:H58),"0")</f>
        <v>1185.5999999999999</v>
      </c>
      <c r="Z60" s="37"/>
      <c r="AA60" s="327"/>
      <c r="AB60" s="327"/>
      <c r="AC60" s="327"/>
    </row>
    <row r="61" spans="1:68" ht="16.5" hidden="1" customHeight="1" x14ac:dyDescent="0.25">
      <c r="A61" s="336" t="s">
        <v>133</v>
      </c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37"/>
      <c r="P61" s="337"/>
      <c r="Q61" s="337"/>
      <c r="R61" s="337"/>
      <c r="S61" s="337"/>
      <c r="T61" s="337"/>
      <c r="U61" s="337"/>
      <c r="V61" s="337"/>
      <c r="W61" s="337"/>
      <c r="X61" s="337"/>
      <c r="Y61" s="337"/>
      <c r="Z61" s="337"/>
      <c r="AA61" s="319"/>
      <c r="AB61" s="319"/>
      <c r="AC61" s="319"/>
    </row>
    <row r="62" spans="1:68" ht="14.25" hidden="1" customHeight="1" x14ac:dyDescent="0.25">
      <c r="A62" s="353" t="s">
        <v>64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7"/>
      <c r="AA62" s="318"/>
      <c r="AB62" s="318"/>
      <c r="AC62" s="318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4">
        <v>4607111037411</v>
      </c>
      <c r="E63" s="335"/>
      <c r="F63" s="323">
        <v>2.7</v>
      </c>
      <c r="G63" s="32">
        <v>1</v>
      </c>
      <c r="H63" s="323">
        <v>2.7</v>
      </c>
      <c r="I63" s="323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8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29"/>
      <c r="R63" s="329"/>
      <c r="S63" s="329"/>
      <c r="T63" s="330"/>
      <c r="U63" s="34"/>
      <c r="V63" s="34"/>
      <c r="W63" s="35" t="s">
        <v>70</v>
      </c>
      <c r="X63" s="324">
        <v>0</v>
      </c>
      <c r="Y63" s="325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4">
        <v>4607111036728</v>
      </c>
      <c r="E64" s="335"/>
      <c r="F64" s="323">
        <v>5</v>
      </c>
      <c r="G64" s="32">
        <v>1</v>
      </c>
      <c r="H64" s="323">
        <v>5</v>
      </c>
      <c r="I64" s="323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4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29"/>
      <c r="R64" s="329"/>
      <c r="S64" s="329"/>
      <c r="T64" s="330"/>
      <c r="U64" s="34"/>
      <c r="V64" s="34"/>
      <c r="W64" s="35" t="s">
        <v>70</v>
      </c>
      <c r="X64" s="324">
        <v>36</v>
      </c>
      <c r="Y64" s="325">
        <f>IFERROR(IF(X64="","",X64),"")</f>
        <v>36</v>
      </c>
      <c r="Z64" s="36">
        <f>IFERROR(IF(X64="","",X64*0.00866),"")</f>
        <v>0.31175999999999998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187.67519999999999</v>
      </c>
      <c r="BN64" s="67">
        <f>IFERROR(Y64*I64,"0")</f>
        <v>187.67519999999999</v>
      </c>
      <c r="BO64" s="67">
        <f>IFERROR(X64/J64,"0")</f>
        <v>0.25</v>
      </c>
      <c r="BP64" s="67">
        <f>IFERROR(Y64/J64,"0")</f>
        <v>0.25</v>
      </c>
    </row>
    <row r="65" spans="1:68" x14ac:dyDescent="0.2">
      <c r="A65" s="347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48"/>
      <c r="P65" s="340" t="s">
        <v>73</v>
      </c>
      <c r="Q65" s="341"/>
      <c r="R65" s="341"/>
      <c r="S65" s="341"/>
      <c r="T65" s="341"/>
      <c r="U65" s="341"/>
      <c r="V65" s="342"/>
      <c r="W65" s="37" t="s">
        <v>70</v>
      </c>
      <c r="X65" s="326">
        <f>IFERROR(SUM(X63:X64),"0")</f>
        <v>36</v>
      </c>
      <c r="Y65" s="326">
        <f>IFERROR(SUM(Y63:Y64),"0")</f>
        <v>36</v>
      </c>
      <c r="Z65" s="326">
        <f>IFERROR(IF(Z63="",0,Z63),"0")+IFERROR(IF(Z64="",0,Z64),"0")</f>
        <v>0.31175999999999998</v>
      </c>
      <c r="AA65" s="327"/>
      <c r="AB65" s="327"/>
      <c r="AC65" s="327"/>
    </row>
    <row r="66" spans="1:68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48"/>
      <c r="P66" s="340" t="s">
        <v>73</v>
      </c>
      <c r="Q66" s="341"/>
      <c r="R66" s="341"/>
      <c r="S66" s="341"/>
      <c r="T66" s="341"/>
      <c r="U66" s="341"/>
      <c r="V66" s="342"/>
      <c r="W66" s="37" t="s">
        <v>74</v>
      </c>
      <c r="X66" s="326">
        <f>IFERROR(SUMPRODUCT(X63:X64*H63:H64),"0")</f>
        <v>180</v>
      </c>
      <c r="Y66" s="326">
        <f>IFERROR(SUMPRODUCT(Y63:Y64*H63:H64),"0")</f>
        <v>180</v>
      </c>
      <c r="Z66" s="37"/>
      <c r="AA66" s="327"/>
      <c r="AB66" s="327"/>
      <c r="AC66" s="327"/>
    </row>
    <row r="67" spans="1:68" ht="16.5" hidden="1" customHeight="1" x14ac:dyDescent="0.25">
      <c r="A67" s="336" t="s">
        <v>140</v>
      </c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7"/>
      <c r="AA67" s="319"/>
      <c r="AB67" s="319"/>
      <c r="AC67" s="319"/>
    </row>
    <row r="68" spans="1:68" ht="14.25" hidden="1" customHeight="1" x14ac:dyDescent="0.25">
      <c r="A68" s="353" t="s">
        <v>141</v>
      </c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37"/>
      <c r="P68" s="337"/>
      <c r="Q68" s="337"/>
      <c r="R68" s="337"/>
      <c r="S68" s="337"/>
      <c r="T68" s="337"/>
      <c r="U68" s="337"/>
      <c r="V68" s="337"/>
      <c r="W68" s="337"/>
      <c r="X68" s="337"/>
      <c r="Y68" s="337"/>
      <c r="Z68" s="337"/>
      <c r="AA68" s="318"/>
      <c r="AB68" s="318"/>
      <c r="AC68" s="318"/>
    </row>
    <row r="69" spans="1:68" ht="27" customHeight="1" x14ac:dyDescent="0.25">
      <c r="A69" s="54" t="s">
        <v>142</v>
      </c>
      <c r="B69" s="54" t="s">
        <v>143</v>
      </c>
      <c r="C69" s="31">
        <v>4301135584</v>
      </c>
      <c r="D69" s="334">
        <v>4607111033659</v>
      </c>
      <c r="E69" s="335"/>
      <c r="F69" s="323">
        <v>0.3</v>
      </c>
      <c r="G69" s="32">
        <v>12</v>
      </c>
      <c r="H69" s="323">
        <v>3.6</v>
      </c>
      <c r="I69" s="323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36" t="s">
        <v>144</v>
      </c>
      <c r="Q69" s="329"/>
      <c r="R69" s="329"/>
      <c r="S69" s="329"/>
      <c r="T69" s="330"/>
      <c r="U69" s="34"/>
      <c r="V69" s="34"/>
      <c r="W69" s="35" t="s">
        <v>70</v>
      </c>
      <c r="X69" s="324">
        <v>14</v>
      </c>
      <c r="Y69" s="325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145</v>
      </c>
      <c r="AG69" s="67"/>
      <c r="AJ69" s="71" t="s">
        <v>72</v>
      </c>
      <c r="AK69" s="71">
        <v>1</v>
      </c>
      <c r="BB69" s="117" t="s">
        <v>84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347"/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48"/>
      <c r="P70" s="340" t="s">
        <v>73</v>
      </c>
      <c r="Q70" s="341"/>
      <c r="R70" s="341"/>
      <c r="S70" s="341"/>
      <c r="T70" s="341"/>
      <c r="U70" s="341"/>
      <c r="V70" s="342"/>
      <c r="W70" s="37" t="s">
        <v>70</v>
      </c>
      <c r="X70" s="326">
        <f>IFERROR(SUM(X69:X69),"0")</f>
        <v>14</v>
      </c>
      <c r="Y70" s="326">
        <f>IFERROR(SUM(Y69:Y69),"0")</f>
        <v>14</v>
      </c>
      <c r="Z70" s="326">
        <f>IFERROR(IF(Z69="",0,Z69),"0")</f>
        <v>0.25031999999999999</v>
      </c>
      <c r="AA70" s="327"/>
      <c r="AB70" s="327"/>
      <c r="AC70" s="327"/>
    </row>
    <row r="71" spans="1:68" x14ac:dyDescent="0.2">
      <c r="A71" s="337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48"/>
      <c r="P71" s="340" t="s">
        <v>73</v>
      </c>
      <c r="Q71" s="341"/>
      <c r="R71" s="341"/>
      <c r="S71" s="341"/>
      <c r="T71" s="341"/>
      <c r="U71" s="341"/>
      <c r="V71" s="342"/>
      <c r="W71" s="37" t="s">
        <v>74</v>
      </c>
      <c r="X71" s="326">
        <f>IFERROR(SUMPRODUCT(X69:X69*H69:H69),"0")</f>
        <v>50.4</v>
      </c>
      <c r="Y71" s="326">
        <f>IFERROR(SUMPRODUCT(Y69:Y69*H69:H69),"0")</f>
        <v>50.4</v>
      </c>
      <c r="Z71" s="37"/>
      <c r="AA71" s="327"/>
      <c r="AB71" s="327"/>
      <c r="AC71" s="327"/>
    </row>
    <row r="72" spans="1:68" ht="16.5" hidden="1" customHeight="1" x14ac:dyDescent="0.25">
      <c r="A72" s="336" t="s">
        <v>146</v>
      </c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37"/>
      <c r="P72" s="337"/>
      <c r="Q72" s="337"/>
      <c r="R72" s="337"/>
      <c r="S72" s="337"/>
      <c r="T72" s="337"/>
      <c r="U72" s="337"/>
      <c r="V72" s="337"/>
      <c r="W72" s="337"/>
      <c r="X72" s="337"/>
      <c r="Y72" s="337"/>
      <c r="Z72" s="337"/>
      <c r="AA72" s="319"/>
      <c r="AB72" s="319"/>
      <c r="AC72" s="319"/>
    </row>
    <row r="73" spans="1:68" ht="14.25" hidden="1" customHeight="1" x14ac:dyDescent="0.25">
      <c r="A73" s="353" t="s">
        <v>147</v>
      </c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7"/>
      <c r="AA73" s="318"/>
      <c r="AB73" s="318"/>
      <c r="AC73" s="318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34">
        <v>4607111034137</v>
      </c>
      <c r="E74" s="335"/>
      <c r="F74" s="323">
        <v>0.3</v>
      </c>
      <c r="G74" s="32">
        <v>12</v>
      </c>
      <c r="H74" s="323">
        <v>3.6</v>
      </c>
      <c r="I74" s="323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4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29"/>
      <c r="R74" s="329"/>
      <c r="S74" s="329"/>
      <c r="T74" s="330"/>
      <c r="U74" s="34"/>
      <c r="V74" s="34"/>
      <c r="W74" s="35" t="s">
        <v>70</v>
      </c>
      <c r="X74" s="324">
        <v>42</v>
      </c>
      <c r="Y74" s="325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ht="27" customHeight="1" x14ac:dyDescent="0.25">
      <c r="A75" s="54" t="s">
        <v>151</v>
      </c>
      <c r="B75" s="54" t="s">
        <v>152</v>
      </c>
      <c r="C75" s="31">
        <v>4301131022</v>
      </c>
      <c r="D75" s="334">
        <v>4607111034120</v>
      </c>
      <c r="E75" s="335"/>
      <c r="F75" s="323">
        <v>0.3</v>
      </c>
      <c r="G75" s="32">
        <v>12</v>
      </c>
      <c r="H75" s="323">
        <v>3.6</v>
      </c>
      <c r="I75" s="323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2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29"/>
      <c r="R75" s="329"/>
      <c r="S75" s="329"/>
      <c r="T75" s="330"/>
      <c r="U75" s="34"/>
      <c r="V75" s="34"/>
      <c r="W75" s="35" t="s">
        <v>70</v>
      </c>
      <c r="X75" s="324">
        <v>42</v>
      </c>
      <c r="Y75" s="325">
        <f>IFERROR(IF(X75="","",X75),"")</f>
        <v>42</v>
      </c>
      <c r="Z75" s="36">
        <f>IFERROR(IF(X75="","",X75*0.01788),"")</f>
        <v>0.75095999999999996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180.75120000000001</v>
      </c>
      <c r="BN75" s="67">
        <f>IFERROR(Y75*I75,"0")</f>
        <v>180.75120000000001</v>
      </c>
      <c r="BO75" s="67">
        <f>IFERROR(X75/J75,"0")</f>
        <v>0.6</v>
      </c>
      <c r="BP75" s="67">
        <f>IFERROR(Y75/J75,"0")</f>
        <v>0.6</v>
      </c>
    </row>
    <row r="76" spans="1:68" x14ac:dyDescent="0.2">
      <c r="A76" s="347"/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48"/>
      <c r="P76" s="340" t="s">
        <v>73</v>
      </c>
      <c r="Q76" s="341"/>
      <c r="R76" s="341"/>
      <c r="S76" s="341"/>
      <c r="T76" s="341"/>
      <c r="U76" s="341"/>
      <c r="V76" s="342"/>
      <c r="W76" s="37" t="s">
        <v>70</v>
      </c>
      <c r="X76" s="326">
        <f>IFERROR(SUM(X74:X75),"0")</f>
        <v>84</v>
      </c>
      <c r="Y76" s="326">
        <f>IFERROR(SUM(Y74:Y75),"0")</f>
        <v>84</v>
      </c>
      <c r="Z76" s="326">
        <f>IFERROR(IF(Z74="",0,Z74),"0")+IFERROR(IF(Z75="",0,Z75),"0")</f>
        <v>1.5019199999999999</v>
      </c>
      <c r="AA76" s="327"/>
      <c r="AB76" s="327"/>
      <c r="AC76" s="327"/>
    </row>
    <row r="77" spans="1:68" x14ac:dyDescent="0.2">
      <c r="A77" s="337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48"/>
      <c r="P77" s="340" t="s">
        <v>73</v>
      </c>
      <c r="Q77" s="341"/>
      <c r="R77" s="341"/>
      <c r="S77" s="341"/>
      <c r="T77" s="341"/>
      <c r="U77" s="341"/>
      <c r="V77" s="342"/>
      <c r="W77" s="37" t="s">
        <v>74</v>
      </c>
      <c r="X77" s="326">
        <f>IFERROR(SUMPRODUCT(X74:X75*H74:H75),"0")</f>
        <v>302.40000000000003</v>
      </c>
      <c r="Y77" s="326">
        <f>IFERROR(SUMPRODUCT(Y74:Y75*H74:H75),"0")</f>
        <v>302.40000000000003</v>
      </c>
      <c r="Z77" s="37"/>
      <c r="AA77" s="327"/>
      <c r="AB77" s="327"/>
      <c r="AC77" s="327"/>
    </row>
    <row r="78" spans="1:68" ht="16.5" hidden="1" customHeight="1" x14ac:dyDescent="0.25">
      <c r="A78" s="336" t="s">
        <v>154</v>
      </c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37"/>
      <c r="P78" s="337"/>
      <c r="Q78" s="337"/>
      <c r="R78" s="337"/>
      <c r="S78" s="337"/>
      <c r="T78" s="337"/>
      <c r="U78" s="337"/>
      <c r="V78" s="337"/>
      <c r="W78" s="337"/>
      <c r="X78" s="337"/>
      <c r="Y78" s="337"/>
      <c r="Z78" s="337"/>
      <c r="AA78" s="319"/>
      <c r="AB78" s="319"/>
      <c r="AC78" s="319"/>
    </row>
    <row r="79" spans="1:68" ht="14.25" hidden="1" customHeight="1" x14ac:dyDescent="0.25">
      <c r="A79" s="353" t="s">
        <v>141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18"/>
      <c r="AB79" s="318"/>
      <c r="AC79" s="318"/>
    </row>
    <row r="80" spans="1:68" ht="27" customHeight="1" x14ac:dyDescent="0.25">
      <c r="A80" s="54" t="s">
        <v>155</v>
      </c>
      <c r="B80" s="54" t="s">
        <v>156</v>
      </c>
      <c r="C80" s="31">
        <v>4301135575</v>
      </c>
      <c r="D80" s="334">
        <v>4607111035141</v>
      </c>
      <c r="E80" s="335"/>
      <c r="F80" s="323">
        <v>0.3</v>
      </c>
      <c r="G80" s="32">
        <v>12</v>
      </c>
      <c r="H80" s="323">
        <v>3.6</v>
      </c>
      <c r="I80" s="323">
        <v>4.3036000000000003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78" t="s">
        <v>157</v>
      </c>
      <c r="Q80" s="329"/>
      <c r="R80" s="329"/>
      <c r="S80" s="329"/>
      <c r="T80" s="330"/>
      <c r="U80" s="34"/>
      <c r="V80" s="34"/>
      <c r="W80" s="35" t="s">
        <v>70</v>
      </c>
      <c r="X80" s="324">
        <v>14</v>
      </c>
      <c r="Y80" s="325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122" t="s">
        <v>158</v>
      </c>
      <c r="AG80" s="67"/>
      <c r="AJ80" s="71" t="s">
        <v>72</v>
      </c>
      <c r="AK80" s="71">
        <v>1</v>
      </c>
      <c r="BB80" s="123" t="s">
        <v>84</v>
      </c>
      <c r="BM80" s="67">
        <f t="shared" ref="BM80:BM85" si="8">IFERROR(X80*I80,"0")</f>
        <v>60.250400000000006</v>
      </c>
      <c r="BN80" s="67">
        <f t="shared" ref="BN80:BN85" si="9">IFERROR(Y80*I80,"0")</f>
        <v>60.250400000000006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hidden="1" customHeight="1" x14ac:dyDescent="0.25">
      <c r="A81" s="54" t="s">
        <v>159</v>
      </c>
      <c r="B81" s="54" t="s">
        <v>160</v>
      </c>
      <c r="C81" s="31">
        <v>4301135285</v>
      </c>
      <c r="D81" s="334">
        <v>4607111036407</v>
      </c>
      <c r="E81" s="335"/>
      <c r="F81" s="323">
        <v>0.3</v>
      </c>
      <c r="G81" s="32">
        <v>14</v>
      </c>
      <c r="H81" s="323">
        <v>4.2</v>
      </c>
      <c r="I81" s="323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29"/>
      <c r="R81" s="329"/>
      <c r="S81" s="329"/>
      <c r="T81" s="330"/>
      <c r="U81" s="34"/>
      <c r="V81" s="34"/>
      <c r="W81" s="35" t="s">
        <v>70</v>
      </c>
      <c r="X81" s="324">
        <v>0</v>
      </c>
      <c r="Y81" s="325">
        <f t="shared" si="6"/>
        <v>0</v>
      </c>
      <c r="Z81" s="36">
        <f t="shared" si="7"/>
        <v>0</v>
      </c>
      <c r="AA81" s="56"/>
      <c r="AB81" s="57"/>
      <c r="AC81" s="124" t="s">
        <v>161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162</v>
      </c>
      <c r="B82" s="54" t="s">
        <v>163</v>
      </c>
      <c r="C82" s="31">
        <v>4301135569</v>
      </c>
      <c r="D82" s="334">
        <v>4607111033628</v>
      </c>
      <c r="E82" s="335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8" t="s">
        <v>164</v>
      </c>
      <c r="Q82" s="329"/>
      <c r="R82" s="329"/>
      <c r="S82" s="329"/>
      <c r="T82" s="330"/>
      <c r="U82" s="34"/>
      <c r="V82" s="34"/>
      <c r="W82" s="35" t="s">
        <v>70</v>
      </c>
      <c r="X82" s="324">
        <v>14</v>
      </c>
      <c r="Y82" s="325">
        <f t="shared" si="6"/>
        <v>14</v>
      </c>
      <c r="Z82" s="36">
        <f t="shared" si="7"/>
        <v>0.25031999999999999</v>
      </c>
      <c r="AA82" s="56"/>
      <c r="AB82" s="57"/>
      <c r="AC82" s="126" t="s">
        <v>145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165</v>
      </c>
      <c r="B83" s="54" t="s">
        <v>166</v>
      </c>
      <c r="C83" s="31">
        <v>4301135565</v>
      </c>
      <c r="D83" s="334">
        <v>4607111033451</v>
      </c>
      <c r="E83" s="335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29"/>
      <c r="R83" s="329"/>
      <c r="S83" s="329"/>
      <c r="T83" s="330"/>
      <c r="U83" s="34"/>
      <c r="V83" s="34"/>
      <c r="W83" s="35" t="s">
        <v>70</v>
      </c>
      <c r="X83" s="324">
        <v>42</v>
      </c>
      <c r="Y83" s="325">
        <f t="shared" si="6"/>
        <v>42</v>
      </c>
      <c r="Z83" s="36">
        <f t="shared" si="7"/>
        <v>0.75095999999999996</v>
      </c>
      <c r="AA83" s="56"/>
      <c r="AB83" s="57"/>
      <c r="AC83" s="128" t="s">
        <v>145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34">
        <v>4607111033444</v>
      </c>
      <c r="E84" s="335"/>
      <c r="F84" s="323">
        <v>0.3</v>
      </c>
      <c r="G84" s="32">
        <v>12</v>
      </c>
      <c r="H84" s="323">
        <v>3.6</v>
      </c>
      <c r="I84" s="323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29"/>
      <c r="R84" s="329"/>
      <c r="S84" s="329"/>
      <c r="T84" s="330"/>
      <c r="U84" s="34"/>
      <c r="V84" s="34"/>
      <c r="W84" s="35" t="s">
        <v>70</v>
      </c>
      <c r="X84" s="324">
        <v>42</v>
      </c>
      <c r="Y84" s="325">
        <f t="shared" si="6"/>
        <v>42</v>
      </c>
      <c r="Z84" s="36">
        <f t="shared" si="7"/>
        <v>0.75095999999999996</v>
      </c>
      <c r="AA84" s="56"/>
      <c r="AB84" s="57"/>
      <c r="AC84" s="130" t="s">
        <v>145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180.75120000000001</v>
      </c>
      <c r="BN84" s="67">
        <f t="shared" si="9"/>
        <v>180.75120000000001</v>
      </c>
      <c r="BO84" s="67">
        <f t="shared" si="10"/>
        <v>0.6</v>
      </c>
      <c r="BP84" s="67">
        <f t="shared" si="11"/>
        <v>0.6</v>
      </c>
    </row>
    <row r="85" spans="1:68" ht="27" customHeight="1" x14ac:dyDescent="0.25">
      <c r="A85" s="54" t="s">
        <v>169</v>
      </c>
      <c r="B85" s="54" t="s">
        <v>170</v>
      </c>
      <c r="C85" s="31">
        <v>4301135290</v>
      </c>
      <c r="D85" s="334">
        <v>4607111035028</v>
      </c>
      <c r="E85" s="335"/>
      <c r="F85" s="323">
        <v>0.48</v>
      </c>
      <c r="G85" s="32">
        <v>8</v>
      </c>
      <c r="H85" s="323">
        <v>3.84</v>
      </c>
      <c r="I85" s="323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3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29"/>
      <c r="R85" s="329"/>
      <c r="S85" s="329"/>
      <c r="T85" s="330"/>
      <c r="U85" s="34"/>
      <c r="V85" s="34"/>
      <c r="W85" s="35" t="s">
        <v>70</v>
      </c>
      <c r="X85" s="324">
        <v>28</v>
      </c>
      <c r="Y85" s="325">
        <f t="shared" si="6"/>
        <v>28</v>
      </c>
      <c r="Z85" s="36">
        <f t="shared" si="7"/>
        <v>0.50063999999999997</v>
      </c>
      <c r="AA85" s="56"/>
      <c r="AB85" s="57"/>
      <c r="AC85" s="132" t="s">
        <v>158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124.56640000000002</v>
      </c>
      <c r="BN85" s="67">
        <f t="shared" si="9"/>
        <v>124.56640000000002</v>
      </c>
      <c r="BO85" s="67">
        <f t="shared" si="10"/>
        <v>0.4</v>
      </c>
      <c r="BP85" s="67">
        <f t="shared" si="11"/>
        <v>0.4</v>
      </c>
    </row>
    <row r="86" spans="1:68" x14ac:dyDescent="0.2">
      <c r="A86" s="347"/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48"/>
      <c r="P86" s="340" t="s">
        <v>73</v>
      </c>
      <c r="Q86" s="341"/>
      <c r="R86" s="341"/>
      <c r="S86" s="341"/>
      <c r="T86" s="341"/>
      <c r="U86" s="341"/>
      <c r="V86" s="342"/>
      <c r="W86" s="37" t="s">
        <v>70</v>
      </c>
      <c r="X86" s="326">
        <f>IFERROR(SUM(X80:X85),"0")</f>
        <v>140</v>
      </c>
      <c r="Y86" s="326">
        <f>IFERROR(SUM(Y80:Y85),"0")</f>
        <v>140</v>
      </c>
      <c r="Z86" s="326">
        <f>IFERROR(IF(Z80="",0,Z80),"0")+IFERROR(IF(Z81="",0,Z81),"0")+IFERROR(IF(Z82="",0,Z82),"0")+IFERROR(IF(Z83="",0,Z83),"0")+IFERROR(IF(Z84="",0,Z84),"0")+IFERROR(IF(Z85="",0,Z85),"0")</f>
        <v>2.5031999999999996</v>
      </c>
      <c r="AA86" s="327"/>
      <c r="AB86" s="327"/>
      <c r="AC86" s="327"/>
    </row>
    <row r="87" spans="1:68" x14ac:dyDescent="0.2">
      <c r="A87" s="337"/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48"/>
      <c r="P87" s="340" t="s">
        <v>73</v>
      </c>
      <c r="Q87" s="341"/>
      <c r="R87" s="341"/>
      <c r="S87" s="341"/>
      <c r="T87" s="341"/>
      <c r="U87" s="341"/>
      <c r="V87" s="342"/>
      <c r="W87" s="37" t="s">
        <v>74</v>
      </c>
      <c r="X87" s="326">
        <f>IFERROR(SUMPRODUCT(X80:X85*H80:H85),"0")</f>
        <v>510.72</v>
      </c>
      <c r="Y87" s="326">
        <f>IFERROR(SUMPRODUCT(Y80:Y85*H80:H85),"0")</f>
        <v>510.72</v>
      </c>
      <c r="Z87" s="37"/>
      <c r="AA87" s="327"/>
      <c r="AB87" s="327"/>
      <c r="AC87" s="327"/>
    </row>
    <row r="88" spans="1:68" ht="16.5" hidden="1" customHeight="1" x14ac:dyDescent="0.25">
      <c r="A88" s="336" t="s">
        <v>171</v>
      </c>
      <c r="B88" s="337"/>
      <c r="C88" s="337"/>
      <c r="D88" s="337"/>
      <c r="E88" s="337"/>
      <c r="F88" s="337"/>
      <c r="G88" s="337"/>
      <c r="H88" s="337"/>
      <c r="I88" s="337"/>
      <c r="J88" s="337"/>
      <c r="K88" s="337"/>
      <c r="L88" s="337"/>
      <c r="M88" s="337"/>
      <c r="N88" s="337"/>
      <c r="O88" s="337"/>
      <c r="P88" s="337"/>
      <c r="Q88" s="337"/>
      <c r="R88" s="337"/>
      <c r="S88" s="337"/>
      <c r="T88" s="337"/>
      <c r="U88" s="337"/>
      <c r="V88" s="337"/>
      <c r="W88" s="337"/>
      <c r="X88" s="337"/>
      <c r="Y88" s="337"/>
      <c r="Z88" s="337"/>
      <c r="AA88" s="319"/>
      <c r="AB88" s="319"/>
      <c r="AC88" s="319"/>
    </row>
    <row r="89" spans="1:68" ht="14.25" hidden="1" customHeight="1" x14ac:dyDescent="0.25">
      <c r="A89" s="353" t="s">
        <v>101</v>
      </c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37"/>
      <c r="P89" s="337"/>
      <c r="Q89" s="337"/>
      <c r="R89" s="337"/>
      <c r="S89" s="337"/>
      <c r="T89" s="337"/>
      <c r="U89" s="337"/>
      <c r="V89" s="337"/>
      <c r="W89" s="337"/>
      <c r="X89" s="337"/>
      <c r="Y89" s="337"/>
      <c r="Z89" s="337"/>
      <c r="AA89" s="318"/>
      <c r="AB89" s="318"/>
      <c r="AC89" s="318"/>
    </row>
    <row r="90" spans="1:68" ht="27" hidden="1" customHeight="1" x14ac:dyDescent="0.25">
      <c r="A90" s="54" t="s">
        <v>172</v>
      </c>
      <c r="B90" s="54" t="s">
        <v>173</v>
      </c>
      <c r="C90" s="31">
        <v>4301190068</v>
      </c>
      <c r="D90" s="334">
        <v>4620207490365</v>
      </c>
      <c r="E90" s="335"/>
      <c r="F90" s="323">
        <v>7.0000000000000007E-2</v>
      </c>
      <c r="G90" s="32">
        <v>30</v>
      </c>
      <c r="H90" s="323">
        <v>2.1</v>
      </c>
      <c r="I90" s="323">
        <v>2.25</v>
      </c>
      <c r="J90" s="32">
        <v>130</v>
      </c>
      <c r="K90" s="32" t="s">
        <v>104</v>
      </c>
      <c r="L90" s="32" t="s">
        <v>68</v>
      </c>
      <c r="M90" s="33" t="s">
        <v>69</v>
      </c>
      <c r="N90" s="33"/>
      <c r="O90" s="32">
        <v>180</v>
      </c>
      <c r="P90" s="459" t="s">
        <v>174</v>
      </c>
      <c r="Q90" s="329"/>
      <c r="R90" s="329"/>
      <c r="S90" s="329"/>
      <c r="T90" s="330"/>
      <c r="U90" s="34"/>
      <c r="V90" s="34"/>
      <c r="W90" s="35" t="s">
        <v>70</v>
      </c>
      <c r="X90" s="324">
        <v>0</v>
      </c>
      <c r="Y90" s="325">
        <f>IFERROR(IF(X90="","",X90),"")</f>
        <v>0</v>
      </c>
      <c r="Z90" s="36">
        <f>IFERROR(IF(X90="","",X90*0.0095),"")</f>
        <v>0</v>
      </c>
      <c r="AA90" s="56"/>
      <c r="AB90" s="57" t="s">
        <v>175</v>
      </c>
      <c r="AC90" s="134" t="s">
        <v>176</v>
      </c>
      <c r="AG90" s="67"/>
      <c r="AJ90" s="71" t="s">
        <v>72</v>
      </c>
      <c r="AK90" s="71">
        <v>1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177</v>
      </c>
      <c r="B91" s="54" t="s">
        <v>178</v>
      </c>
      <c r="C91" s="31">
        <v>4301190070</v>
      </c>
      <c r="D91" s="334">
        <v>4620207490419</v>
      </c>
      <c r="E91" s="335"/>
      <c r="F91" s="323">
        <v>7.0000000000000007E-2</v>
      </c>
      <c r="G91" s="32">
        <v>30</v>
      </c>
      <c r="H91" s="323">
        <v>2.1</v>
      </c>
      <c r="I91" s="323">
        <v>2.25</v>
      </c>
      <c r="J91" s="32">
        <v>130</v>
      </c>
      <c r="K91" s="32" t="s">
        <v>104</v>
      </c>
      <c r="L91" s="32" t="s">
        <v>68</v>
      </c>
      <c r="M91" s="33" t="s">
        <v>69</v>
      </c>
      <c r="N91" s="33"/>
      <c r="O91" s="32">
        <v>180</v>
      </c>
      <c r="P91" s="462" t="s">
        <v>179</v>
      </c>
      <c r="Q91" s="329"/>
      <c r="R91" s="329"/>
      <c r="S91" s="329"/>
      <c r="T91" s="330"/>
      <c r="U91" s="34"/>
      <c r="V91" s="34"/>
      <c r="W91" s="35" t="s">
        <v>70</v>
      </c>
      <c r="X91" s="324">
        <v>0</v>
      </c>
      <c r="Y91" s="325">
        <f>IFERROR(IF(X91="","",X91),"")</f>
        <v>0</v>
      </c>
      <c r="Z91" s="36">
        <f>IFERROR(IF(X91="","",X91*0.0095),"")</f>
        <v>0</v>
      </c>
      <c r="AA91" s="56"/>
      <c r="AB91" s="57"/>
      <c r="AC91" s="136" t="s">
        <v>180</v>
      </c>
      <c r="AG91" s="67"/>
      <c r="AJ91" s="71" t="s">
        <v>72</v>
      </c>
      <c r="AK91" s="71">
        <v>1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idden="1" x14ac:dyDescent="0.2">
      <c r="A92" s="347"/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48"/>
      <c r="P92" s="340" t="s">
        <v>73</v>
      </c>
      <c r="Q92" s="341"/>
      <c r="R92" s="341"/>
      <c r="S92" s="341"/>
      <c r="T92" s="341"/>
      <c r="U92" s="341"/>
      <c r="V92" s="342"/>
      <c r="W92" s="37" t="s">
        <v>70</v>
      </c>
      <c r="X92" s="326">
        <f>IFERROR(SUM(X90:X91),"0")</f>
        <v>0</v>
      </c>
      <c r="Y92" s="326">
        <f>IFERROR(SUM(Y90:Y91),"0")</f>
        <v>0</v>
      </c>
      <c r="Z92" s="326">
        <f>IFERROR(IF(Z90="",0,Z90),"0")+IFERROR(IF(Z91="",0,Z91),"0")</f>
        <v>0</v>
      </c>
      <c r="AA92" s="327"/>
      <c r="AB92" s="327"/>
      <c r="AC92" s="327"/>
    </row>
    <row r="93" spans="1:68" hidden="1" x14ac:dyDescent="0.2">
      <c r="A93" s="337"/>
      <c r="B93" s="337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7"/>
      <c r="N93" s="337"/>
      <c r="O93" s="348"/>
      <c r="P93" s="340" t="s">
        <v>73</v>
      </c>
      <c r="Q93" s="341"/>
      <c r="R93" s="341"/>
      <c r="S93" s="341"/>
      <c r="T93" s="341"/>
      <c r="U93" s="341"/>
      <c r="V93" s="342"/>
      <c r="W93" s="37" t="s">
        <v>74</v>
      </c>
      <c r="X93" s="326">
        <f>IFERROR(SUMPRODUCT(X90:X91*H90:H91),"0")</f>
        <v>0</v>
      </c>
      <c r="Y93" s="326">
        <f>IFERROR(SUMPRODUCT(Y90:Y91*H90:H91),"0")</f>
        <v>0</v>
      </c>
      <c r="Z93" s="37"/>
      <c r="AA93" s="327"/>
      <c r="AB93" s="327"/>
      <c r="AC93" s="327"/>
    </row>
    <row r="94" spans="1:68" ht="16.5" hidden="1" customHeight="1" x14ac:dyDescent="0.25">
      <c r="A94" s="336" t="s">
        <v>181</v>
      </c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37"/>
      <c r="P94" s="337"/>
      <c r="Q94" s="337"/>
      <c r="R94" s="337"/>
      <c r="S94" s="337"/>
      <c r="T94" s="337"/>
      <c r="U94" s="337"/>
      <c r="V94" s="337"/>
      <c r="W94" s="337"/>
      <c r="X94" s="337"/>
      <c r="Y94" s="337"/>
      <c r="Z94" s="337"/>
      <c r="AA94" s="319"/>
      <c r="AB94" s="319"/>
      <c r="AC94" s="319"/>
    </row>
    <row r="95" spans="1:68" ht="14.25" hidden="1" customHeight="1" x14ac:dyDescent="0.25">
      <c r="A95" s="353" t="s">
        <v>182</v>
      </c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37"/>
      <c r="P95" s="337"/>
      <c r="Q95" s="337"/>
      <c r="R95" s="337"/>
      <c r="S95" s="337"/>
      <c r="T95" s="337"/>
      <c r="U95" s="337"/>
      <c r="V95" s="337"/>
      <c r="W95" s="337"/>
      <c r="X95" s="337"/>
      <c r="Y95" s="337"/>
      <c r="Z95" s="337"/>
      <c r="AA95" s="318"/>
      <c r="AB95" s="318"/>
      <c r="AC95" s="318"/>
    </row>
    <row r="96" spans="1:68" ht="27" hidden="1" customHeight="1" x14ac:dyDescent="0.25">
      <c r="A96" s="54" t="s">
        <v>183</v>
      </c>
      <c r="B96" s="54" t="s">
        <v>184</v>
      </c>
      <c r="C96" s="31">
        <v>4301136042</v>
      </c>
      <c r="D96" s="334">
        <v>4607025784012</v>
      </c>
      <c r="E96" s="335"/>
      <c r="F96" s="323">
        <v>0.09</v>
      </c>
      <c r="G96" s="32">
        <v>24</v>
      </c>
      <c r="H96" s="323">
        <v>2.16</v>
      </c>
      <c r="I96" s="323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45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29"/>
      <c r="R96" s="329"/>
      <c r="S96" s="329"/>
      <c r="T96" s="330"/>
      <c r="U96" s="34"/>
      <c r="V96" s="34"/>
      <c r="W96" s="35" t="s">
        <v>70</v>
      </c>
      <c r="X96" s="324">
        <v>0</v>
      </c>
      <c r="Y96" s="325">
        <f>IFERROR(IF(X96="","",X96),"")</f>
        <v>0</v>
      </c>
      <c r="Z96" s="36">
        <f>IFERROR(IF(X96="","",X96*0.00936),"")</f>
        <v>0</v>
      </c>
      <c r="AA96" s="56"/>
      <c r="AB96" s="57"/>
      <c r="AC96" s="138" t="s">
        <v>185</v>
      </c>
      <c r="AG96" s="67"/>
      <c r="AJ96" s="71" t="s">
        <v>83</v>
      </c>
      <c r="AK96" s="71">
        <v>14</v>
      </c>
      <c r="BB96" s="13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186</v>
      </c>
      <c r="B97" s="54" t="s">
        <v>187</v>
      </c>
      <c r="C97" s="31">
        <v>4301136040</v>
      </c>
      <c r="D97" s="334">
        <v>4607025784319</v>
      </c>
      <c r="E97" s="335"/>
      <c r="F97" s="323">
        <v>0.36</v>
      </c>
      <c r="G97" s="32">
        <v>10</v>
      </c>
      <c r="H97" s="323">
        <v>3.6</v>
      </c>
      <c r="I97" s="323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6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29"/>
      <c r="R97" s="329"/>
      <c r="S97" s="329"/>
      <c r="T97" s="330"/>
      <c r="U97" s="34"/>
      <c r="V97" s="34"/>
      <c r="W97" s="35" t="s">
        <v>70</v>
      </c>
      <c r="X97" s="324">
        <v>28</v>
      </c>
      <c r="Y97" s="325">
        <f>IFERROR(IF(X97="","",X97),"")</f>
        <v>28</v>
      </c>
      <c r="Z97" s="36">
        <f>IFERROR(IF(X97="","",X97*0.01788),"")</f>
        <v>0.50063999999999997</v>
      </c>
      <c r="AA97" s="56"/>
      <c r="AB97" s="57"/>
      <c r="AC97" s="140" t="s">
        <v>188</v>
      </c>
      <c r="AG97" s="67"/>
      <c r="AJ97" s="71" t="s">
        <v>83</v>
      </c>
      <c r="AK97" s="71">
        <v>14</v>
      </c>
      <c r="BB97" s="141" t="s">
        <v>84</v>
      </c>
      <c r="BM97" s="67">
        <f>IFERROR(X97*I97,"0")</f>
        <v>118.83199999999999</v>
      </c>
      <c r="BN97" s="67">
        <f>IFERROR(Y97*I97,"0")</f>
        <v>118.83199999999999</v>
      </c>
      <c r="BO97" s="67">
        <f>IFERROR(X97/J97,"0")</f>
        <v>0.4</v>
      </c>
      <c r="BP97" s="67">
        <f>IFERROR(Y97/J97,"0")</f>
        <v>0.4</v>
      </c>
    </row>
    <row r="98" spans="1:68" ht="16.5" hidden="1" customHeight="1" x14ac:dyDescent="0.25">
      <c r="A98" s="54" t="s">
        <v>189</v>
      </c>
      <c r="B98" s="54" t="s">
        <v>190</v>
      </c>
      <c r="C98" s="31">
        <v>4301136039</v>
      </c>
      <c r="D98" s="334">
        <v>4607111035370</v>
      </c>
      <c r="E98" s="335"/>
      <c r="F98" s="323">
        <v>0.14000000000000001</v>
      </c>
      <c r="G98" s="32">
        <v>22</v>
      </c>
      <c r="H98" s="323">
        <v>3.08</v>
      </c>
      <c r="I98" s="323">
        <v>3.464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50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29"/>
      <c r="R98" s="329"/>
      <c r="S98" s="329"/>
      <c r="T98" s="330"/>
      <c r="U98" s="34"/>
      <c r="V98" s="34"/>
      <c r="W98" s="35" t="s">
        <v>70</v>
      </c>
      <c r="X98" s="324">
        <v>0</v>
      </c>
      <c r="Y98" s="325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191</v>
      </c>
      <c r="AG98" s="67"/>
      <c r="AJ98" s="71" t="s">
        <v>83</v>
      </c>
      <c r="AK98" s="71">
        <v>12</v>
      </c>
      <c r="BB98" s="143" t="s">
        <v>84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x14ac:dyDescent="0.2">
      <c r="A99" s="347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48"/>
      <c r="P99" s="340" t="s">
        <v>73</v>
      </c>
      <c r="Q99" s="341"/>
      <c r="R99" s="341"/>
      <c r="S99" s="341"/>
      <c r="T99" s="341"/>
      <c r="U99" s="341"/>
      <c r="V99" s="342"/>
      <c r="W99" s="37" t="s">
        <v>70</v>
      </c>
      <c r="X99" s="326">
        <f>IFERROR(SUM(X96:X98),"0")</f>
        <v>28</v>
      </c>
      <c r="Y99" s="326">
        <f>IFERROR(SUM(Y96:Y98),"0")</f>
        <v>28</v>
      </c>
      <c r="Z99" s="326">
        <f>IFERROR(IF(Z96="",0,Z96),"0")+IFERROR(IF(Z97="",0,Z97),"0")+IFERROR(IF(Z98="",0,Z98),"0")</f>
        <v>0.50063999999999997</v>
      </c>
      <c r="AA99" s="327"/>
      <c r="AB99" s="327"/>
      <c r="AC99" s="327"/>
    </row>
    <row r="100" spans="1:68" x14ac:dyDescent="0.2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48"/>
      <c r="P100" s="340" t="s">
        <v>73</v>
      </c>
      <c r="Q100" s="341"/>
      <c r="R100" s="341"/>
      <c r="S100" s="341"/>
      <c r="T100" s="341"/>
      <c r="U100" s="341"/>
      <c r="V100" s="342"/>
      <c r="W100" s="37" t="s">
        <v>74</v>
      </c>
      <c r="X100" s="326">
        <f>IFERROR(SUMPRODUCT(X96:X98*H96:H98),"0")</f>
        <v>100.8</v>
      </c>
      <c r="Y100" s="326">
        <f>IFERROR(SUMPRODUCT(Y96:Y98*H96:H98),"0")</f>
        <v>100.8</v>
      </c>
      <c r="Z100" s="37"/>
      <c r="AA100" s="327"/>
      <c r="AB100" s="327"/>
      <c r="AC100" s="327"/>
    </row>
    <row r="101" spans="1:68" ht="16.5" hidden="1" customHeight="1" x14ac:dyDescent="0.25">
      <c r="A101" s="336" t="s">
        <v>192</v>
      </c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319"/>
      <c r="AB101" s="319"/>
      <c r="AC101" s="319"/>
    </row>
    <row r="102" spans="1:68" ht="14.25" hidden="1" customHeight="1" x14ac:dyDescent="0.25">
      <c r="A102" s="353" t="s">
        <v>64</v>
      </c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7"/>
      <c r="W102" s="337"/>
      <c r="X102" s="337"/>
      <c r="Y102" s="337"/>
      <c r="Z102" s="337"/>
      <c r="AA102" s="318"/>
      <c r="AB102" s="318"/>
      <c r="AC102" s="318"/>
    </row>
    <row r="103" spans="1:68" ht="27" customHeight="1" x14ac:dyDescent="0.25">
      <c r="A103" s="54" t="s">
        <v>193</v>
      </c>
      <c r="B103" s="54" t="s">
        <v>194</v>
      </c>
      <c r="C103" s="31">
        <v>4301071051</v>
      </c>
      <c r="D103" s="334">
        <v>4607111039262</v>
      </c>
      <c r="E103" s="335"/>
      <c r="F103" s="323">
        <v>0.4</v>
      </c>
      <c r="G103" s="32">
        <v>16</v>
      </c>
      <c r="H103" s="323">
        <v>6.4</v>
      </c>
      <c r="I103" s="323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6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29"/>
      <c r="R103" s="329"/>
      <c r="S103" s="329"/>
      <c r="T103" s="330"/>
      <c r="U103" s="34"/>
      <c r="V103" s="34"/>
      <c r="W103" s="35" t="s">
        <v>70</v>
      </c>
      <c r="X103" s="324">
        <v>12</v>
      </c>
      <c r="Y103" s="325">
        <f t="shared" ref="Y103:Y108" si="12">IFERROR(IF(X103="","",X103),"")</f>
        <v>12</v>
      </c>
      <c r="Z103" s="36">
        <f t="shared" ref="Z103:Z108" si="13">IFERROR(IF(X103="","",X103*0.0155),"")</f>
        <v>0.186</v>
      </c>
      <c r="AA103" s="56"/>
      <c r="AB103" s="57"/>
      <c r="AC103" s="144" t="s">
        <v>137</v>
      </c>
      <c r="AG103" s="67"/>
      <c r="AJ103" s="71" t="s">
        <v>83</v>
      </c>
      <c r="AK103" s="71">
        <v>12</v>
      </c>
      <c r="BB103" s="145" t="s">
        <v>1</v>
      </c>
      <c r="BM103" s="67">
        <f t="shared" ref="BM103:BM108" si="14">IFERROR(X103*I103,"0")</f>
        <v>80.635199999999998</v>
      </c>
      <c r="BN103" s="67">
        <f t="shared" ref="BN103:BN108" si="15">IFERROR(Y103*I103,"0")</f>
        <v>80.635199999999998</v>
      </c>
      <c r="BO103" s="67">
        <f t="shared" ref="BO103:BO108" si="16">IFERROR(X103/J103,"0")</f>
        <v>0.14285714285714285</v>
      </c>
      <c r="BP103" s="67">
        <f t="shared" ref="BP103:BP108" si="17">IFERROR(Y103/J103,"0")</f>
        <v>0.14285714285714285</v>
      </c>
    </row>
    <row r="104" spans="1:68" ht="27" hidden="1" customHeight="1" x14ac:dyDescent="0.25">
      <c r="A104" s="54" t="s">
        <v>195</v>
      </c>
      <c r="B104" s="54" t="s">
        <v>196</v>
      </c>
      <c r="C104" s="31">
        <v>4301070976</v>
      </c>
      <c r="D104" s="334">
        <v>4607111034144</v>
      </c>
      <c r="E104" s="335"/>
      <c r="F104" s="323">
        <v>0.9</v>
      </c>
      <c r="G104" s="32">
        <v>8</v>
      </c>
      <c r="H104" s="323">
        <v>7.2</v>
      </c>
      <c r="I104" s="323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29"/>
      <c r="R104" s="329"/>
      <c r="S104" s="329"/>
      <c r="T104" s="330"/>
      <c r="U104" s="34"/>
      <c r="V104" s="34"/>
      <c r="W104" s="35" t="s">
        <v>70</v>
      </c>
      <c r="X104" s="324">
        <v>0</v>
      </c>
      <c r="Y104" s="325">
        <f t="shared" si="12"/>
        <v>0</v>
      </c>
      <c r="Z104" s="36">
        <f t="shared" si="13"/>
        <v>0</v>
      </c>
      <c r="AA104" s="56"/>
      <c r="AB104" s="57"/>
      <c r="AC104" s="146" t="s">
        <v>137</v>
      </c>
      <c r="AG104" s="67"/>
      <c r="AJ104" s="71" t="s">
        <v>90</v>
      </c>
      <c r="AK104" s="71">
        <v>84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197</v>
      </c>
      <c r="B105" s="54" t="s">
        <v>198</v>
      </c>
      <c r="C105" s="31">
        <v>4301071038</v>
      </c>
      <c r="D105" s="334">
        <v>4607111039248</v>
      </c>
      <c r="E105" s="335"/>
      <c r="F105" s="323">
        <v>0.7</v>
      </c>
      <c r="G105" s="32">
        <v>10</v>
      </c>
      <c r="H105" s="323">
        <v>7</v>
      </c>
      <c r="I105" s="323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29"/>
      <c r="R105" s="329"/>
      <c r="S105" s="329"/>
      <c r="T105" s="330"/>
      <c r="U105" s="34"/>
      <c r="V105" s="34"/>
      <c r="W105" s="35" t="s">
        <v>70</v>
      </c>
      <c r="X105" s="324">
        <v>24</v>
      </c>
      <c r="Y105" s="325">
        <f t="shared" si="12"/>
        <v>24</v>
      </c>
      <c r="Z105" s="36">
        <f t="shared" si="13"/>
        <v>0.372</v>
      </c>
      <c r="AA105" s="56"/>
      <c r="AB105" s="57"/>
      <c r="AC105" s="148" t="s">
        <v>137</v>
      </c>
      <c r="AG105" s="67"/>
      <c r="AJ105" s="71" t="s">
        <v>90</v>
      </c>
      <c r="AK105" s="71">
        <v>84</v>
      </c>
      <c r="BB105" s="149" t="s">
        <v>1</v>
      </c>
      <c r="BM105" s="67">
        <f t="shared" si="14"/>
        <v>175.2</v>
      </c>
      <c r="BN105" s="67">
        <f t="shared" si="15"/>
        <v>175.2</v>
      </c>
      <c r="BO105" s="67">
        <f t="shared" si="16"/>
        <v>0.2857142857142857</v>
      </c>
      <c r="BP105" s="67">
        <f t="shared" si="17"/>
        <v>0.2857142857142857</v>
      </c>
    </row>
    <row r="106" spans="1:68" ht="27" hidden="1" customHeight="1" x14ac:dyDescent="0.25">
      <c r="A106" s="54" t="s">
        <v>199</v>
      </c>
      <c r="B106" s="54" t="s">
        <v>200</v>
      </c>
      <c r="C106" s="31">
        <v>4301070973</v>
      </c>
      <c r="D106" s="334">
        <v>4607111033987</v>
      </c>
      <c r="E106" s="335"/>
      <c r="F106" s="323">
        <v>0.43</v>
      </c>
      <c r="G106" s="32">
        <v>16</v>
      </c>
      <c r="H106" s="323">
        <v>6.88</v>
      </c>
      <c r="I106" s="323">
        <v>7.1996000000000002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8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29"/>
      <c r="R106" s="329"/>
      <c r="S106" s="329"/>
      <c r="T106" s="330"/>
      <c r="U106" s="34"/>
      <c r="V106" s="34"/>
      <c r="W106" s="35" t="s">
        <v>70</v>
      </c>
      <c r="X106" s="324">
        <v>0</v>
      </c>
      <c r="Y106" s="325">
        <f t="shared" si="12"/>
        <v>0</v>
      </c>
      <c r="Z106" s="36">
        <f t="shared" si="13"/>
        <v>0</v>
      </c>
      <c r="AA106" s="56"/>
      <c r="AB106" s="57"/>
      <c r="AC106" s="150" t="s">
        <v>201</v>
      </c>
      <c r="AG106" s="67"/>
      <c r="AJ106" s="71" t="s">
        <v>83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202</v>
      </c>
      <c r="B107" s="54" t="s">
        <v>203</v>
      </c>
      <c r="C107" s="31">
        <v>4301071049</v>
      </c>
      <c r="D107" s="334">
        <v>4607111039293</v>
      </c>
      <c r="E107" s="335"/>
      <c r="F107" s="323">
        <v>0.4</v>
      </c>
      <c r="G107" s="32">
        <v>16</v>
      </c>
      <c r="H107" s="323">
        <v>6.4</v>
      </c>
      <c r="I107" s="323">
        <v>6.7195999999999998</v>
      </c>
      <c r="J107" s="32">
        <v>84</v>
      </c>
      <c r="K107" s="32" t="s">
        <v>67</v>
      </c>
      <c r="L107" s="32" t="s">
        <v>89</v>
      </c>
      <c r="M107" s="33" t="s">
        <v>69</v>
      </c>
      <c r="N107" s="33"/>
      <c r="O107" s="32">
        <v>180</v>
      </c>
      <c r="P107" s="49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29"/>
      <c r="R107" s="329"/>
      <c r="S107" s="329"/>
      <c r="T107" s="330"/>
      <c r="U107" s="34"/>
      <c r="V107" s="34"/>
      <c r="W107" s="35" t="s">
        <v>70</v>
      </c>
      <c r="X107" s="324">
        <v>24</v>
      </c>
      <c r="Y107" s="325">
        <f t="shared" si="12"/>
        <v>24</v>
      </c>
      <c r="Z107" s="36">
        <f t="shared" si="13"/>
        <v>0.372</v>
      </c>
      <c r="AA107" s="56"/>
      <c r="AB107" s="57"/>
      <c r="AC107" s="152" t="s">
        <v>137</v>
      </c>
      <c r="AG107" s="67"/>
      <c r="AJ107" s="71" t="s">
        <v>90</v>
      </c>
      <c r="AK107" s="71">
        <v>84</v>
      </c>
      <c r="BB107" s="153" t="s">
        <v>1</v>
      </c>
      <c r="BM107" s="67">
        <f t="shared" si="14"/>
        <v>161.2704</v>
      </c>
      <c r="BN107" s="67">
        <f t="shared" si="15"/>
        <v>161.2704</v>
      </c>
      <c r="BO107" s="67">
        <f t="shared" si="16"/>
        <v>0.2857142857142857</v>
      </c>
      <c r="BP107" s="67">
        <f t="shared" si="17"/>
        <v>0.2857142857142857</v>
      </c>
    </row>
    <row r="108" spans="1:68" ht="27" customHeight="1" x14ac:dyDescent="0.25">
      <c r="A108" s="54" t="s">
        <v>204</v>
      </c>
      <c r="B108" s="54" t="s">
        <v>205</v>
      </c>
      <c r="C108" s="31">
        <v>4301071039</v>
      </c>
      <c r="D108" s="334">
        <v>4607111039279</v>
      </c>
      <c r="E108" s="335"/>
      <c r="F108" s="323">
        <v>0.7</v>
      </c>
      <c r="G108" s="32">
        <v>10</v>
      </c>
      <c r="H108" s="323">
        <v>7</v>
      </c>
      <c r="I108" s="323">
        <v>7.3</v>
      </c>
      <c r="J108" s="32">
        <v>84</v>
      </c>
      <c r="K108" s="32" t="s">
        <v>67</v>
      </c>
      <c r="L108" s="32" t="s">
        <v>89</v>
      </c>
      <c r="M108" s="33" t="s">
        <v>69</v>
      </c>
      <c r="N108" s="33"/>
      <c r="O108" s="32">
        <v>180</v>
      </c>
      <c r="P108" s="46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29"/>
      <c r="R108" s="329"/>
      <c r="S108" s="329"/>
      <c r="T108" s="330"/>
      <c r="U108" s="34"/>
      <c r="V108" s="34"/>
      <c r="W108" s="35" t="s">
        <v>70</v>
      </c>
      <c r="X108" s="324">
        <v>48</v>
      </c>
      <c r="Y108" s="325">
        <f t="shared" si="12"/>
        <v>48</v>
      </c>
      <c r="Z108" s="36">
        <f t="shared" si="13"/>
        <v>0.74399999999999999</v>
      </c>
      <c r="AA108" s="56"/>
      <c r="AB108" s="57"/>
      <c r="AC108" s="154" t="s">
        <v>137</v>
      </c>
      <c r="AG108" s="67"/>
      <c r="AJ108" s="71" t="s">
        <v>90</v>
      </c>
      <c r="AK108" s="71">
        <v>84</v>
      </c>
      <c r="BB108" s="155" t="s">
        <v>1</v>
      </c>
      <c r="BM108" s="67">
        <f t="shared" si="14"/>
        <v>350.4</v>
      </c>
      <c r="BN108" s="67">
        <f t="shared" si="15"/>
        <v>350.4</v>
      </c>
      <c r="BO108" s="67">
        <f t="shared" si="16"/>
        <v>0.5714285714285714</v>
      </c>
      <c r="BP108" s="67">
        <f t="shared" si="17"/>
        <v>0.5714285714285714</v>
      </c>
    </row>
    <row r="109" spans="1:68" x14ac:dyDescent="0.2">
      <c r="A109" s="347"/>
      <c r="B109" s="337"/>
      <c r="C109" s="337"/>
      <c r="D109" s="337"/>
      <c r="E109" s="337"/>
      <c r="F109" s="337"/>
      <c r="G109" s="337"/>
      <c r="H109" s="337"/>
      <c r="I109" s="337"/>
      <c r="J109" s="337"/>
      <c r="K109" s="337"/>
      <c r="L109" s="337"/>
      <c r="M109" s="337"/>
      <c r="N109" s="337"/>
      <c r="O109" s="348"/>
      <c r="P109" s="340" t="s">
        <v>73</v>
      </c>
      <c r="Q109" s="341"/>
      <c r="R109" s="341"/>
      <c r="S109" s="341"/>
      <c r="T109" s="341"/>
      <c r="U109" s="341"/>
      <c r="V109" s="342"/>
      <c r="W109" s="37" t="s">
        <v>70</v>
      </c>
      <c r="X109" s="326">
        <f>IFERROR(SUM(X103:X108),"0")</f>
        <v>108</v>
      </c>
      <c r="Y109" s="326">
        <f>IFERROR(SUM(Y103:Y108),"0")</f>
        <v>108</v>
      </c>
      <c r="Z109" s="326">
        <f>IFERROR(IF(Z103="",0,Z103),"0")+IFERROR(IF(Z104="",0,Z104),"0")+IFERROR(IF(Z105="",0,Z105),"0")+IFERROR(IF(Z106="",0,Z106),"0")+IFERROR(IF(Z107="",0,Z107),"0")+IFERROR(IF(Z108="",0,Z108),"0")</f>
        <v>1.6739999999999999</v>
      </c>
      <c r="AA109" s="327"/>
      <c r="AB109" s="327"/>
      <c r="AC109" s="327"/>
    </row>
    <row r="110" spans="1:68" x14ac:dyDescent="0.2">
      <c r="A110" s="337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48"/>
      <c r="P110" s="340" t="s">
        <v>73</v>
      </c>
      <c r="Q110" s="341"/>
      <c r="R110" s="341"/>
      <c r="S110" s="341"/>
      <c r="T110" s="341"/>
      <c r="U110" s="341"/>
      <c r="V110" s="342"/>
      <c r="W110" s="37" t="s">
        <v>74</v>
      </c>
      <c r="X110" s="326">
        <f>IFERROR(SUMPRODUCT(X103:X108*H103:H108),"0")</f>
        <v>734.40000000000009</v>
      </c>
      <c r="Y110" s="326">
        <f>IFERROR(SUMPRODUCT(Y103:Y108*H103:H108),"0")</f>
        <v>734.40000000000009</v>
      </c>
      <c r="Z110" s="37"/>
      <c r="AA110" s="327"/>
      <c r="AB110" s="327"/>
      <c r="AC110" s="327"/>
    </row>
    <row r="111" spans="1:68" ht="16.5" hidden="1" customHeight="1" x14ac:dyDescent="0.25">
      <c r="A111" s="336" t="s">
        <v>206</v>
      </c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37"/>
      <c r="P111" s="337"/>
      <c r="Q111" s="337"/>
      <c r="R111" s="337"/>
      <c r="S111" s="337"/>
      <c r="T111" s="337"/>
      <c r="U111" s="337"/>
      <c r="V111" s="337"/>
      <c r="W111" s="337"/>
      <c r="X111" s="337"/>
      <c r="Y111" s="337"/>
      <c r="Z111" s="337"/>
      <c r="AA111" s="319"/>
      <c r="AB111" s="319"/>
      <c r="AC111" s="319"/>
    </row>
    <row r="112" spans="1:68" ht="14.25" hidden="1" customHeight="1" x14ac:dyDescent="0.25">
      <c r="A112" s="353" t="s">
        <v>141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18"/>
      <c r="AB112" s="318"/>
      <c r="AC112" s="318"/>
    </row>
    <row r="113" spans="1:68" ht="27" customHeight="1" x14ac:dyDescent="0.25">
      <c r="A113" s="54" t="s">
        <v>207</v>
      </c>
      <c r="B113" s="54" t="s">
        <v>208</v>
      </c>
      <c r="C113" s="31">
        <v>4301135533</v>
      </c>
      <c r="D113" s="334">
        <v>4607111034014</v>
      </c>
      <c r="E113" s="335"/>
      <c r="F113" s="323">
        <v>0.25</v>
      </c>
      <c r="G113" s="32">
        <v>12</v>
      </c>
      <c r="H113" s="323">
        <v>3</v>
      </c>
      <c r="I113" s="323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8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3" s="329"/>
      <c r="R113" s="329"/>
      <c r="S113" s="329"/>
      <c r="T113" s="330"/>
      <c r="U113" s="34"/>
      <c r="V113" s="34"/>
      <c r="W113" s="35" t="s">
        <v>70</v>
      </c>
      <c r="X113" s="324">
        <v>84</v>
      </c>
      <c r="Y113" s="325">
        <f>IFERROR(IF(X113="","",X113),"")</f>
        <v>84</v>
      </c>
      <c r="Z113" s="36">
        <f>IFERROR(IF(X113="","",X113*0.01788),"")</f>
        <v>1.5019199999999999</v>
      </c>
      <c r="AA113" s="56"/>
      <c r="AB113" s="57"/>
      <c r="AC113" s="156" t="s">
        <v>209</v>
      </c>
      <c r="AG113" s="67"/>
      <c r="AJ113" s="71" t="s">
        <v>72</v>
      </c>
      <c r="AK113" s="71">
        <v>1</v>
      </c>
      <c r="BB113" s="157" t="s">
        <v>84</v>
      </c>
      <c r="BM113" s="67">
        <f>IFERROR(X113*I113,"0")</f>
        <v>311.10239999999999</v>
      </c>
      <c r="BN113" s="67">
        <f>IFERROR(Y113*I113,"0")</f>
        <v>311.10239999999999</v>
      </c>
      <c r="BO113" s="67">
        <f>IFERROR(X113/J113,"0")</f>
        <v>1.2</v>
      </c>
      <c r="BP113" s="67">
        <f>IFERROR(Y113/J113,"0")</f>
        <v>1.2</v>
      </c>
    </row>
    <row r="114" spans="1:68" ht="27" customHeight="1" x14ac:dyDescent="0.25">
      <c r="A114" s="54" t="s">
        <v>210</v>
      </c>
      <c r="B114" s="54" t="s">
        <v>211</v>
      </c>
      <c r="C114" s="31">
        <v>4301135532</v>
      </c>
      <c r="D114" s="334">
        <v>4607111033994</v>
      </c>
      <c r="E114" s="335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8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4" s="329"/>
      <c r="R114" s="329"/>
      <c r="S114" s="329"/>
      <c r="T114" s="330"/>
      <c r="U114" s="34"/>
      <c r="V114" s="34"/>
      <c r="W114" s="35" t="s">
        <v>70</v>
      </c>
      <c r="X114" s="324">
        <v>112</v>
      </c>
      <c r="Y114" s="325">
        <f>IFERROR(IF(X114="","",X114),"")</f>
        <v>112</v>
      </c>
      <c r="Z114" s="36">
        <f>IFERROR(IF(X114="","",X114*0.01788),"")</f>
        <v>2.0025599999999999</v>
      </c>
      <c r="AA114" s="56"/>
      <c r="AB114" s="57"/>
      <c r="AC114" s="158" t="s">
        <v>145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414.80319999999995</v>
      </c>
      <c r="BN114" s="67">
        <f>IFERROR(Y114*I114,"0")</f>
        <v>414.80319999999995</v>
      </c>
      <c r="BO114" s="67">
        <f>IFERROR(X114/J114,"0")</f>
        <v>1.6</v>
      </c>
      <c r="BP114" s="67">
        <f>IFERROR(Y114/J114,"0")</f>
        <v>1.6</v>
      </c>
    </row>
    <row r="115" spans="1:68" x14ac:dyDescent="0.2">
      <c r="A115" s="347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48"/>
      <c r="P115" s="340" t="s">
        <v>73</v>
      </c>
      <c r="Q115" s="341"/>
      <c r="R115" s="341"/>
      <c r="S115" s="341"/>
      <c r="T115" s="341"/>
      <c r="U115" s="341"/>
      <c r="V115" s="342"/>
      <c r="W115" s="37" t="s">
        <v>70</v>
      </c>
      <c r="X115" s="326">
        <f>IFERROR(SUM(X113:X114),"0")</f>
        <v>196</v>
      </c>
      <c r="Y115" s="326">
        <f>IFERROR(SUM(Y113:Y114),"0")</f>
        <v>196</v>
      </c>
      <c r="Z115" s="326">
        <f>IFERROR(IF(Z113="",0,Z113),"0")+IFERROR(IF(Z114="",0,Z114),"0")</f>
        <v>3.50448</v>
      </c>
      <c r="AA115" s="327"/>
      <c r="AB115" s="327"/>
      <c r="AC115" s="327"/>
    </row>
    <row r="116" spans="1:68" x14ac:dyDescent="0.2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48"/>
      <c r="P116" s="340" t="s">
        <v>73</v>
      </c>
      <c r="Q116" s="341"/>
      <c r="R116" s="341"/>
      <c r="S116" s="341"/>
      <c r="T116" s="341"/>
      <c r="U116" s="341"/>
      <c r="V116" s="342"/>
      <c r="W116" s="37" t="s">
        <v>74</v>
      </c>
      <c r="X116" s="326">
        <f>IFERROR(SUMPRODUCT(X113:X114*H113:H114),"0")</f>
        <v>588</v>
      </c>
      <c r="Y116" s="326">
        <f>IFERROR(SUMPRODUCT(Y113:Y114*H113:H114),"0")</f>
        <v>588</v>
      </c>
      <c r="Z116" s="37"/>
      <c r="AA116" s="327"/>
      <c r="AB116" s="327"/>
      <c r="AC116" s="327"/>
    </row>
    <row r="117" spans="1:68" ht="16.5" hidden="1" customHeight="1" x14ac:dyDescent="0.25">
      <c r="A117" s="336" t="s">
        <v>212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  <c r="V117" s="337"/>
      <c r="W117" s="337"/>
      <c r="X117" s="337"/>
      <c r="Y117" s="337"/>
      <c r="Z117" s="337"/>
      <c r="AA117" s="319"/>
      <c r="AB117" s="319"/>
      <c r="AC117" s="319"/>
    </row>
    <row r="118" spans="1:68" ht="14.25" hidden="1" customHeight="1" x14ac:dyDescent="0.25">
      <c r="A118" s="353" t="s">
        <v>141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18"/>
      <c r="AB118" s="318"/>
      <c r="AC118" s="318"/>
    </row>
    <row r="119" spans="1:68" ht="27" hidden="1" customHeight="1" x14ac:dyDescent="0.25">
      <c r="A119" s="54" t="s">
        <v>213</v>
      </c>
      <c r="B119" s="54" t="s">
        <v>214</v>
      </c>
      <c r="C119" s="31">
        <v>4301135311</v>
      </c>
      <c r="D119" s="334">
        <v>4607111039095</v>
      </c>
      <c r="E119" s="335"/>
      <c r="F119" s="323">
        <v>0.25</v>
      </c>
      <c r="G119" s="32">
        <v>12</v>
      </c>
      <c r="H119" s="323">
        <v>3</v>
      </c>
      <c r="I119" s="323">
        <v>3.7480000000000002</v>
      </c>
      <c r="J119" s="32">
        <v>70</v>
      </c>
      <c r="K119" s="32" t="s">
        <v>80</v>
      </c>
      <c r="L119" s="32" t="s">
        <v>81</v>
      </c>
      <c r="M119" s="33" t="s">
        <v>69</v>
      </c>
      <c r="N119" s="33"/>
      <c r="O119" s="32">
        <v>180</v>
      </c>
      <c r="P119" s="41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29"/>
      <c r="R119" s="329"/>
      <c r="S119" s="329"/>
      <c r="T119" s="330"/>
      <c r="U119" s="34"/>
      <c r="V119" s="34"/>
      <c r="W119" s="35" t="s">
        <v>70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215</v>
      </c>
      <c r="AG119" s="67"/>
      <c r="AJ119" s="71" t="s">
        <v>83</v>
      </c>
      <c r="AK119" s="71">
        <v>14</v>
      </c>
      <c r="BB119" s="161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hidden="1" customHeight="1" x14ac:dyDescent="0.25">
      <c r="A120" s="54" t="s">
        <v>216</v>
      </c>
      <c r="B120" s="54" t="s">
        <v>217</v>
      </c>
      <c r="C120" s="31">
        <v>4301135300</v>
      </c>
      <c r="D120" s="334">
        <v>4607111039101</v>
      </c>
      <c r="E120" s="335"/>
      <c r="F120" s="323">
        <v>0.45</v>
      </c>
      <c r="G120" s="32">
        <v>8</v>
      </c>
      <c r="H120" s="323">
        <v>3.6</v>
      </c>
      <c r="I120" s="323">
        <v>4.26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72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0" s="329"/>
      <c r="R120" s="329"/>
      <c r="S120" s="329"/>
      <c r="T120" s="330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215</v>
      </c>
      <c r="AG120" s="67"/>
      <c r="AJ120" s="71" t="s">
        <v>72</v>
      </c>
      <c r="AK120" s="71">
        <v>1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customHeight="1" x14ac:dyDescent="0.25">
      <c r="A121" s="54" t="s">
        <v>218</v>
      </c>
      <c r="B121" s="54" t="s">
        <v>219</v>
      </c>
      <c r="C121" s="31">
        <v>4301135282</v>
      </c>
      <c r="D121" s="334">
        <v>4607111034199</v>
      </c>
      <c r="E121" s="335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89</v>
      </c>
      <c r="M121" s="33" t="s">
        <v>69</v>
      </c>
      <c r="N121" s="33"/>
      <c r="O121" s="32">
        <v>180</v>
      </c>
      <c r="P121" s="52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329"/>
      <c r="R121" s="329"/>
      <c r="S121" s="329"/>
      <c r="T121" s="330"/>
      <c r="U121" s="34"/>
      <c r="V121" s="34"/>
      <c r="W121" s="35" t="s">
        <v>70</v>
      </c>
      <c r="X121" s="324">
        <v>70</v>
      </c>
      <c r="Y121" s="325">
        <f>IFERROR(IF(X121="","",X121),"")</f>
        <v>70</v>
      </c>
      <c r="Z121" s="36">
        <f>IFERROR(IF(X121="","",X121*0.01788),"")</f>
        <v>1.2516</v>
      </c>
      <c r="AA121" s="56"/>
      <c r="AB121" s="57"/>
      <c r="AC121" s="164" t="s">
        <v>220</v>
      </c>
      <c r="AG121" s="67"/>
      <c r="AJ121" s="71" t="s">
        <v>90</v>
      </c>
      <c r="AK121" s="71">
        <v>70</v>
      </c>
      <c r="BB121" s="165" t="s">
        <v>84</v>
      </c>
      <c r="BM121" s="67">
        <f>IFERROR(X121*I121,"0")</f>
        <v>259.25200000000001</v>
      </c>
      <c r="BN121" s="67">
        <f>IFERROR(Y121*I121,"0")</f>
        <v>259.25200000000001</v>
      </c>
      <c r="BO121" s="67">
        <f>IFERROR(X121/J121,"0")</f>
        <v>1</v>
      </c>
      <c r="BP121" s="67">
        <f>IFERROR(Y121/J121,"0")</f>
        <v>1</v>
      </c>
    </row>
    <row r="122" spans="1:68" x14ac:dyDescent="0.2">
      <c r="A122" s="347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48"/>
      <c r="P122" s="340" t="s">
        <v>73</v>
      </c>
      <c r="Q122" s="341"/>
      <c r="R122" s="341"/>
      <c r="S122" s="341"/>
      <c r="T122" s="341"/>
      <c r="U122" s="341"/>
      <c r="V122" s="342"/>
      <c r="W122" s="37" t="s">
        <v>70</v>
      </c>
      <c r="X122" s="326">
        <f>IFERROR(SUM(X119:X121),"0")</f>
        <v>70</v>
      </c>
      <c r="Y122" s="326">
        <f>IFERROR(SUM(Y119:Y121),"0")</f>
        <v>70</v>
      </c>
      <c r="Z122" s="326">
        <f>IFERROR(IF(Z119="",0,Z119),"0")+IFERROR(IF(Z120="",0,Z120),"0")+IFERROR(IF(Z121="",0,Z121),"0")</f>
        <v>1.2516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48"/>
      <c r="P123" s="340" t="s">
        <v>73</v>
      </c>
      <c r="Q123" s="341"/>
      <c r="R123" s="341"/>
      <c r="S123" s="341"/>
      <c r="T123" s="341"/>
      <c r="U123" s="341"/>
      <c r="V123" s="342"/>
      <c r="W123" s="37" t="s">
        <v>74</v>
      </c>
      <c r="X123" s="326">
        <f>IFERROR(SUMPRODUCT(X119:X121*H119:H121),"0")</f>
        <v>210</v>
      </c>
      <c r="Y123" s="326">
        <f>IFERROR(SUMPRODUCT(Y119:Y121*H119:H121),"0")</f>
        <v>210</v>
      </c>
      <c r="Z123" s="37"/>
      <c r="AA123" s="327"/>
      <c r="AB123" s="327"/>
      <c r="AC123" s="327"/>
    </row>
    <row r="124" spans="1:68" ht="16.5" hidden="1" customHeight="1" x14ac:dyDescent="0.25">
      <c r="A124" s="336" t="s">
        <v>221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hidden="1" customHeight="1" x14ac:dyDescent="0.25">
      <c r="A125" s="353" t="s">
        <v>141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18"/>
      <c r="AB125" s="318"/>
      <c r="AC125" s="318"/>
    </row>
    <row r="126" spans="1:68" ht="27" customHeight="1" x14ac:dyDescent="0.25">
      <c r="A126" s="54" t="s">
        <v>222</v>
      </c>
      <c r="B126" s="54" t="s">
        <v>223</v>
      </c>
      <c r="C126" s="31">
        <v>4301135275</v>
      </c>
      <c r="D126" s="334">
        <v>4607111034380</v>
      </c>
      <c r="E126" s="335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4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29"/>
      <c r="R126" s="329"/>
      <c r="S126" s="329"/>
      <c r="T126" s="330"/>
      <c r="U126" s="34"/>
      <c r="V126" s="34"/>
      <c r="W126" s="35" t="s">
        <v>70</v>
      </c>
      <c r="X126" s="324">
        <v>28</v>
      </c>
      <c r="Y126" s="325">
        <f>IFERROR(IF(X126="","",X126),"")</f>
        <v>28</v>
      </c>
      <c r="Z126" s="36">
        <f>IFERROR(IF(X126="","",X126*0.01788),"")</f>
        <v>0.50063999999999997</v>
      </c>
      <c r="AA126" s="56"/>
      <c r="AB126" s="57"/>
      <c r="AC126" s="166" t="s">
        <v>224</v>
      </c>
      <c r="AG126" s="67"/>
      <c r="AJ126" s="71" t="s">
        <v>83</v>
      </c>
      <c r="AK126" s="71">
        <v>14</v>
      </c>
      <c r="BB126" s="167" t="s">
        <v>84</v>
      </c>
      <c r="BM126" s="67">
        <f>IFERROR(X126*I126,"0")</f>
        <v>91.839999999999989</v>
      </c>
      <c r="BN126" s="67">
        <f>IFERROR(Y126*I126,"0")</f>
        <v>91.839999999999989</v>
      </c>
      <c r="BO126" s="67">
        <f>IFERROR(X126/J126,"0")</f>
        <v>0.4</v>
      </c>
      <c r="BP126" s="67">
        <f>IFERROR(Y126/J126,"0")</f>
        <v>0.4</v>
      </c>
    </row>
    <row r="127" spans="1:68" ht="27" customHeight="1" x14ac:dyDescent="0.25">
      <c r="A127" s="54" t="s">
        <v>225</v>
      </c>
      <c r="B127" s="54" t="s">
        <v>226</v>
      </c>
      <c r="C127" s="31">
        <v>4301135277</v>
      </c>
      <c r="D127" s="334">
        <v>4607111034397</v>
      </c>
      <c r="E127" s="335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81</v>
      </c>
      <c r="M127" s="33" t="s">
        <v>69</v>
      </c>
      <c r="N127" s="33"/>
      <c r="O127" s="32">
        <v>180</v>
      </c>
      <c r="P127" s="50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29"/>
      <c r="R127" s="329"/>
      <c r="S127" s="329"/>
      <c r="T127" s="330"/>
      <c r="U127" s="34"/>
      <c r="V127" s="34"/>
      <c r="W127" s="35" t="s">
        <v>70</v>
      </c>
      <c r="X127" s="324">
        <v>14</v>
      </c>
      <c r="Y127" s="325">
        <f>IFERROR(IF(X127="","",X127),"")</f>
        <v>14</v>
      </c>
      <c r="Z127" s="36">
        <f>IFERROR(IF(X127="","",X127*0.01788),"")</f>
        <v>0.25031999999999999</v>
      </c>
      <c r="AA127" s="56"/>
      <c r="AB127" s="57"/>
      <c r="AC127" s="168" t="s">
        <v>209</v>
      </c>
      <c r="AG127" s="67"/>
      <c r="AJ127" s="71" t="s">
        <v>83</v>
      </c>
      <c r="AK127" s="71">
        <v>14</v>
      </c>
      <c r="BB127" s="169" t="s">
        <v>84</v>
      </c>
      <c r="BM127" s="67">
        <f>IFERROR(X127*I127,"0")</f>
        <v>45.919999999999995</v>
      </c>
      <c r="BN127" s="67">
        <f>IFERROR(Y127*I127,"0")</f>
        <v>45.919999999999995</v>
      </c>
      <c r="BO127" s="67">
        <f>IFERROR(X127/J127,"0")</f>
        <v>0.2</v>
      </c>
      <c r="BP127" s="67">
        <f>IFERROR(Y127/J127,"0")</f>
        <v>0.2</v>
      </c>
    </row>
    <row r="128" spans="1:68" x14ac:dyDescent="0.2">
      <c r="A128" s="347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48"/>
      <c r="P128" s="340" t="s">
        <v>73</v>
      </c>
      <c r="Q128" s="341"/>
      <c r="R128" s="341"/>
      <c r="S128" s="341"/>
      <c r="T128" s="341"/>
      <c r="U128" s="341"/>
      <c r="V128" s="342"/>
      <c r="W128" s="37" t="s">
        <v>70</v>
      </c>
      <c r="X128" s="326">
        <f>IFERROR(SUM(X126:X127),"0")</f>
        <v>42</v>
      </c>
      <c r="Y128" s="326">
        <f>IFERROR(SUM(Y126:Y127),"0")</f>
        <v>42</v>
      </c>
      <c r="Z128" s="326">
        <f>IFERROR(IF(Z126="",0,Z126),"0")+IFERROR(IF(Z127="",0,Z127),"0")</f>
        <v>0.75095999999999996</v>
      </c>
      <c r="AA128" s="327"/>
      <c r="AB128" s="327"/>
      <c r="AC128" s="327"/>
    </row>
    <row r="129" spans="1:68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48"/>
      <c r="P129" s="340" t="s">
        <v>73</v>
      </c>
      <c r="Q129" s="341"/>
      <c r="R129" s="341"/>
      <c r="S129" s="341"/>
      <c r="T129" s="341"/>
      <c r="U129" s="341"/>
      <c r="V129" s="342"/>
      <c r="W129" s="37" t="s">
        <v>74</v>
      </c>
      <c r="X129" s="326">
        <f>IFERROR(SUMPRODUCT(X126:X127*H126:H127),"0")</f>
        <v>126</v>
      </c>
      <c r="Y129" s="326">
        <f>IFERROR(SUMPRODUCT(Y126:Y127*H126:H127),"0")</f>
        <v>126</v>
      </c>
      <c r="Z129" s="37"/>
      <c r="AA129" s="327"/>
      <c r="AB129" s="327"/>
      <c r="AC129" s="327"/>
    </row>
    <row r="130" spans="1:68" ht="16.5" hidden="1" customHeight="1" x14ac:dyDescent="0.25">
      <c r="A130" s="336" t="s">
        <v>227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hidden="1" customHeight="1" x14ac:dyDescent="0.25">
      <c r="A131" s="353" t="s">
        <v>141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18"/>
      <c r="AB131" s="318"/>
      <c r="AC131" s="318"/>
    </row>
    <row r="132" spans="1:68" ht="27" customHeight="1" x14ac:dyDescent="0.25">
      <c r="A132" s="54" t="s">
        <v>228</v>
      </c>
      <c r="B132" s="54" t="s">
        <v>229</v>
      </c>
      <c r="C132" s="31">
        <v>4301135570</v>
      </c>
      <c r="D132" s="334">
        <v>4607111035806</v>
      </c>
      <c r="E132" s="335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2" t="s">
        <v>230</v>
      </c>
      <c r="Q132" s="329"/>
      <c r="R132" s="329"/>
      <c r="S132" s="329"/>
      <c r="T132" s="330"/>
      <c r="U132" s="34"/>
      <c r="V132" s="34"/>
      <c r="W132" s="35" t="s">
        <v>70</v>
      </c>
      <c r="X132" s="324">
        <v>14</v>
      </c>
      <c r="Y132" s="325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170" t="s">
        <v>231</v>
      </c>
      <c r="AG132" s="67"/>
      <c r="AJ132" s="71" t="s">
        <v>72</v>
      </c>
      <c r="AK132" s="71">
        <v>1</v>
      </c>
      <c r="BB132" s="171" t="s">
        <v>84</v>
      </c>
      <c r="BM132" s="67">
        <f>IFERROR(X132*I132,"0")</f>
        <v>51.850399999999993</v>
      </c>
      <c r="BN132" s="67">
        <f>IFERROR(Y132*I132,"0")</f>
        <v>51.850399999999993</v>
      </c>
      <c r="BO132" s="67">
        <f>IFERROR(X132/J132,"0")</f>
        <v>0.2</v>
      </c>
      <c r="BP132" s="67">
        <f>IFERROR(Y132/J132,"0")</f>
        <v>0.2</v>
      </c>
    </row>
    <row r="133" spans="1:68" x14ac:dyDescent="0.2">
      <c r="A133" s="347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48"/>
      <c r="P133" s="340" t="s">
        <v>73</v>
      </c>
      <c r="Q133" s="341"/>
      <c r="R133" s="341"/>
      <c r="S133" s="341"/>
      <c r="T133" s="341"/>
      <c r="U133" s="341"/>
      <c r="V133" s="342"/>
      <c r="W133" s="37" t="s">
        <v>70</v>
      </c>
      <c r="X133" s="326">
        <f>IFERROR(SUM(X132:X132),"0")</f>
        <v>14</v>
      </c>
      <c r="Y133" s="326">
        <f>IFERROR(SUM(Y132:Y132),"0")</f>
        <v>14</v>
      </c>
      <c r="Z133" s="326">
        <f>IFERROR(IF(Z132="",0,Z132),"0")</f>
        <v>0.25031999999999999</v>
      </c>
      <c r="AA133" s="327"/>
      <c r="AB133" s="327"/>
      <c r="AC133" s="327"/>
    </row>
    <row r="134" spans="1:68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48"/>
      <c r="P134" s="340" t="s">
        <v>73</v>
      </c>
      <c r="Q134" s="341"/>
      <c r="R134" s="341"/>
      <c r="S134" s="341"/>
      <c r="T134" s="341"/>
      <c r="U134" s="341"/>
      <c r="V134" s="342"/>
      <c r="W134" s="37" t="s">
        <v>74</v>
      </c>
      <c r="X134" s="326">
        <f>IFERROR(SUMPRODUCT(X132:X132*H132:H132),"0")</f>
        <v>42</v>
      </c>
      <c r="Y134" s="326">
        <f>IFERROR(SUMPRODUCT(Y132:Y132*H132:H132),"0")</f>
        <v>42</v>
      </c>
      <c r="Z134" s="37"/>
      <c r="AA134" s="327"/>
      <c r="AB134" s="327"/>
      <c r="AC134" s="327"/>
    </row>
    <row r="135" spans="1:68" ht="16.5" hidden="1" customHeight="1" x14ac:dyDescent="0.25">
      <c r="A135" s="336" t="s">
        <v>232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hidden="1" customHeight="1" x14ac:dyDescent="0.25">
      <c r="A136" s="353" t="s">
        <v>141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18"/>
      <c r="AB136" s="318"/>
      <c r="AC136" s="318"/>
    </row>
    <row r="137" spans="1:68" ht="16.5" hidden="1" customHeight="1" x14ac:dyDescent="0.25">
      <c r="A137" s="54" t="s">
        <v>233</v>
      </c>
      <c r="B137" s="54" t="s">
        <v>234</v>
      </c>
      <c r="C137" s="31">
        <v>4301135596</v>
      </c>
      <c r="D137" s="334">
        <v>4607111039613</v>
      </c>
      <c r="E137" s="335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28" t="s">
        <v>235</v>
      </c>
      <c r="Q137" s="329"/>
      <c r="R137" s="329"/>
      <c r="S137" s="329"/>
      <c r="T137" s="330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72" t="s">
        <v>215</v>
      </c>
      <c r="AG137" s="67"/>
      <c r="AJ137" s="71" t="s">
        <v>72</v>
      </c>
      <c r="AK137" s="71">
        <v>1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47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8"/>
      <c r="P138" s="340" t="s">
        <v>73</v>
      </c>
      <c r="Q138" s="341"/>
      <c r="R138" s="341"/>
      <c r="S138" s="341"/>
      <c r="T138" s="341"/>
      <c r="U138" s="341"/>
      <c r="V138" s="342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hidden="1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48"/>
      <c r="P139" s="340" t="s">
        <v>73</v>
      </c>
      <c r="Q139" s="341"/>
      <c r="R139" s="341"/>
      <c r="S139" s="341"/>
      <c r="T139" s="341"/>
      <c r="U139" s="341"/>
      <c r="V139" s="342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hidden="1" customHeight="1" x14ac:dyDescent="0.25">
      <c r="A140" s="336" t="s">
        <v>236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hidden="1" customHeight="1" x14ac:dyDescent="0.25">
      <c r="A141" s="353" t="s">
        <v>237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18"/>
      <c r="AB141" s="318"/>
      <c r="AC141" s="318"/>
    </row>
    <row r="142" spans="1:68" ht="27" hidden="1" customHeight="1" x14ac:dyDescent="0.25">
      <c r="A142" s="54" t="s">
        <v>238</v>
      </c>
      <c r="B142" s="54" t="s">
        <v>239</v>
      </c>
      <c r="C142" s="31">
        <v>4301071054</v>
      </c>
      <c r="D142" s="334">
        <v>4607111035639</v>
      </c>
      <c r="E142" s="335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240</v>
      </c>
      <c r="L142" s="32" t="s">
        <v>81</v>
      </c>
      <c r="M142" s="33" t="s">
        <v>69</v>
      </c>
      <c r="N142" s="33"/>
      <c r="O142" s="32">
        <v>180</v>
      </c>
      <c r="P142" s="415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29"/>
      <c r="R142" s="329"/>
      <c r="S142" s="329"/>
      <c r="T142" s="330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4" t="s">
        <v>241</v>
      </c>
      <c r="AG142" s="67"/>
      <c r="AJ142" s="71" t="s">
        <v>83</v>
      </c>
      <c r="AK142" s="71">
        <v>6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242</v>
      </c>
      <c r="B143" s="54" t="s">
        <v>243</v>
      </c>
      <c r="C143" s="31">
        <v>4301135540</v>
      </c>
      <c r="D143" s="334">
        <v>4607111035646</v>
      </c>
      <c r="E143" s="335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240</v>
      </c>
      <c r="L143" s="32" t="s">
        <v>81</v>
      </c>
      <c r="M143" s="33" t="s">
        <v>69</v>
      </c>
      <c r="N143" s="33"/>
      <c r="O143" s="32">
        <v>180</v>
      </c>
      <c r="P143" s="44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29"/>
      <c r="R143" s="329"/>
      <c r="S143" s="329"/>
      <c r="T143" s="330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6" t="s">
        <v>241</v>
      </c>
      <c r="AG143" s="67"/>
      <c r="AJ143" s="71" t="s">
        <v>83</v>
      </c>
      <c r="AK143" s="71">
        <v>6</v>
      </c>
      <c r="BB143" s="177" t="s">
        <v>84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47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48"/>
      <c r="P144" s="340" t="s">
        <v>73</v>
      </c>
      <c r="Q144" s="341"/>
      <c r="R144" s="341"/>
      <c r="S144" s="341"/>
      <c r="T144" s="341"/>
      <c r="U144" s="341"/>
      <c r="V144" s="342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hidden="1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48"/>
      <c r="P145" s="340" t="s">
        <v>73</v>
      </c>
      <c r="Q145" s="341"/>
      <c r="R145" s="341"/>
      <c r="S145" s="341"/>
      <c r="T145" s="341"/>
      <c r="U145" s="341"/>
      <c r="V145" s="342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36" t="s">
        <v>244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hidden="1" customHeight="1" x14ac:dyDescent="0.25">
      <c r="A147" s="353" t="s">
        <v>141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18"/>
      <c r="AB147" s="318"/>
      <c r="AC147" s="318"/>
    </row>
    <row r="148" spans="1:68" ht="27" hidden="1" customHeight="1" x14ac:dyDescent="0.25">
      <c r="A148" s="54" t="s">
        <v>245</v>
      </c>
      <c r="B148" s="54" t="s">
        <v>246</v>
      </c>
      <c r="C148" s="31">
        <v>4301135281</v>
      </c>
      <c r="D148" s="334">
        <v>4607111036568</v>
      </c>
      <c r="E148" s="335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7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29"/>
      <c r="R148" s="329"/>
      <c r="S148" s="329"/>
      <c r="T148" s="330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8" t="s">
        <v>247</v>
      </c>
      <c r="AG148" s="67"/>
      <c r="AJ148" s="71" t="s">
        <v>72</v>
      </c>
      <c r="AK148" s="71">
        <v>1</v>
      </c>
      <c r="BB148" s="179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47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48"/>
      <c r="P149" s="340" t="s">
        <v>73</v>
      </c>
      <c r="Q149" s="341"/>
      <c r="R149" s="341"/>
      <c r="S149" s="341"/>
      <c r="T149" s="341"/>
      <c r="U149" s="341"/>
      <c r="V149" s="342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48"/>
      <c r="P150" s="340" t="s">
        <v>73</v>
      </c>
      <c r="Q150" s="341"/>
      <c r="R150" s="341"/>
      <c r="S150" s="341"/>
      <c r="T150" s="341"/>
      <c r="U150" s="341"/>
      <c r="V150" s="342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hidden="1" customHeight="1" x14ac:dyDescent="0.2">
      <c r="A151" s="354" t="s">
        <v>248</v>
      </c>
      <c r="B151" s="355"/>
      <c r="C151" s="355"/>
      <c r="D151" s="355"/>
      <c r="E151" s="355"/>
      <c r="F151" s="355"/>
      <c r="G151" s="355"/>
      <c r="H151" s="355"/>
      <c r="I151" s="355"/>
      <c r="J151" s="355"/>
      <c r="K151" s="355"/>
      <c r="L151" s="355"/>
      <c r="M151" s="355"/>
      <c r="N151" s="355"/>
      <c r="O151" s="355"/>
      <c r="P151" s="355"/>
      <c r="Q151" s="355"/>
      <c r="R151" s="355"/>
      <c r="S151" s="355"/>
      <c r="T151" s="355"/>
      <c r="U151" s="355"/>
      <c r="V151" s="355"/>
      <c r="W151" s="355"/>
      <c r="X151" s="355"/>
      <c r="Y151" s="355"/>
      <c r="Z151" s="355"/>
      <c r="AA151" s="48"/>
      <c r="AB151" s="48"/>
      <c r="AC151" s="48"/>
    </row>
    <row r="152" spans="1:68" ht="16.5" hidden="1" customHeight="1" x14ac:dyDescent="0.25">
      <c r="A152" s="336" t="s">
        <v>249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hidden="1" customHeight="1" x14ac:dyDescent="0.25">
      <c r="A153" s="353" t="s">
        <v>141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18"/>
      <c r="AB153" s="318"/>
      <c r="AC153" s="318"/>
    </row>
    <row r="154" spans="1:68" ht="27" hidden="1" customHeight="1" x14ac:dyDescent="0.25">
      <c r="A154" s="54" t="s">
        <v>250</v>
      </c>
      <c r="B154" s="54" t="s">
        <v>251</v>
      </c>
      <c r="C154" s="31">
        <v>4301135317</v>
      </c>
      <c r="D154" s="334">
        <v>4607111039057</v>
      </c>
      <c r="E154" s="335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136</v>
      </c>
      <c r="L154" s="32" t="s">
        <v>68</v>
      </c>
      <c r="M154" s="33" t="s">
        <v>69</v>
      </c>
      <c r="N154" s="33"/>
      <c r="O154" s="32">
        <v>180</v>
      </c>
      <c r="P154" s="461" t="s">
        <v>252</v>
      </c>
      <c r="Q154" s="329"/>
      <c r="R154" s="329"/>
      <c r="S154" s="329"/>
      <c r="T154" s="330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80" t="s">
        <v>215</v>
      </c>
      <c r="AG154" s="67"/>
      <c r="AJ154" s="71" t="s">
        <v>72</v>
      </c>
      <c r="AK154" s="71">
        <v>1</v>
      </c>
      <c r="BB154" s="181" t="s">
        <v>84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47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48"/>
      <c r="P155" s="340" t="s">
        <v>73</v>
      </c>
      <c r="Q155" s="341"/>
      <c r="R155" s="341"/>
      <c r="S155" s="341"/>
      <c r="T155" s="341"/>
      <c r="U155" s="341"/>
      <c r="V155" s="342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hidden="1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48"/>
      <c r="P156" s="340" t="s">
        <v>73</v>
      </c>
      <c r="Q156" s="341"/>
      <c r="R156" s="341"/>
      <c r="S156" s="341"/>
      <c r="T156" s="341"/>
      <c r="U156" s="341"/>
      <c r="V156" s="342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hidden="1" customHeight="1" x14ac:dyDescent="0.25">
      <c r="A157" s="336" t="s">
        <v>253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hidden="1" customHeight="1" x14ac:dyDescent="0.25">
      <c r="A158" s="353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18"/>
      <c r="AB158" s="318"/>
      <c r="AC158" s="318"/>
    </row>
    <row r="159" spans="1:68" ht="16.5" hidden="1" customHeight="1" x14ac:dyDescent="0.25">
      <c r="A159" s="54" t="s">
        <v>254</v>
      </c>
      <c r="B159" s="54" t="s">
        <v>255</v>
      </c>
      <c r="C159" s="31">
        <v>4301071062</v>
      </c>
      <c r="D159" s="334">
        <v>4607111036384</v>
      </c>
      <c r="E159" s="335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7" t="s">
        <v>256</v>
      </c>
      <c r="Q159" s="329"/>
      <c r="R159" s="329"/>
      <c r="S159" s="329"/>
      <c r="T159" s="330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82" t="s">
        <v>257</v>
      </c>
      <c r="AG159" s="67"/>
      <c r="AJ159" s="71" t="s">
        <v>72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hidden="1" customHeight="1" x14ac:dyDescent="0.25">
      <c r="A160" s="54" t="s">
        <v>258</v>
      </c>
      <c r="B160" s="54" t="s">
        <v>259</v>
      </c>
      <c r="C160" s="31">
        <v>4301071056</v>
      </c>
      <c r="D160" s="334">
        <v>4640242180250</v>
      </c>
      <c r="E160" s="335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59" t="s">
        <v>260</v>
      </c>
      <c r="Q160" s="329"/>
      <c r="R160" s="329"/>
      <c r="S160" s="329"/>
      <c r="T160" s="330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4" t="s">
        <v>261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262</v>
      </c>
      <c r="B161" s="54" t="s">
        <v>263</v>
      </c>
      <c r="C161" s="31">
        <v>4301071050</v>
      </c>
      <c r="D161" s="334">
        <v>4607111036216</v>
      </c>
      <c r="E161" s="335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89</v>
      </c>
      <c r="M161" s="33" t="s">
        <v>69</v>
      </c>
      <c r="N161" s="33"/>
      <c r="O161" s="32">
        <v>180</v>
      </c>
      <c r="P161" s="46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29"/>
      <c r="R161" s="329"/>
      <c r="S161" s="329"/>
      <c r="T161" s="330"/>
      <c r="U161" s="34"/>
      <c r="V161" s="34"/>
      <c r="W161" s="35" t="s">
        <v>70</v>
      </c>
      <c r="X161" s="324">
        <v>144</v>
      </c>
      <c r="Y161" s="325">
        <f>IFERROR(IF(X161="","",X161),"")</f>
        <v>144</v>
      </c>
      <c r="Z161" s="36">
        <f>IFERROR(IF(X161="","",X161*0.00866),"")</f>
        <v>1.2470399999999999</v>
      </c>
      <c r="AA161" s="56"/>
      <c r="AB161" s="57"/>
      <c r="AC161" s="186" t="s">
        <v>264</v>
      </c>
      <c r="AG161" s="67"/>
      <c r="AJ161" s="71" t="s">
        <v>90</v>
      </c>
      <c r="AK161" s="71">
        <v>144</v>
      </c>
      <c r="BB161" s="187" t="s">
        <v>1</v>
      </c>
      <c r="BM161" s="67">
        <f>IFERROR(X161*I161,"0")</f>
        <v>750.70079999999996</v>
      </c>
      <c r="BN161" s="67">
        <f>IFERROR(Y161*I161,"0")</f>
        <v>750.70079999999996</v>
      </c>
      <c r="BO161" s="67">
        <f>IFERROR(X161/J161,"0")</f>
        <v>1</v>
      </c>
      <c r="BP161" s="67">
        <f>IFERROR(Y161/J161,"0")</f>
        <v>1</v>
      </c>
    </row>
    <row r="162" spans="1:68" ht="27" hidden="1" customHeight="1" x14ac:dyDescent="0.25">
      <c r="A162" s="54" t="s">
        <v>265</v>
      </c>
      <c r="B162" s="54" t="s">
        <v>266</v>
      </c>
      <c r="C162" s="31">
        <v>4301071061</v>
      </c>
      <c r="D162" s="334">
        <v>4607111036278</v>
      </c>
      <c r="E162" s="335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8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29"/>
      <c r="R162" s="329"/>
      <c r="S162" s="329"/>
      <c r="T162" s="330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8" t="s">
        <v>267</v>
      </c>
      <c r="AG162" s="67"/>
      <c r="AJ162" s="71" t="s">
        <v>72</v>
      </c>
      <c r="AK162" s="71">
        <v>1</v>
      </c>
      <c r="BB162" s="18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7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48"/>
      <c r="P163" s="340" t="s">
        <v>73</v>
      </c>
      <c r="Q163" s="341"/>
      <c r="R163" s="341"/>
      <c r="S163" s="341"/>
      <c r="T163" s="341"/>
      <c r="U163" s="341"/>
      <c r="V163" s="342"/>
      <c r="W163" s="37" t="s">
        <v>70</v>
      </c>
      <c r="X163" s="326">
        <f>IFERROR(SUM(X159:X162),"0")</f>
        <v>144</v>
      </c>
      <c r="Y163" s="326">
        <f>IFERROR(SUM(Y159:Y162),"0")</f>
        <v>144</v>
      </c>
      <c r="Z163" s="326">
        <f>IFERROR(IF(Z159="",0,Z159),"0")+IFERROR(IF(Z160="",0,Z160),"0")+IFERROR(IF(Z161="",0,Z161),"0")+IFERROR(IF(Z162="",0,Z162),"0")</f>
        <v>1.2470399999999999</v>
      </c>
      <c r="AA163" s="327"/>
      <c r="AB163" s="327"/>
      <c r="AC163" s="327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48"/>
      <c r="P164" s="340" t="s">
        <v>73</v>
      </c>
      <c r="Q164" s="341"/>
      <c r="R164" s="341"/>
      <c r="S164" s="341"/>
      <c r="T164" s="341"/>
      <c r="U164" s="341"/>
      <c r="V164" s="342"/>
      <c r="W164" s="37" t="s">
        <v>74</v>
      </c>
      <c r="X164" s="326">
        <f>IFERROR(SUMPRODUCT(X159:X162*H159:H162),"0")</f>
        <v>720</v>
      </c>
      <c r="Y164" s="326">
        <f>IFERROR(SUMPRODUCT(Y159:Y162*H159:H162),"0")</f>
        <v>720</v>
      </c>
      <c r="Z164" s="37"/>
      <c r="AA164" s="327"/>
      <c r="AB164" s="327"/>
      <c r="AC164" s="327"/>
    </row>
    <row r="165" spans="1:68" ht="14.25" hidden="1" customHeight="1" x14ac:dyDescent="0.25">
      <c r="A165" s="353" t="s">
        <v>268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18"/>
      <c r="AB165" s="318"/>
      <c r="AC165" s="318"/>
    </row>
    <row r="166" spans="1:68" ht="27" hidden="1" customHeight="1" x14ac:dyDescent="0.25">
      <c r="A166" s="54" t="s">
        <v>269</v>
      </c>
      <c r="B166" s="54" t="s">
        <v>270</v>
      </c>
      <c r="C166" s="31">
        <v>4301080153</v>
      </c>
      <c r="D166" s="334">
        <v>4607111036827</v>
      </c>
      <c r="E166" s="335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6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29"/>
      <c r="R166" s="329"/>
      <c r="S166" s="329"/>
      <c r="T166" s="330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90" t="s">
        <v>271</v>
      </c>
      <c r="AG166" s="67"/>
      <c r="AJ166" s="71" t="s">
        <v>72</v>
      </c>
      <c r="AK166" s="71">
        <v>1</v>
      </c>
      <c r="BB166" s="191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4301080154</v>
      </c>
      <c r="D167" s="334">
        <v>4607111036834</v>
      </c>
      <c r="E167" s="335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1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29"/>
      <c r="R167" s="329"/>
      <c r="S167" s="329"/>
      <c r="T167" s="330"/>
      <c r="U167" s="34"/>
      <c r="V167" s="34"/>
      <c r="W167" s="35" t="s">
        <v>70</v>
      </c>
      <c r="X167" s="324">
        <v>24</v>
      </c>
      <c r="Y167" s="325">
        <f>IFERROR(IF(X167="","",X167),"")</f>
        <v>24</v>
      </c>
      <c r="Z167" s="36">
        <f>IFERROR(IF(X167="","",X167*0.00866),"")</f>
        <v>0.20783999999999997</v>
      </c>
      <c r="AA167" s="56"/>
      <c r="AB167" s="57"/>
      <c r="AC167" s="192" t="s">
        <v>271</v>
      </c>
      <c r="AG167" s="67"/>
      <c r="AJ167" s="71" t="s">
        <v>72</v>
      </c>
      <c r="AK167" s="71">
        <v>1</v>
      </c>
      <c r="BB167" s="193" t="s">
        <v>1</v>
      </c>
      <c r="BM167" s="67">
        <f>IFERROR(X167*I167,"0")</f>
        <v>126.072</v>
      </c>
      <c r="BN167" s="67">
        <f>IFERROR(Y167*I167,"0")</f>
        <v>126.072</v>
      </c>
      <c r="BO167" s="67">
        <f>IFERROR(X167/J167,"0")</f>
        <v>0.16666666666666666</v>
      </c>
      <c r="BP167" s="67">
        <f>IFERROR(Y167/J167,"0")</f>
        <v>0.16666666666666666</v>
      </c>
    </row>
    <row r="168" spans="1:68" x14ac:dyDescent="0.2">
      <c r="A168" s="347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48"/>
      <c r="P168" s="340" t="s">
        <v>73</v>
      </c>
      <c r="Q168" s="341"/>
      <c r="R168" s="341"/>
      <c r="S168" s="341"/>
      <c r="T168" s="341"/>
      <c r="U168" s="341"/>
      <c r="V168" s="342"/>
      <c r="W168" s="37" t="s">
        <v>70</v>
      </c>
      <c r="X168" s="326">
        <f>IFERROR(SUM(X166:X167),"0")</f>
        <v>24</v>
      </c>
      <c r="Y168" s="326">
        <f>IFERROR(SUM(Y166:Y167),"0")</f>
        <v>24</v>
      </c>
      <c r="Z168" s="326">
        <f>IFERROR(IF(Z166="",0,Z166),"0")+IFERROR(IF(Z167="",0,Z167),"0")</f>
        <v>0.20783999999999997</v>
      </c>
      <c r="AA168" s="327"/>
      <c r="AB168" s="327"/>
      <c r="AC168" s="327"/>
    </row>
    <row r="169" spans="1:68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48"/>
      <c r="P169" s="340" t="s">
        <v>73</v>
      </c>
      <c r="Q169" s="341"/>
      <c r="R169" s="341"/>
      <c r="S169" s="341"/>
      <c r="T169" s="341"/>
      <c r="U169" s="341"/>
      <c r="V169" s="342"/>
      <c r="W169" s="37" t="s">
        <v>74</v>
      </c>
      <c r="X169" s="326">
        <f>IFERROR(SUMPRODUCT(X166:X167*H166:H167),"0")</f>
        <v>120</v>
      </c>
      <c r="Y169" s="326">
        <f>IFERROR(SUMPRODUCT(Y166:Y167*H166:H167),"0")</f>
        <v>120</v>
      </c>
      <c r="Z169" s="37"/>
      <c r="AA169" s="327"/>
      <c r="AB169" s="327"/>
      <c r="AC169" s="327"/>
    </row>
    <row r="170" spans="1:68" ht="27.75" hidden="1" customHeight="1" x14ac:dyDescent="0.2">
      <c r="A170" s="354" t="s">
        <v>274</v>
      </c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5"/>
      <c r="N170" s="355"/>
      <c r="O170" s="355"/>
      <c r="P170" s="355"/>
      <c r="Q170" s="355"/>
      <c r="R170" s="355"/>
      <c r="S170" s="355"/>
      <c r="T170" s="355"/>
      <c r="U170" s="355"/>
      <c r="V170" s="355"/>
      <c r="W170" s="355"/>
      <c r="X170" s="355"/>
      <c r="Y170" s="355"/>
      <c r="Z170" s="355"/>
      <c r="AA170" s="48"/>
      <c r="AB170" s="48"/>
      <c r="AC170" s="48"/>
    </row>
    <row r="171" spans="1:68" ht="16.5" hidden="1" customHeight="1" x14ac:dyDescent="0.25">
      <c r="A171" s="336" t="s">
        <v>275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hidden="1" customHeight="1" x14ac:dyDescent="0.25">
      <c r="A172" s="353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18"/>
      <c r="AB172" s="318"/>
      <c r="AC172" s="318"/>
    </row>
    <row r="173" spans="1:68" ht="27" customHeight="1" x14ac:dyDescent="0.25">
      <c r="A173" s="54" t="s">
        <v>276</v>
      </c>
      <c r="B173" s="54" t="s">
        <v>277</v>
      </c>
      <c r="C173" s="31">
        <v>4301132097</v>
      </c>
      <c r="D173" s="334">
        <v>4607111035721</v>
      </c>
      <c r="E173" s="335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89</v>
      </c>
      <c r="M173" s="33" t="s">
        <v>69</v>
      </c>
      <c r="N173" s="33"/>
      <c r="O173" s="32">
        <v>365</v>
      </c>
      <c r="P173" s="40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29"/>
      <c r="R173" s="329"/>
      <c r="S173" s="329"/>
      <c r="T173" s="330"/>
      <c r="U173" s="34"/>
      <c r="V173" s="34"/>
      <c r="W173" s="35" t="s">
        <v>70</v>
      </c>
      <c r="X173" s="324">
        <v>28</v>
      </c>
      <c r="Y173" s="325">
        <f>IFERROR(IF(X173="","",X173),"")</f>
        <v>28</v>
      </c>
      <c r="Z173" s="36">
        <f>IFERROR(IF(X173="","",X173*0.01788),"")</f>
        <v>0.50063999999999997</v>
      </c>
      <c r="AA173" s="56"/>
      <c r="AB173" s="57"/>
      <c r="AC173" s="194" t="s">
        <v>278</v>
      </c>
      <c r="AG173" s="67"/>
      <c r="AJ173" s="71" t="s">
        <v>90</v>
      </c>
      <c r="AK173" s="71">
        <v>70</v>
      </c>
      <c r="BB173" s="195" t="s">
        <v>84</v>
      </c>
      <c r="BM173" s="67">
        <f>IFERROR(X173*I173,"0")</f>
        <v>94.864000000000004</v>
      </c>
      <c r="BN173" s="67">
        <f>IFERROR(Y173*I173,"0")</f>
        <v>94.864000000000004</v>
      </c>
      <c r="BO173" s="67">
        <f>IFERROR(X173/J173,"0")</f>
        <v>0.4</v>
      </c>
      <c r="BP173" s="67">
        <f>IFERROR(Y173/J173,"0")</f>
        <v>0.4</v>
      </c>
    </row>
    <row r="174" spans="1:68" ht="27" customHeight="1" x14ac:dyDescent="0.25">
      <c r="A174" s="54" t="s">
        <v>279</v>
      </c>
      <c r="B174" s="54" t="s">
        <v>280</v>
      </c>
      <c r="C174" s="31">
        <v>4301132100</v>
      </c>
      <c r="D174" s="334">
        <v>4607111035691</v>
      </c>
      <c r="E174" s="335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89</v>
      </c>
      <c r="M174" s="33" t="s">
        <v>69</v>
      </c>
      <c r="N174" s="33"/>
      <c r="O174" s="32">
        <v>365</v>
      </c>
      <c r="P174" s="536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29"/>
      <c r="R174" s="329"/>
      <c r="S174" s="329"/>
      <c r="T174" s="330"/>
      <c r="U174" s="34"/>
      <c r="V174" s="34"/>
      <c r="W174" s="35" t="s">
        <v>70</v>
      </c>
      <c r="X174" s="324">
        <v>28</v>
      </c>
      <c r="Y174" s="325">
        <f>IFERROR(IF(X174="","",X174),"")</f>
        <v>28</v>
      </c>
      <c r="Z174" s="36">
        <f>IFERROR(IF(X174="","",X174*0.01788),"")</f>
        <v>0.50063999999999997</v>
      </c>
      <c r="AA174" s="56"/>
      <c r="AB174" s="57"/>
      <c r="AC174" s="196" t="s">
        <v>281</v>
      </c>
      <c r="AG174" s="67"/>
      <c r="AJ174" s="71" t="s">
        <v>90</v>
      </c>
      <c r="AK174" s="71">
        <v>70</v>
      </c>
      <c r="BB174" s="197" t="s">
        <v>84</v>
      </c>
      <c r="BM174" s="67">
        <f>IFERROR(X174*I174,"0")</f>
        <v>94.864000000000004</v>
      </c>
      <c r="BN174" s="67">
        <f>IFERROR(Y174*I174,"0")</f>
        <v>94.864000000000004</v>
      </c>
      <c r="BO174" s="67">
        <f>IFERROR(X174/J174,"0")</f>
        <v>0.4</v>
      </c>
      <c r="BP174" s="67">
        <f>IFERROR(Y174/J174,"0")</f>
        <v>0.4</v>
      </c>
    </row>
    <row r="175" spans="1:68" ht="27" customHeight="1" x14ac:dyDescent="0.25">
      <c r="A175" s="54" t="s">
        <v>282</v>
      </c>
      <c r="B175" s="54" t="s">
        <v>283</v>
      </c>
      <c r="C175" s="31">
        <v>4301132079</v>
      </c>
      <c r="D175" s="334">
        <v>4607111038487</v>
      </c>
      <c r="E175" s="335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81</v>
      </c>
      <c r="M175" s="33" t="s">
        <v>69</v>
      </c>
      <c r="N175" s="33"/>
      <c r="O175" s="32">
        <v>180</v>
      </c>
      <c r="P175" s="47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29"/>
      <c r="R175" s="329"/>
      <c r="S175" s="329"/>
      <c r="T175" s="330"/>
      <c r="U175" s="34"/>
      <c r="V175" s="34"/>
      <c r="W175" s="35" t="s">
        <v>70</v>
      </c>
      <c r="X175" s="324">
        <v>28</v>
      </c>
      <c r="Y175" s="325">
        <f>IFERROR(IF(X175="","",X175),"")</f>
        <v>28</v>
      </c>
      <c r="Z175" s="36">
        <f>IFERROR(IF(X175="","",X175*0.01788),"")</f>
        <v>0.50063999999999997</v>
      </c>
      <c r="AA175" s="56"/>
      <c r="AB175" s="57"/>
      <c r="AC175" s="198" t="s">
        <v>284</v>
      </c>
      <c r="AG175" s="67"/>
      <c r="AJ175" s="71" t="s">
        <v>83</v>
      </c>
      <c r="AK175" s="71">
        <v>14</v>
      </c>
      <c r="BB175" s="199" t="s">
        <v>84</v>
      </c>
      <c r="BM175" s="67">
        <f>IFERROR(X175*I175,"0")</f>
        <v>104.608</v>
      </c>
      <c r="BN175" s="67">
        <f>IFERROR(Y175*I175,"0")</f>
        <v>104.608</v>
      </c>
      <c r="BO175" s="67">
        <f>IFERROR(X175/J175,"0")</f>
        <v>0.4</v>
      </c>
      <c r="BP175" s="67">
        <f>IFERROR(Y175/J175,"0")</f>
        <v>0.4</v>
      </c>
    </row>
    <row r="176" spans="1:68" x14ac:dyDescent="0.2">
      <c r="A176" s="347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48"/>
      <c r="P176" s="340" t="s">
        <v>73</v>
      </c>
      <c r="Q176" s="341"/>
      <c r="R176" s="341"/>
      <c r="S176" s="341"/>
      <c r="T176" s="341"/>
      <c r="U176" s="341"/>
      <c r="V176" s="342"/>
      <c r="W176" s="37" t="s">
        <v>70</v>
      </c>
      <c r="X176" s="326">
        <f>IFERROR(SUM(X173:X175),"0")</f>
        <v>84</v>
      </c>
      <c r="Y176" s="326">
        <f>IFERROR(SUM(Y173:Y175),"0")</f>
        <v>84</v>
      </c>
      <c r="Z176" s="326">
        <f>IFERROR(IF(Z173="",0,Z173),"0")+IFERROR(IF(Z174="",0,Z174),"0")+IFERROR(IF(Z175="",0,Z175),"0")</f>
        <v>1.5019199999999999</v>
      </c>
      <c r="AA176" s="327"/>
      <c r="AB176" s="327"/>
      <c r="AC176" s="327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48"/>
      <c r="P177" s="340" t="s">
        <v>73</v>
      </c>
      <c r="Q177" s="341"/>
      <c r="R177" s="341"/>
      <c r="S177" s="341"/>
      <c r="T177" s="341"/>
      <c r="U177" s="341"/>
      <c r="V177" s="342"/>
      <c r="W177" s="37" t="s">
        <v>74</v>
      </c>
      <c r="X177" s="326">
        <f>IFERROR(SUMPRODUCT(X173:X175*H173:H175),"0")</f>
        <v>252</v>
      </c>
      <c r="Y177" s="326">
        <f>IFERROR(SUMPRODUCT(Y173:Y175*H173:H175),"0")</f>
        <v>252</v>
      </c>
      <c r="Z177" s="37"/>
      <c r="AA177" s="327"/>
      <c r="AB177" s="327"/>
      <c r="AC177" s="327"/>
    </row>
    <row r="178" spans="1:68" ht="14.25" hidden="1" customHeight="1" x14ac:dyDescent="0.25">
      <c r="A178" s="353" t="s">
        <v>285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18"/>
      <c r="AB178" s="318"/>
      <c r="AC178" s="318"/>
    </row>
    <row r="179" spans="1:68" ht="27" hidden="1" customHeight="1" x14ac:dyDescent="0.25">
      <c r="A179" s="54" t="s">
        <v>286</v>
      </c>
      <c r="B179" s="54" t="s">
        <v>287</v>
      </c>
      <c r="C179" s="31">
        <v>4301051855</v>
      </c>
      <c r="D179" s="334">
        <v>4680115885875</v>
      </c>
      <c r="E179" s="335"/>
      <c r="F179" s="323">
        <v>1</v>
      </c>
      <c r="G179" s="32">
        <v>9</v>
      </c>
      <c r="H179" s="323">
        <v>9</v>
      </c>
      <c r="I179" s="323">
        <v>9.48</v>
      </c>
      <c r="J179" s="32">
        <v>56</v>
      </c>
      <c r="K179" s="32" t="s">
        <v>288</v>
      </c>
      <c r="L179" s="32" t="s">
        <v>68</v>
      </c>
      <c r="M179" s="33" t="s">
        <v>289</v>
      </c>
      <c r="N179" s="33"/>
      <c r="O179" s="32">
        <v>365</v>
      </c>
      <c r="P179" s="456" t="s">
        <v>290</v>
      </c>
      <c r="Q179" s="329"/>
      <c r="R179" s="329"/>
      <c r="S179" s="329"/>
      <c r="T179" s="330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IFERROR(IF(X179="","",X179*0.02175),"")</f>
        <v>0</v>
      </c>
      <c r="AA179" s="56"/>
      <c r="AB179" s="57"/>
      <c r="AC179" s="200" t="s">
        <v>291</v>
      </c>
      <c r="AG179" s="67"/>
      <c r="AJ179" s="71" t="s">
        <v>72</v>
      </c>
      <c r="AK179" s="71">
        <v>1</v>
      </c>
      <c r="BB179" s="201" t="s">
        <v>292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47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48"/>
      <c r="P180" s="340" t="s">
        <v>73</v>
      </c>
      <c r="Q180" s="341"/>
      <c r="R180" s="341"/>
      <c r="S180" s="341"/>
      <c r="T180" s="341"/>
      <c r="U180" s="341"/>
      <c r="V180" s="342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hidden="1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48"/>
      <c r="P181" s="340" t="s">
        <v>73</v>
      </c>
      <c r="Q181" s="341"/>
      <c r="R181" s="341"/>
      <c r="S181" s="341"/>
      <c r="T181" s="341"/>
      <c r="U181" s="341"/>
      <c r="V181" s="342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27.75" hidden="1" customHeight="1" x14ac:dyDescent="0.2">
      <c r="A182" s="354" t="s">
        <v>293</v>
      </c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355"/>
      <c r="S182" s="355"/>
      <c r="T182" s="355"/>
      <c r="U182" s="355"/>
      <c r="V182" s="355"/>
      <c r="W182" s="355"/>
      <c r="X182" s="355"/>
      <c r="Y182" s="355"/>
      <c r="Z182" s="355"/>
      <c r="AA182" s="48"/>
      <c r="AB182" s="48"/>
      <c r="AC182" s="48"/>
    </row>
    <row r="183" spans="1:68" ht="16.5" hidden="1" customHeight="1" x14ac:dyDescent="0.25">
      <c r="A183" s="336" t="s">
        <v>294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19"/>
      <c r="AB183" s="319"/>
      <c r="AC183" s="319"/>
    </row>
    <row r="184" spans="1:68" ht="14.25" hidden="1" customHeight="1" x14ac:dyDescent="0.25">
      <c r="A184" s="353" t="s">
        <v>141</v>
      </c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37"/>
      <c r="P184" s="337"/>
      <c r="Q184" s="337"/>
      <c r="R184" s="337"/>
      <c r="S184" s="337"/>
      <c r="T184" s="337"/>
      <c r="U184" s="337"/>
      <c r="V184" s="337"/>
      <c r="W184" s="337"/>
      <c r="X184" s="337"/>
      <c r="Y184" s="337"/>
      <c r="Z184" s="337"/>
      <c r="AA184" s="318"/>
      <c r="AB184" s="318"/>
      <c r="AC184" s="318"/>
    </row>
    <row r="185" spans="1:68" ht="27" hidden="1" customHeight="1" x14ac:dyDescent="0.25">
      <c r="A185" s="54" t="s">
        <v>295</v>
      </c>
      <c r="B185" s="54" t="s">
        <v>296</v>
      </c>
      <c r="C185" s="31">
        <v>4301135681</v>
      </c>
      <c r="D185" s="334">
        <v>4620207490143</v>
      </c>
      <c r="E185" s="335"/>
      <c r="F185" s="323">
        <v>0.22</v>
      </c>
      <c r="G185" s="32">
        <v>12</v>
      </c>
      <c r="H185" s="323">
        <v>2.64</v>
      </c>
      <c r="I185" s="323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31" t="s">
        <v>297</v>
      </c>
      <c r="Q185" s="329"/>
      <c r="R185" s="329"/>
      <c r="S185" s="329"/>
      <c r="T185" s="330"/>
      <c r="U185" s="34"/>
      <c r="V185" s="34"/>
      <c r="W185" s="35" t="s">
        <v>70</v>
      </c>
      <c r="X185" s="324">
        <v>0</v>
      </c>
      <c r="Y185" s="325">
        <f>IFERROR(IF(X185="","",X185),"")</f>
        <v>0</v>
      </c>
      <c r="Z185" s="36">
        <f>IFERROR(IF(X185="","",X185*0.01788),"")</f>
        <v>0</v>
      </c>
      <c r="AA185" s="56"/>
      <c r="AB185" s="57" t="s">
        <v>175</v>
      </c>
      <c r="AC185" s="202" t="s">
        <v>298</v>
      </c>
      <c r="AG185" s="67"/>
      <c r="AJ185" s="71" t="s">
        <v>72</v>
      </c>
      <c r="AK185" s="71">
        <v>1</v>
      </c>
      <c r="BB185" s="20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299</v>
      </c>
      <c r="B186" s="54" t="s">
        <v>300</v>
      </c>
      <c r="C186" s="31">
        <v>4301135707</v>
      </c>
      <c r="D186" s="334">
        <v>4620207490198</v>
      </c>
      <c r="E186" s="335"/>
      <c r="F186" s="323">
        <v>0.2</v>
      </c>
      <c r="G186" s="32">
        <v>12</v>
      </c>
      <c r="H186" s="323">
        <v>2.4</v>
      </c>
      <c r="I186" s="32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1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29"/>
      <c r="R186" s="329"/>
      <c r="S186" s="329"/>
      <c r="T186" s="330"/>
      <c r="U186" s="34"/>
      <c r="V186" s="34"/>
      <c r="W186" s="35" t="s">
        <v>70</v>
      </c>
      <c r="X186" s="324">
        <v>0</v>
      </c>
      <c r="Y186" s="325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301</v>
      </c>
      <c r="AG186" s="67"/>
      <c r="AJ186" s="71" t="s">
        <v>72</v>
      </c>
      <c r="AK186" s="71">
        <v>1</v>
      </c>
      <c r="BB186" s="20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302</v>
      </c>
      <c r="B187" s="54" t="s">
        <v>303</v>
      </c>
      <c r="C187" s="31">
        <v>4301135719</v>
      </c>
      <c r="D187" s="334">
        <v>4620207490235</v>
      </c>
      <c r="E187" s="335"/>
      <c r="F187" s="323">
        <v>0.2</v>
      </c>
      <c r="G187" s="32">
        <v>12</v>
      </c>
      <c r="H187" s="323">
        <v>2.4</v>
      </c>
      <c r="I187" s="323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9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29"/>
      <c r="R187" s="329"/>
      <c r="S187" s="329"/>
      <c r="T187" s="330"/>
      <c r="U187" s="34"/>
      <c r="V187" s="34"/>
      <c r="W187" s="35" t="s">
        <v>70</v>
      </c>
      <c r="X187" s="324">
        <v>0</v>
      </c>
      <c r="Y187" s="325">
        <f>IFERROR(IF(X187="","",X187),"")</f>
        <v>0</v>
      </c>
      <c r="Z187" s="36">
        <f>IFERROR(IF(X187="","",X187*0.01788),"")</f>
        <v>0</v>
      </c>
      <c r="AA187" s="56"/>
      <c r="AB187" s="57"/>
      <c r="AC187" s="206" t="s">
        <v>304</v>
      </c>
      <c r="AG187" s="67"/>
      <c r="AJ187" s="71" t="s">
        <v>72</v>
      </c>
      <c r="AK187" s="71">
        <v>1</v>
      </c>
      <c r="BB187" s="20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305</v>
      </c>
      <c r="B188" s="54" t="s">
        <v>306</v>
      </c>
      <c r="C188" s="31">
        <v>4301135697</v>
      </c>
      <c r="D188" s="334">
        <v>4620207490259</v>
      </c>
      <c r="E188" s="335"/>
      <c r="F188" s="323">
        <v>0.2</v>
      </c>
      <c r="G188" s="32">
        <v>12</v>
      </c>
      <c r="H188" s="323">
        <v>2.4</v>
      </c>
      <c r="I188" s="323">
        <v>3.1036000000000001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8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29"/>
      <c r="R188" s="329"/>
      <c r="S188" s="329"/>
      <c r="T188" s="330"/>
      <c r="U188" s="34"/>
      <c r="V188" s="34"/>
      <c r="W188" s="35" t="s">
        <v>70</v>
      </c>
      <c r="X188" s="324">
        <v>0</v>
      </c>
      <c r="Y188" s="325">
        <f>IFERROR(IF(X188="","",X188),"")</f>
        <v>0</v>
      </c>
      <c r="Z188" s="36">
        <f>IFERROR(IF(X188="","",X188*0.01788),"")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47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48"/>
      <c r="P189" s="340" t="s">
        <v>73</v>
      </c>
      <c r="Q189" s="341"/>
      <c r="R189" s="341"/>
      <c r="S189" s="341"/>
      <c r="T189" s="341"/>
      <c r="U189" s="341"/>
      <c r="V189" s="342"/>
      <c r="W189" s="37" t="s">
        <v>70</v>
      </c>
      <c r="X189" s="326">
        <f>IFERROR(SUM(X185:X188),"0")</f>
        <v>0</v>
      </c>
      <c r="Y189" s="326">
        <f>IFERROR(SUM(Y185:Y188),"0")</f>
        <v>0</v>
      </c>
      <c r="Z189" s="326">
        <f>IFERROR(IF(Z185="",0,Z185),"0")+IFERROR(IF(Z186="",0,Z186),"0")+IFERROR(IF(Z187="",0,Z187),"0")+IFERROR(IF(Z188="",0,Z188),"0")</f>
        <v>0</v>
      </c>
      <c r="AA189" s="327"/>
      <c r="AB189" s="327"/>
      <c r="AC189" s="327"/>
    </row>
    <row r="190" spans="1:68" hidden="1" x14ac:dyDescent="0.2">
      <c r="A190" s="337"/>
      <c r="B190" s="337"/>
      <c r="C190" s="337"/>
      <c r="D190" s="337"/>
      <c r="E190" s="337"/>
      <c r="F190" s="337"/>
      <c r="G190" s="337"/>
      <c r="H190" s="337"/>
      <c r="I190" s="337"/>
      <c r="J190" s="337"/>
      <c r="K190" s="337"/>
      <c r="L190" s="337"/>
      <c r="M190" s="337"/>
      <c r="N190" s="337"/>
      <c r="O190" s="348"/>
      <c r="P190" s="340" t="s">
        <v>73</v>
      </c>
      <c r="Q190" s="341"/>
      <c r="R190" s="341"/>
      <c r="S190" s="341"/>
      <c r="T190" s="341"/>
      <c r="U190" s="341"/>
      <c r="V190" s="342"/>
      <c r="W190" s="37" t="s">
        <v>74</v>
      </c>
      <c r="X190" s="326">
        <f>IFERROR(SUMPRODUCT(X185:X188*H185:H188),"0")</f>
        <v>0</v>
      </c>
      <c r="Y190" s="326">
        <f>IFERROR(SUMPRODUCT(Y185:Y188*H185:H188),"0")</f>
        <v>0</v>
      </c>
      <c r="Z190" s="37"/>
      <c r="AA190" s="327"/>
      <c r="AB190" s="327"/>
      <c r="AC190" s="327"/>
    </row>
    <row r="191" spans="1:68" ht="16.5" hidden="1" customHeight="1" x14ac:dyDescent="0.25">
      <c r="A191" s="336" t="s">
        <v>307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337"/>
      <c r="Y191" s="337"/>
      <c r="Z191" s="337"/>
      <c r="AA191" s="319"/>
      <c r="AB191" s="319"/>
      <c r="AC191" s="319"/>
    </row>
    <row r="192" spans="1:68" ht="14.25" hidden="1" customHeight="1" x14ac:dyDescent="0.25">
      <c r="A192" s="353" t="s">
        <v>64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337"/>
      <c r="Z192" s="337"/>
      <c r="AA192" s="318"/>
      <c r="AB192" s="318"/>
      <c r="AC192" s="318"/>
    </row>
    <row r="193" spans="1:68" ht="16.5" customHeight="1" x14ac:dyDescent="0.25">
      <c r="A193" s="54" t="s">
        <v>308</v>
      </c>
      <c r="B193" s="54" t="s">
        <v>309</v>
      </c>
      <c r="C193" s="31">
        <v>4301070948</v>
      </c>
      <c r="D193" s="334">
        <v>4607111037022</v>
      </c>
      <c r="E193" s="335"/>
      <c r="F193" s="323">
        <v>0.7</v>
      </c>
      <c r="G193" s="32">
        <v>8</v>
      </c>
      <c r="H193" s="323">
        <v>5.6</v>
      </c>
      <c r="I193" s="323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3" s="329"/>
      <c r="R193" s="329"/>
      <c r="S193" s="329"/>
      <c r="T193" s="330"/>
      <c r="U193" s="34"/>
      <c r="V193" s="34"/>
      <c r="W193" s="35" t="s">
        <v>70</v>
      </c>
      <c r="X193" s="324">
        <v>60</v>
      </c>
      <c r="Y193" s="325">
        <f>IFERROR(IF(X193="","",X193),"")</f>
        <v>60</v>
      </c>
      <c r="Z193" s="36">
        <f>IFERROR(IF(X193="","",X193*0.0155),"")</f>
        <v>0.92999999999999994</v>
      </c>
      <c r="AA193" s="56"/>
      <c r="AB193" s="57"/>
      <c r="AC193" s="210" t="s">
        <v>310</v>
      </c>
      <c r="AG193" s="67"/>
      <c r="AJ193" s="71" t="s">
        <v>83</v>
      </c>
      <c r="AK193" s="71">
        <v>12</v>
      </c>
      <c r="BB193" s="211" t="s">
        <v>1</v>
      </c>
      <c r="BM193" s="67">
        <f>IFERROR(X193*I193,"0")</f>
        <v>352.2</v>
      </c>
      <c r="BN193" s="67">
        <f>IFERROR(Y193*I193,"0")</f>
        <v>352.2</v>
      </c>
      <c r="BO193" s="67">
        <f>IFERROR(X193/J193,"0")</f>
        <v>0.7142857142857143</v>
      </c>
      <c r="BP193" s="67">
        <f>IFERROR(Y193/J193,"0")</f>
        <v>0.7142857142857143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4301070990</v>
      </c>
      <c r="D194" s="334">
        <v>4607111038494</v>
      </c>
      <c r="E194" s="335"/>
      <c r="F194" s="323">
        <v>0.7</v>
      </c>
      <c r="G194" s="32">
        <v>8</v>
      </c>
      <c r="H194" s="323">
        <v>5.6</v>
      </c>
      <c r="I194" s="323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8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4" s="329"/>
      <c r="R194" s="329"/>
      <c r="S194" s="329"/>
      <c r="T194" s="330"/>
      <c r="U194" s="34"/>
      <c r="V194" s="34"/>
      <c r="W194" s="35" t="s">
        <v>70</v>
      </c>
      <c r="X194" s="324">
        <v>0</v>
      </c>
      <c r="Y194" s="325">
        <f>IFERROR(IF(X194="","",X194),"")</f>
        <v>0</v>
      </c>
      <c r="Z194" s="36">
        <f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4301070966</v>
      </c>
      <c r="D195" s="334">
        <v>4607111038135</v>
      </c>
      <c r="E195" s="335"/>
      <c r="F195" s="323">
        <v>0.7</v>
      </c>
      <c r="G195" s="32">
        <v>8</v>
      </c>
      <c r="H195" s="323">
        <v>5.6</v>
      </c>
      <c r="I195" s="323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2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5" s="329"/>
      <c r="R195" s="329"/>
      <c r="S195" s="329"/>
      <c r="T195" s="330"/>
      <c r="U195" s="34"/>
      <c r="V195" s="34"/>
      <c r="W195" s="35" t="s">
        <v>70</v>
      </c>
      <c r="X195" s="324">
        <v>0</v>
      </c>
      <c r="Y195" s="325">
        <f>IFERROR(IF(X195="","",X195),"")</f>
        <v>0</v>
      </c>
      <c r="Z195" s="36">
        <f>IFERROR(IF(X195="","",X195*0.0155),"")</f>
        <v>0</v>
      </c>
      <c r="AA195" s="56"/>
      <c r="AB195" s="57"/>
      <c r="AC195" s="214" t="s">
        <v>316</v>
      </c>
      <c r="AG195" s="67"/>
      <c r="AJ195" s="71" t="s">
        <v>72</v>
      </c>
      <c r="AK195" s="71">
        <v>1</v>
      </c>
      <c r="BB195" s="21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47"/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48"/>
      <c r="P196" s="340" t="s">
        <v>73</v>
      </c>
      <c r="Q196" s="341"/>
      <c r="R196" s="341"/>
      <c r="S196" s="341"/>
      <c r="T196" s="341"/>
      <c r="U196" s="341"/>
      <c r="V196" s="342"/>
      <c r="W196" s="37" t="s">
        <v>70</v>
      </c>
      <c r="X196" s="326">
        <f>IFERROR(SUM(X193:X195),"0")</f>
        <v>60</v>
      </c>
      <c r="Y196" s="326">
        <f>IFERROR(SUM(Y193:Y195),"0")</f>
        <v>60</v>
      </c>
      <c r="Z196" s="326">
        <f>IFERROR(IF(Z193="",0,Z193),"0")+IFERROR(IF(Z194="",0,Z194),"0")+IFERROR(IF(Z195="",0,Z195),"0")</f>
        <v>0.92999999999999994</v>
      </c>
      <c r="AA196" s="327"/>
      <c r="AB196" s="327"/>
      <c r="AC196" s="327"/>
    </row>
    <row r="197" spans="1:68" x14ac:dyDescent="0.2">
      <c r="A197" s="337"/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48"/>
      <c r="P197" s="340" t="s">
        <v>73</v>
      </c>
      <c r="Q197" s="341"/>
      <c r="R197" s="341"/>
      <c r="S197" s="341"/>
      <c r="T197" s="341"/>
      <c r="U197" s="341"/>
      <c r="V197" s="342"/>
      <c r="W197" s="37" t="s">
        <v>74</v>
      </c>
      <c r="X197" s="326">
        <f>IFERROR(SUMPRODUCT(X193:X195*H193:H195),"0")</f>
        <v>336</v>
      </c>
      <c r="Y197" s="326">
        <f>IFERROR(SUMPRODUCT(Y193:Y195*H193:H195),"0")</f>
        <v>336</v>
      </c>
      <c r="Z197" s="37"/>
      <c r="AA197" s="327"/>
      <c r="AB197" s="327"/>
      <c r="AC197" s="327"/>
    </row>
    <row r="198" spans="1:68" ht="16.5" hidden="1" customHeight="1" x14ac:dyDescent="0.25">
      <c r="A198" s="336" t="s">
        <v>317</v>
      </c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7"/>
      <c r="T198" s="337"/>
      <c r="U198" s="337"/>
      <c r="V198" s="337"/>
      <c r="W198" s="337"/>
      <c r="X198" s="337"/>
      <c r="Y198" s="337"/>
      <c r="Z198" s="337"/>
      <c r="AA198" s="319"/>
      <c r="AB198" s="319"/>
      <c r="AC198" s="319"/>
    </row>
    <row r="199" spans="1:68" ht="14.25" hidden="1" customHeight="1" x14ac:dyDescent="0.25">
      <c r="A199" s="353" t="s">
        <v>64</v>
      </c>
      <c r="B199" s="337"/>
      <c r="C199" s="337"/>
      <c r="D199" s="337"/>
      <c r="E199" s="337"/>
      <c r="F199" s="337"/>
      <c r="G199" s="337"/>
      <c r="H199" s="337"/>
      <c r="I199" s="337"/>
      <c r="J199" s="337"/>
      <c r="K199" s="337"/>
      <c r="L199" s="337"/>
      <c r="M199" s="337"/>
      <c r="N199" s="337"/>
      <c r="O199" s="337"/>
      <c r="P199" s="337"/>
      <c r="Q199" s="337"/>
      <c r="R199" s="337"/>
      <c r="S199" s="337"/>
      <c r="T199" s="337"/>
      <c r="U199" s="337"/>
      <c r="V199" s="337"/>
      <c r="W199" s="337"/>
      <c r="X199" s="337"/>
      <c r="Y199" s="337"/>
      <c r="Z199" s="337"/>
      <c r="AA199" s="318"/>
      <c r="AB199" s="318"/>
      <c r="AC199" s="318"/>
    </row>
    <row r="200" spans="1:68" ht="27" hidden="1" customHeight="1" x14ac:dyDescent="0.25">
      <c r="A200" s="54" t="s">
        <v>318</v>
      </c>
      <c r="B200" s="54" t="s">
        <v>319</v>
      </c>
      <c r="C200" s="31">
        <v>4301070996</v>
      </c>
      <c r="D200" s="334">
        <v>4607111038654</v>
      </c>
      <c r="E200" s="335"/>
      <c r="F200" s="323">
        <v>0.4</v>
      </c>
      <c r="G200" s="32">
        <v>16</v>
      </c>
      <c r="H200" s="323">
        <v>6.4</v>
      </c>
      <c r="I200" s="323">
        <v>6.63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3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0" s="329"/>
      <c r="R200" s="329"/>
      <c r="S200" s="329"/>
      <c r="T200" s="330"/>
      <c r="U200" s="34"/>
      <c r="V200" s="34"/>
      <c r="W200" s="35" t="s">
        <v>70</v>
      </c>
      <c r="X200" s="324">
        <v>0</v>
      </c>
      <c r="Y200" s="325">
        <f t="shared" ref="Y200:Y205" si="18">IFERROR(IF(X200="","",X200),"")</f>
        <v>0</v>
      </c>
      <c r="Z200" s="36">
        <f t="shared" ref="Z200:Z205" si="19">IFERROR(IF(X200="","",X200*0.0155),"")</f>
        <v>0</v>
      </c>
      <c r="AA200" s="56"/>
      <c r="AB200" s="57"/>
      <c r="AC200" s="216" t="s">
        <v>320</v>
      </c>
      <c r="AG200" s="67"/>
      <c r="AJ200" s="71" t="s">
        <v>72</v>
      </c>
      <c r="AK200" s="71">
        <v>1</v>
      </c>
      <c r="BB200" s="217" t="s">
        <v>1</v>
      </c>
      <c r="BM200" s="67">
        <f t="shared" ref="BM200:BM205" si="20">IFERROR(X200*I200,"0")</f>
        <v>0</v>
      </c>
      <c r="BN200" s="67">
        <f t="shared" ref="BN200:BN205" si="21">IFERROR(Y200*I200,"0")</f>
        <v>0</v>
      </c>
      <c r="BO200" s="67">
        <f t="shared" ref="BO200:BO205" si="22">IFERROR(X200/J200,"0")</f>
        <v>0</v>
      </c>
      <c r="BP200" s="67">
        <f t="shared" ref="BP200:BP205" si="23">IFERROR(Y200/J200,"0")</f>
        <v>0</v>
      </c>
    </row>
    <row r="201" spans="1:68" ht="27" hidden="1" customHeight="1" x14ac:dyDescent="0.25">
      <c r="A201" s="54" t="s">
        <v>321</v>
      </c>
      <c r="B201" s="54" t="s">
        <v>322</v>
      </c>
      <c r="C201" s="31">
        <v>4301070997</v>
      </c>
      <c r="D201" s="334">
        <v>4607111038586</v>
      </c>
      <c r="E201" s="335"/>
      <c r="F201" s="323">
        <v>0.7</v>
      </c>
      <c r="G201" s="32">
        <v>8</v>
      </c>
      <c r="H201" s="323">
        <v>5.6</v>
      </c>
      <c r="I201" s="323">
        <v>5.83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8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1" s="329"/>
      <c r="R201" s="329"/>
      <c r="S201" s="329"/>
      <c r="T201" s="330"/>
      <c r="U201" s="34"/>
      <c r="V201" s="34"/>
      <c r="W201" s="35" t="s">
        <v>70</v>
      </c>
      <c r="X201" s="324">
        <v>0</v>
      </c>
      <c r="Y201" s="325">
        <f t="shared" si="18"/>
        <v>0</v>
      </c>
      <c r="Z201" s="36">
        <f t="shared" si="19"/>
        <v>0</v>
      </c>
      <c r="AA201" s="56"/>
      <c r="AB201" s="57"/>
      <c r="AC201" s="218" t="s">
        <v>320</v>
      </c>
      <c r="AG201" s="67"/>
      <c r="AJ201" s="71" t="s">
        <v>83</v>
      </c>
      <c r="AK201" s="71">
        <v>12</v>
      </c>
      <c r="BB201" s="219" t="s">
        <v>1</v>
      </c>
      <c r="BM201" s="67">
        <f t="shared" si="20"/>
        <v>0</v>
      </c>
      <c r="BN201" s="67">
        <f t="shared" si="21"/>
        <v>0</v>
      </c>
      <c r="BO201" s="67">
        <f t="shared" si="22"/>
        <v>0</v>
      </c>
      <c r="BP201" s="67">
        <f t="shared" si="23"/>
        <v>0</v>
      </c>
    </row>
    <row r="202" spans="1:68" ht="27" hidden="1" customHeight="1" x14ac:dyDescent="0.25">
      <c r="A202" s="54" t="s">
        <v>323</v>
      </c>
      <c r="B202" s="54" t="s">
        <v>324</v>
      </c>
      <c r="C202" s="31">
        <v>4301070962</v>
      </c>
      <c r="D202" s="334">
        <v>4607111038609</v>
      </c>
      <c r="E202" s="335"/>
      <c r="F202" s="323">
        <v>0.4</v>
      </c>
      <c r="G202" s="32">
        <v>16</v>
      </c>
      <c r="H202" s="323">
        <v>6.4</v>
      </c>
      <c r="I202" s="323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3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2" s="329"/>
      <c r="R202" s="329"/>
      <c r="S202" s="329"/>
      <c r="T202" s="330"/>
      <c r="U202" s="34"/>
      <c r="V202" s="34"/>
      <c r="W202" s="35" t="s">
        <v>70</v>
      </c>
      <c r="X202" s="324">
        <v>0</v>
      </c>
      <c r="Y202" s="325">
        <f t="shared" si="18"/>
        <v>0</v>
      </c>
      <c r="Z202" s="36">
        <f t="shared" si="19"/>
        <v>0</v>
      </c>
      <c r="AA202" s="56"/>
      <c r="AB202" s="57"/>
      <c r="AC202" s="220" t="s">
        <v>325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4301070963</v>
      </c>
      <c r="D203" s="334">
        <v>4607111038630</v>
      </c>
      <c r="E203" s="335"/>
      <c r="F203" s="323">
        <v>0.7</v>
      </c>
      <c r="G203" s="32">
        <v>8</v>
      </c>
      <c r="H203" s="323">
        <v>5.6</v>
      </c>
      <c r="I203" s="323">
        <v>5.87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6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3" s="329"/>
      <c r="R203" s="329"/>
      <c r="S203" s="329"/>
      <c r="T203" s="330"/>
      <c r="U203" s="34"/>
      <c r="V203" s="34"/>
      <c r="W203" s="35" t="s">
        <v>70</v>
      </c>
      <c r="X203" s="324">
        <v>12</v>
      </c>
      <c r="Y203" s="325">
        <f t="shared" si="18"/>
        <v>12</v>
      </c>
      <c r="Z203" s="36">
        <f t="shared" si="19"/>
        <v>0.186</v>
      </c>
      <c r="AA203" s="56"/>
      <c r="AB203" s="57"/>
      <c r="AC203" s="222" t="s">
        <v>325</v>
      </c>
      <c r="AG203" s="67"/>
      <c r="AJ203" s="71" t="s">
        <v>83</v>
      </c>
      <c r="AK203" s="71">
        <v>12</v>
      </c>
      <c r="BB203" s="223" t="s">
        <v>1</v>
      </c>
      <c r="BM203" s="67">
        <f t="shared" si="20"/>
        <v>70.44</v>
      </c>
      <c r="BN203" s="67">
        <f t="shared" si="21"/>
        <v>70.44</v>
      </c>
      <c r="BO203" s="67">
        <f t="shared" si="22"/>
        <v>0.14285714285714285</v>
      </c>
      <c r="BP203" s="67">
        <f t="shared" si="23"/>
        <v>0.14285714285714285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4301070959</v>
      </c>
      <c r="D204" s="334">
        <v>4607111038616</v>
      </c>
      <c r="E204" s="335"/>
      <c r="F204" s="323">
        <v>0.4</v>
      </c>
      <c r="G204" s="32">
        <v>16</v>
      </c>
      <c r="H204" s="323">
        <v>6.4</v>
      </c>
      <c r="I204" s="323">
        <v>6.71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5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4" s="329"/>
      <c r="R204" s="329"/>
      <c r="S204" s="329"/>
      <c r="T204" s="330"/>
      <c r="U204" s="34"/>
      <c r="V204" s="34"/>
      <c r="W204" s="35" t="s">
        <v>70</v>
      </c>
      <c r="X204" s="324">
        <v>0</v>
      </c>
      <c r="Y204" s="325">
        <f t="shared" si="18"/>
        <v>0</v>
      </c>
      <c r="Z204" s="36">
        <f t="shared" si="19"/>
        <v>0</v>
      </c>
      <c r="AA204" s="56"/>
      <c r="AB204" s="57"/>
      <c r="AC204" s="224" t="s">
        <v>320</v>
      </c>
      <c r="AG204" s="67"/>
      <c r="AJ204" s="71" t="s">
        <v>72</v>
      </c>
      <c r="AK204" s="71">
        <v>1</v>
      </c>
      <c r="BB204" s="225" t="s">
        <v>1</v>
      </c>
      <c r="BM204" s="67">
        <f t="shared" si="20"/>
        <v>0</v>
      </c>
      <c r="BN204" s="67">
        <f t="shared" si="21"/>
        <v>0</v>
      </c>
      <c r="BO204" s="67">
        <f t="shared" si="22"/>
        <v>0</v>
      </c>
      <c r="BP204" s="67">
        <f t="shared" si="23"/>
        <v>0</v>
      </c>
    </row>
    <row r="205" spans="1:68" ht="27" hidden="1" customHeight="1" x14ac:dyDescent="0.25">
      <c r="A205" s="54" t="s">
        <v>330</v>
      </c>
      <c r="B205" s="54" t="s">
        <v>331</v>
      </c>
      <c r="C205" s="31">
        <v>4301070960</v>
      </c>
      <c r="D205" s="334">
        <v>4607111038623</v>
      </c>
      <c r="E205" s="335"/>
      <c r="F205" s="323">
        <v>0.7</v>
      </c>
      <c r="G205" s="32">
        <v>8</v>
      </c>
      <c r="H205" s="323">
        <v>5.6</v>
      </c>
      <c r="I205" s="323">
        <v>5.87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1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5" s="329"/>
      <c r="R205" s="329"/>
      <c r="S205" s="329"/>
      <c r="T205" s="330"/>
      <c r="U205" s="34"/>
      <c r="V205" s="34"/>
      <c r="W205" s="35" t="s">
        <v>70</v>
      </c>
      <c r="X205" s="324">
        <v>0</v>
      </c>
      <c r="Y205" s="325">
        <f t="shared" si="18"/>
        <v>0</v>
      </c>
      <c r="Z205" s="36">
        <f t="shared" si="19"/>
        <v>0</v>
      </c>
      <c r="AA205" s="56"/>
      <c r="AB205" s="57"/>
      <c r="AC205" s="226" t="s">
        <v>320</v>
      </c>
      <c r="AG205" s="67"/>
      <c r="AJ205" s="71" t="s">
        <v>83</v>
      </c>
      <c r="AK205" s="71">
        <v>12</v>
      </c>
      <c r="BB205" s="227" t="s">
        <v>1</v>
      </c>
      <c r="BM205" s="67">
        <f t="shared" si="20"/>
        <v>0</v>
      </c>
      <c r="BN205" s="67">
        <f t="shared" si="21"/>
        <v>0</v>
      </c>
      <c r="BO205" s="67">
        <f t="shared" si="22"/>
        <v>0</v>
      </c>
      <c r="BP205" s="67">
        <f t="shared" si="23"/>
        <v>0</v>
      </c>
    </row>
    <row r="206" spans="1:68" x14ac:dyDescent="0.2">
      <c r="A206" s="347"/>
      <c r="B206" s="337"/>
      <c r="C206" s="337"/>
      <c r="D206" s="337"/>
      <c r="E206" s="337"/>
      <c r="F206" s="337"/>
      <c r="G206" s="337"/>
      <c r="H206" s="337"/>
      <c r="I206" s="337"/>
      <c r="J206" s="337"/>
      <c r="K206" s="337"/>
      <c r="L206" s="337"/>
      <c r="M206" s="337"/>
      <c r="N206" s="337"/>
      <c r="O206" s="348"/>
      <c r="P206" s="340" t="s">
        <v>73</v>
      </c>
      <c r="Q206" s="341"/>
      <c r="R206" s="341"/>
      <c r="S206" s="341"/>
      <c r="T206" s="341"/>
      <c r="U206" s="341"/>
      <c r="V206" s="342"/>
      <c r="W206" s="37" t="s">
        <v>70</v>
      </c>
      <c r="X206" s="326">
        <f>IFERROR(SUM(X200:X205),"0")</f>
        <v>12</v>
      </c>
      <c r="Y206" s="326">
        <f>IFERROR(SUM(Y200:Y205),"0")</f>
        <v>12</v>
      </c>
      <c r="Z206" s="326">
        <f>IFERROR(IF(Z200="",0,Z200),"0")+IFERROR(IF(Z201="",0,Z201),"0")+IFERROR(IF(Z202="",0,Z202),"0")+IFERROR(IF(Z203="",0,Z203),"0")+IFERROR(IF(Z204="",0,Z204),"0")+IFERROR(IF(Z205="",0,Z205),"0")</f>
        <v>0.186</v>
      </c>
      <c r="AA206" s="327"/>
      <c r="AB206" s="327"/>
      <c r="AC206" s="327"/>
    </row>
    <row r="207" spans="1:68" x14ac:dyDescent="0.2">
      <c r="A207" s="337"/>
      <c r="B207" s="337"/>
      <c r="C207" s="337"/>
      <c r="D207" s="337"/>
      <c r="E207" s="337"/>
      <c r="F207" s="337"/>
      <c r="G207" s="337"/>
      <c r="H207" s="337"/>
      <c r="I207" s="337"/>
      <c r="J207" s="337"/>
      <c r="K207" s="337"/>
      <c r="L207" s="337"/>
      <c r="M207" s="337"/>
      <c r="N207" s="337"/>
      <c r="O207" s="348"/>
      <c r="P207" s="340" t="s">
        <v>73</v>
      </c>
      <c r="Q207" s="341"/>
      <c r="R207" s="341"/>
      <c r="S207" s="341"/>
      <c r="T207" s="341"/>
      <c r="U207" s="341"/>
      <c r="V207" s="342"/>
      <c r="W207" s="37" t="s">
        <v>74</v>
      </c>
      <c r="X207" s="326">
        <f>IFERROR(SUMPRODUCT(X200:X205*H200:H205),"0")</f>
        <v>67.199999999999989</v>
      </c>
      <c r="Y207" s="326">
        <f>IFERROR(SUMPRODUCT(Y200:Y205*H200:H205),"0")</f>
        <v>67.199999999999989</v>
      </c>
      <c r="Z207" s="37"/>
      <c r="AA207" s="327"/>
      <c r="AB207" s="327"/>
      <c r="AC207" s="327"/>
    </row>
    <row r="208" spans="1:68" ht="16.5" hidden="1" customHeight="1" x14ac:dyDescent="0.25">
      <c r="A208" s="336" t="s">
        <v>332</v>
      </c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37"/>
      <c r="P208" s="337"/>
      <c r="Q208" s="337"/>
      <c r="R208" s="337"/>
      <c r="S208" s="337"/>
      <c r="T208" s="337"/>
      <c r="U208" s="337"/>
      <c r="V208" s="337"/>
      <c r="W208" s="337"/>
      <c r="X208" s="337"/>
      <c r="Y208" s="337"/>
      <c r="Z208" s="337"/>
      <c r="AA208" s="319"/>
      <c r="AB208" s="319"/>
      <c r="AC208" s="319"/>
    </row>
    <row r="209" spans="1:68" ht="14.25" hidden="1" customHeight="1" x14ac:dyDescent="0.25">
      <c r="A209" s="353" t="s">
        <v>64</v>
      </c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7"/>
      <c r="N209" s="337"/>
      <c r="O209" s="337"/>
      <c r="P209" s="337"/>
      <c r="Q209" s="337"/>
      <c r="R209" s="337"/>
      <c r="S209" s="337"/>
      <c r="T209" s="337"/>
      <c r="U209" s="337"/>
      <c r="V209" s="337"/>
      <c r="W209" s="337"/>
      <c r="X209" s="337"/>
      <c r="Y209" s="337"/>
      <c r="Z209" s="337"/>
      <c r="AA209" s="318"/>
      <c r="AB209" s="318"/>
      <c r="AC209" s="318"/>
    </row>
    <row r="210" spans="1:68" ht="27" hidden="1" customHeight="1" x14ac:dyDescent="0.25">
      <c r="A210" s="54" t="s">
        <v>333</v>
      </c>
      <c r="B210" s="54" t="s">
        <v>334</v>
      </c>
      <c r="C210" s="31">
        <v>4301070915</v>
      </c>
      <c r="D210" s="334">
        <v>4607111035882</v>
      </c>
      <c r="E210" s="335"/>
      <c r="F210" s="323">
        <v>0.43</v>
      </c>
      <c r="G210" s="32">
        <v>16</v>
      </c>
      <c r="H210" s="323">
        <v>6.88</v>
      </c>
      <c r="I210" s="323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29"/>
      <c r="R210" s="329"/>
      <c r="S210" s="329"/>
      <c r="T210" s="330"/>
      <c r="U210" s="34"/>
      <c r="V210" s="34"/>
      <c r="W210" s="35" t="s">
        <v>70</v>
      </c>
      <c r="X210" s="324">
        <v>0</v>
      </c>
      <c r="Y210" s="325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335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336</v>
      </c>
      <c r="B211" s="54" t="s">
        <v>337</v>
      </c>
      <c r="C211" s="31">
        <v>4301070921</v>
      </c>
      <c r="D211" s="334">
        <v>4607111035905</v>
      </c>
      <c r="E211" s="335"/>
      <c r="F211" s="323">
        <v>0.9</v>
      </c>
      <c r="G211" s="32">
        <v>8</v>
      </c>
      <c r="H211" s="323">
        <v>7.2</v>
      </c>
      <c r="I211" s="323">
        <v>7.47</v>
      </c>
      <c r="J211" s="32">
        <v>84</v>
      </c>
      <c r="K211" s="32" t="s">
        <v>67</v>
      </c>
      <c r="L211" s="32" t="s">
        <v>81</v>
      </c>
      <c r="M211" s="33" t="s">
        <v>69</v>
      </c>
      <c r="N211" s="33"/>
      <c r="O211" s="32">
        <v>180</v>
      </c>
      <c r="P211" s="44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29"/>
      <c r="R211" s="329"/>
      <c r="S211" s="329"/>
      <c r="T211" s="330"/>
      <c r="U211" s="34"/>
      <c r="V211" s="34"/>
      <c r="W211" s="35" t="s">
        <v>70</v>
      </c>
      <c r="X211" s="324">
        <v>12</v>
      </c>
      <c r="Y211" s="325">
        <f>IFERROR(IF(X211="","",X211),"")</f>
        <v>12</v>
      </c>
      <c r="Z211" s="36">
        <f>IFERROR(IF(X211="","",X211*0.0155),"")</f>
        <v>0.186</v>
      </c>
      <c r="AA211" s="56"/>
      <c r="AB211" s="57"/>
      <c r="AC211" s="230" t="s">
        <v>335</v>
      </c>
      <c r="AG211" s="67"/>
      <c r="AJ211" s="71" t="s">
        <v>83</v>
      </c>
      <c r="AK211" s="71">
        <v>12</v>
      </c>
      <c r="BB211" s="231" t="s">
        <v>1</v>
      </c>
      <c r="BM211" s="67">
        <f>IFERROR(X211*I211,"0")</f>
        <v>89.64</v>
      </c>
      <c r="BN211" s="67">
        <f>IFERROR(Y211*I211,"0")</f>
        <v>89.64</v>
      </c>
      <c r="BO211" s="67">
        <f>IFERROR(X211/J211,"0")</f>
        <v>0.14285714285714285</v>
      </c>
      <c r="BP211" s="67">
        <f>IFERROR(Y211/J211,"0")</f>
        <v>0.14285714285714285</v>
      </c>
    </row>
    <row r="212" spans="1:68" ht="27" hidden="1" customHeight="1" x14ac:dyDescent="0.25">
      <c r="A212" s="54" t="s">
        <v>338</v>
      </c>
      <c r="B212" s="54" t="s">
        <v>339</v>
      </c>
      <c r="C212" s="31">
        <v>4301070917</v>
      </c>
      <c r="D212" s="334">
        <v>4607111035912</v>
      </c>
      <c r="E212" s="335"/>
      <c r="F212" s="323">
        <v>0.43</v>
      </c>
      <c r="G212" s="32">
        <v>16</v>
      </c>
      <c r="H212" s="323">
        <v>6.88</v>
      </c>
      <c r="I212" s="323">
        <v>7.19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6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329"/>
      <c r="R212" s="329"/>
      <c r="S212" s="329"/>
      <c r="T212" s="330"/>
      <c r="U212" s="34"/>
      <c r="V212" s="34"/>
      <c r="W212" s="35" t="s">
        <v>70</v>
      </c>
      <c r="X212" s="324">
        <v>0</v>
      </c>
      <c r="Y212" s="325">
        <f>IFERROR(IF(X212="","",X212),"")</f>
        <v>0</v>
      </c>
      <c r="Z212" s="36">
        <f>IFERROR(IF(X212="","",X212*0.0155),"")</f>
        <v>0</v>
      </c>
      <c r="AA212" s="56"/>
      <c r="AB212" s="57"/>
      <c r="AC212" s="232" t="s">
        <v>340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341</v>
      </c>
      <c r="B213" s="54" t="s">
        <v>342</v>
      </c>
      <c r="C213" s="31">
        <v>4301070920</v>
      </c>
      <c r="D213" s="334">
        <v>4607111035929</v>
      </c>
      <c r="E213" s="335"/>
      <c r="F213" s="323">
        <v>0.9</v>
      </c>
      <c r="G213" s="32">
        <v>8</v>
      </c>
      <c r="H213" s="323">
        <v>7.2</v>
      </c>
      <c r="I213" s="323">
        <v>7.47</v>
      </c>
      <c r="J213" s="32">
        <v>84</v>
      </c>
      <c r="K213" s="32" t="s">
        <v>67</v>
      </c>
      <c r="L213" s="32" t="s">
        <v>81</v>
      </c>
      <c r="M213" s="33" t="s">
        <v>69</v>
      </c>
      <c r="N213" s="33"/>
      <c r="O213" s="32">
        <v>180</v>
      </c>
      <c r="P213" s="37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329"/>
      <c r="R213" s="329"/>
      <c r="S213" s="329"/>
      <c r="T213" s="330"/>
      <c r="U213" s="34"/>
      <c r="V213" s="34"/>
      <c r="W213" s="35" t="s">
        <v>70</v>
      </c>
      <c r="X213" s="324">
        <v>12</v>
      </c>
      <c r="Y213" s="325">
        <f>IFERROR(IF(X213="","",X213),"")</f>
        <v>12</v>
      </c>
      <c r="Z213" s="36">
        <f>IFERROR(IF(X213="","",X213*0.0155),"")</f>
        <v>0.186</v>
      </c>
      <c r="AA213" s="56"/>
      <c r="AB213" s="57"/>
      <c r="AC213" s="234" t="s">
        <v>340</v>
      </c>
      <c r="AG213" s="67"/>
      <c r="AJ213" s="71" t="s">
        <v>83</v>
      </c>
      <c r="AK213" s="71">
        <v>12</v>
      </c>
      <c r="BB213" s="235" t="s">
        <v>1</v>
      </c>
      <c r="BM213" s="67">
        <f>IFERROR(X213*I213,"0")</f>
        <v>89.64</v>
      </c>
      <c r="BN213" s="67">
        <f>IFERROR(Y213*I213,"0")</f>
        <v>89.64</v>
      </c>
      <c r="BO213" s="67">
        <f>IFERROR(X213/J213,"0")</f>
        <v>0.14285714285714285</v>
      </c>
      <c r="BP213" s="67">
        <f>IFERROR(Y213/J213,"0")</f>
        <v>0.14285714285714285</v>
      </c>
    </row>
    <row r="214" spans="1:68" x14ac:dyDescent="0.2">
      <c r="A214" s="347"/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48"/>
      <c r="P214" s="340" t="s">
        <v>73</v>
      </c>
      <c r="Q214" s="341"/>
      <c r="R214" s="341"/>
      <c r="S214" s="341"/>
      <c r="T214" s="341"/>
      <c r="U214" s="341"/>
      <c r="V214" s="342"/>
      <c r="W214" s="37" t="s">
        <v>70</v>
      </c>
      <c r="X214" s="326">
        <f>IFERROR(SUM(X210:X213),"0")</f>
        <v>24</v>
      </c>
      <c r="Y214" s="326">
        <f>IFERROR(SUM(Y210:Y213),"0")</f>
        <v>24</v>
      </c>
      <c r="Z214" s="326">
        <f>IFERROR(IF(Z210="",0,Z210),"0")+IFERROR(IF(Z211="",0,Z211),"0")+IFERROR(IF(Z212="",0,Z212),"0")+IFERROR(IF(Z213="",0,Z213),"0")</f>
        <v>0.372</v>
      </c>
      <c r="AA214" s="327"/>
      <c r="AB214" s="327"/>
      <c r="AC214" s="327"/>
    </row>
    <row r="215" spans="1:68" x14ac:dyDescent="0.2">
      <c r="A215" s="337"/>
      <c r="B215" s="337"/>
      <c r="C215" s="337"/>
      <c r="D215" s="337"/>
      <c r="E215" s="337"/>
      <c r="F215" s="337"/>
      <c r="G215" s="337"/>
      <c r="H215" s="337"/>
      <c r="I215" s="337"/>
      <c r="J215" s="337"/>
      <c r="K215" s="337"/>
      <c r="L215" s="337"/>
      <c r="M215" s="337"/>
      <c r="N215" s="337"/>
      <c r="O215" s="348"/>
      <c r="P215" s="340" t="s">
        <v>73</v>
      </c>
      <c r="Q215" s="341"/>
      <c r="R215" s="341"/>
      <c r="S215" s="341"/>
      <c r="T215" s="341"/>
      <c r="U215" s="341"/>
      <c r="V215" s="342"/>
      <c r="W215" s="37" t="s">
        <v>74</v>
      </c>
      <c r="X215" s="326">
        <f>IFERROR(SUMPRODUCT(X210:X213*H210:H213),"0")</f>
        <v>172.8</v>
      </c>
      <c r="Y215" s="326">
        <f>IFERROR(SUMPRODUCT(Y210:Y213*H210:H213),"0")</f>
        <v>172.8</v>
      </c>
      <c r="Z215" s="37"/>
      <c r="AA215" s="327"/>
      <c r="AB215" s="327"/>
      <c r="AC215" s="327"/>
    </row>
    <row r="216" spans="1:68" ht="16.5" hidden="1" customHeight="1" x14ac:dyDescent="0.25">
      <c r="A216" s="336" t="s">
        <v>343</v>
      </c>
      <c r="B216" s="337"/>
      <c r="C216" s="337"/>
      <c r="D216" s="337"/>
      <c r="E216" s="337"/>
      <c r="F216" s="337"/>
      <c r="G216" s="337"/>
      <c r="H216" s="337"/>
      <c r="I216" s="337"/>
      <c r="J216" s="337"/>
      <c r="K216" s="337"/>
      <c r="L216" s="337"/>
      <c r="M216" s="337"/>
      <c r="N216" s="337"/>
      <c r="O216" s="337"/>
      <c r="P216" s="337"/>
      <c r="Q216" s="337"/>
      <c r="R216" s="337"/>
      <c r="S216" s="337"/>
      <c r="T216" s="337"/>
      <c r="U216" s="337"/>
      <c r="V216" s="337"/>
      <c r="W216" s="337"/>
      <c r="X216" s="337"/>
      <c r="Y216" s="337"/>
      <c r="Z216" s="337"/>
      <c r="AA216" s="319"/>
      <c r="AB216" s="319"/>
      <c r="AC216" s="319"/>
    </row>
    <row r="217" spans="1:68" ht="14.25" hidden="1" customHeight="1" x14ac:dyDescent="0.25">
      <c r="A217" s="353" t="s">
        <v>64</v>
      </c>
      <c r="B217" s="337"/>
      <c r="C217" s="337"/>
      <c r="D217" s="337"/>
      <c r="E217" s="337"/>
      <c r="F217" s="337"/>
      <c r="G217" s="337"/>
      <c r="H217" s="337"/>
      <c r="I217" s="337"/>
      <c r="J217" s="337"/>
      <c r="K217" s="337"/>
      <c r="L217" s="337"/>
      <c r="M217" s="337"/>
      <c r="N217" s="337"/>
      <c r="O217" s="337"/>
      <c r="P217" s="337"/>
      <c r="Q217" s="337"/>
      <c r="R217" s="337"/>
      <c r="S217" s="337"/>
      <c r="T217" s="337"/>
      <c r="U217" s="337"/>
      <c r="V217" s="337"/>
      <c r="W217" s="337"/>
      <c r="X217" s="337"/>
      <c r="Y217" s="337"/>
      <c r="Z217" s="337"/>
      <c r="AA217" s="318"/>
      <c r="AB217" s="318"/>
      <c r="AC217" s="318"/>
    </row>
    <row r="218" spans="1:68" ht="16.5" hidden="1" customHeight="1" x14ac:dyDescent="0.25">
      <c r="A218" s="54" t="s">
        <v>344</v>
      </c>
      <c r="B218" s="54" t="s">
        <v>345</v>
      </c>
      <c r="C218" s="31">
        <v>4301070912</v>
      </c>
      <c r="D218" s="334">
        <v>4607111037213</v>
      </c>
      <c r="E218" s="335"/>
      <c r="F218" s="323">
        <v>0.4</v>
      </c>
      <c r="G218" s="32">
        <v>8</v>
      </c>
      <c r="H218" s="323">
        <v>3.2</v>
      </c>
      <c r="I218" s="323">
        <v>3.44</v>
      </c>
      <c r="J218" s="32">
        <v>144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4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8" s="329"/>
      <c r="R218" s="329"/>
      <c r="S218" s="329"/>
      <c r="T218" s="330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IFERROR(IF(X218="","",X218*0.00866),"")</f>
        <v>0</v>
      </c>
      <c r="AA218" s="56"/>
      <c r="AB218" s="57"/>
      <c r="AC218" s="236" t="s">
        <v>346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47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48"/>
      <c r="P219" s="340" t="s">
        <v>73</v>
      </c>
      <c r="Q219" s="341"/>
      <c r="R219" s="341"/>
      <c r="S219" s="341"/>
      <c r="T219" s="341"/>
      <c r="U219" s="341"/>
      <c r="V219" s="342"/>
      <c r="W219" s="37" t="s">
        <v>70</v>
      </c>
      <c r="X219" s="326">
        <f>IFERROR(SUM(X218:X218),"0")</f>
        <v>0</v>
      </c>
      <c r="Y219" s="326">
        <f>IFERROR(SUM(Y218:Y218),"0")</f>
        <v>0</v>
      </c>
      <c r="Z219" s="326">
        <f>IFERROR(IF(Z218="",0,Z218),"0")</f>
        <v>0</v>
      </c>
      <c r="AA219" s="327"/>
      <c r="AB219" s="327"/>
      <c r="AC219" s="327"/>
    </row>
    <row r="220" spans="1:68" hidden="1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48"/>
      <c r="P220" s="340" t="s">
        <v>73</v>
      </c>
      <c r="Q220" s="341"/>
      <c r="R220" s="341"/>
      <c r="S220" s="341"/>
      <c r="T220" s="341"/>
      <c r="U220" s="341"/>
      <c r="V220" s="342"/>
      <c r="W220" s="37" t="s">
        <v>74</v>
      </c>
      <c r="X220" s="326">
        <f>IFERROR(SUMPRODUCT(X218:X218*H218:H218),"0")</f>
        <v>0</v>
      </c>
      <c r="Y220" s="326">
        <f>IFERROR(SUMPRODUCT(Y218:Y218*H218:H218),"0")</f>
        <v>0</v>
      </c>
      <c r="Z220" s="37"/>
      <c r="AA220" s="327"/>
      <c r="AB220" s="327"/>
      <c r="AC220" s="327"/>
    </row>
    <row r="221" spans="1:68" ht="16.5" hidden="1" customHeight="1" x14ac:dyDescent="0.25">
      <c r="A221" s="336" t="s">
        <v>347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hidden="1" customHeight="1" x14ac:dyDescent="0.25">
      <c r="A222" s="353" t="s">
        <v>285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18"/>
      <c r="AB222" s="318"/>
      <c r="AC222" s="318"/>
    </row>
    <row r="223" spans="1:68" ht="27" hidden="1" customHeight="1" x14ac:dyDescent="0.25">
      <c r="A223" s="54" t="s">
        <v>348</v>
      </c>
      <c r="B223" s="54" t="s">
        <v>349</v>
      </c>
      <c r="C223" s="31">
        <v>4301051320</v>
      </c>
      <c r="D223" s="334">
        <v>4680115881334</v>
      </c>
      <c r="E223" s="335"/>
      <c r="F223" s="323">
        <v>0.33</v>
      </c>
      <c r="G223" s="32">
        <v>6</v>
      </c>
      <c r="H223" s="323">
        <v>1.98</v>
      </c>
      <c r="I223" s="323">
        <v>2.25</v>
      </c>
      <c r="J223" s="32">
        <v>182</v>
      </c>
      <c r="K223" s="32" t="s">
        <v>80</v>
      </c>
      <c r="L223" s="32" t="s">
        <v>68</v>
      </c>
      <c r="M223" s="33" t="s">
        <v>289</v>
      </c>
      <c r="N223" s="33"/>
      <c r="O223" s="32">
        <v>365</v>
      </c>
      <c r="P223" s="39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3" s="329"/>
      <c r="R223" s="329"/>
      <c r="S223" s="329"/>
      <c r="T223" s="330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IFERROR(IF(X223="","",X223*0.00651),"")</f>
        <v>0</v>
      </c>
      <c r="AA223" s="56"/>
      <c r="AB223" s="57"/>
      <c r="AC223" s="238" t="s">
        <v>350</v>
      </c>
      <c r="AG223" s="67"/>
      <c r="AJ223" s="71" t="s">
        <v>72</v>
      </c>
      <c r="AK223" s="71">
        <v>1</v>
      </c>
      <c r="BB223" s="239" t="s">
        <v>292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47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48"/>
      <c r="P224" s="340" t="s">
        <v>73</v>
      </c>
      <c r="Q224" s="341"/>
      <c r="R224" s="341"/>
      <c r="S224" s="341"/>
      <c r="T224" s="341"/>
      <c r="U224" s="341"/>
      <c r="V224" s="342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hidden="1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48"/>
      <c r="P225" s="340" t="s">
        <v>73</v>
      </c>
      <c r="Q225" s="341"/>
      <c r="R225" s="341"/>
      <c r="S225" s="341"/>
      <c r="T225" s="341"/>
      <c r="U225" s="341"/>
      <c r="V225" s="342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hidden="1" customHeight="1" x14ac:dyDescent="0.25">
      <c r="A226" s="336" t="s">
        <v>351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hidden="1" customHeight="1" x14ac:dyDescent="0.25">
      <c r="A227" s="353" t="s">
        <v>64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18"/>
      <c r="AB227" s="318"/>
      <c r="AC227" s="318"/>
    </row>
    <row r="228" spans="1:68" ht="16.5" hidden="1" customHeight="1" x14ac:dyDescent="0.25">
      <c r="A228" s="54" t="s">
        <v>352</v>
      </c>
      <c r="B228" s="54" t="s">
        <v>353</v>
      </c>
      <c r="C228" s="31">
        <v>4301071063</v>
      </c>
      <c r="D228" s="334">
        <v>4607111039019</v>
      </c>
      <c r="E228" s="335"/>
      <c r="F228" s="323">
        <v>0.43</v>
      </c>
      <c r="G228" s="32">
        <v>16</v>
      </c>
      <c r="H228" s="323">
        <v>6.88</v>
      </c>
      <c r="I228" s="323">
        <v>7.2060000000000004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2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29"/>
      <c r="R228" s="329"/>
      <c r="S228" s="329"/>
      <c r="T228" s="330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IFERROR(IF(X228="","",X228*0.0155),"")</f>
        <v>0</v>
      </c>
      <c r="AA228" s="56"/>
      <c r="AB228" s="57"/>
      <c r="AC228" s="240" t="s">
        <v>354</v>
      </c>
      <c r="AG228" s="67"/>
      <c r="AJ228" s="71" t="s">
        <v>72</v>
      </c>
      <c r="AK228" s="71">
        <v>1</v>
      </c>
      <c r="BB228" s="241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hidden="1" customHeight="1" x14ac:dyDescent="0.25">
      <c r="A229" s="54" t="s">
        <v>355</v>
      </c>
      <c r="B229" s="54" t="s">
        <v>356</v>
      </c>
      <c r="C229" s="31">
        <v>4301071000</v>
      </c>
      <c r="D229" s="334">
        <v>4607111038708</v>
      </c>
      <c r="E229" s="335"/>
      <c r="F229" s="323">
        <v>0.8</v>
      </c>
      <c r="G229" s="32">
        <v>8</v>
      </c>
      <c r="H229" s="323">
        <v>6.4</v>
      </c>
      <c r="I229" s="323">
        <v>6.67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5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29"/>
      <c r="R229" s="329"/>
      <c r="S229" s="329"/>
      <c r="T229" s="330"/>
      <c r="U229" s="34"/>
      <c r="V229" s="34"/>
      <c r="W229" s="35" t="s">
        <v>70</v>
      </c>
      <c r="X229" s="324">
        <v>0</v>
      </c>
      <c r="Y229" s="325">
        <f>IFERROR(IF(X229="","",X229),"")</f>
        <v>0</v>
      </c>
      <c r="Z229" s="36">
        <f>IFERROR(IF(X229="","",X229*0.0155),"")</f>
        <v>0</v>
      </c>
      <c r="AA229" s="56"/>
      <c r="AB229" s="57"/>
      <c r="AC229" s="242" t="s">
        <v>354</v>
      </c>
      <c r="AG229" s="67"/>
      <c r="AJ229" s="71" t="s">
        <v>72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47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48"/>
      <c r="P230" s="340" t="s">
        <v>73</v>
      </c>
      <c r="Q230" s="341"/>
      <c r="R230" s="341"/>
      <c r="S230" s="341"/>
      <c r="T230" s="341"/>
      <c r="U230" s="341"/>
      <c r="V230" s="342"/>
      <c r="W230" s="37" t="s">
        <v>70</v>
      </c>
      <c r="X230" s="326">
        <f>IFERROR(SUM(X228:X229),"0")</f>
        <v>0</v>
      </c>
      <c r="Y230" s="326">
        <f>IFERROR(SUM(Y228:Y229),"0")</f>
        <v>0</v>
      </c>
      <c r="Z230" s="326">
        <f>IFERROR(IF(Z228="",0,Z228),"0")+IFERROR(IF(Z229="",0,Z229),"0")</f>
        <v>0</v>
      </c>
      <c r="AA230" s="327"/>
      <c r="AB230" s="327"/>
      <c r="AC230" s="327"/>
    </row>
    <row r="231" spans="1:68" hidden="1" x14ac:dyDescent="0.2">
      <c r="A231" s="337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48"/>
      <c r="P231" s="340" t="s">
        <v>73</v>
      </c>
      <c r="Q231" s="341"/>
      <c r="R231" s="341"/>
      <c r="S231" s="341"/>
      <c r="T231" s="341"/>
      <c r="U231" s="341"/>
      <c r="V231" s="342"/>
      <c r="W231" s="37" t="s">
        <v>74</v>
      </c>
      <c r="X231" s="326">
        <f>IFERROR(SUMPRODUCT(X228:X229*H228:H229),"0")</f>
        <v>0</v>
      </c>
      <c r="Y231" s="326">
        <f>IFERROR(SUMPRODUCT(Y228:Y229*H228:H229),"0")</f>
        <v>0</v>
      </c>
      <c r="Z231" s="37"/>
      <c r="AA231" s="327"/>
      <c r="AB231" s="327"/>
      <c r="AC231" s="327"/>
    </row>
    <row r="232" spans="1:68" ht="27.75" hidden="1" customHeight="1" x14ac:dyDescent="0.2">
      <c r="A232" s="354" t="s">
        <v>357</v>
      </c>
      <c r="B232" s="355"/>
      <c r="C232" s="355"/>
      <c r="D232" s="355"/>
      <c r="E232" s="355"/>
      <c r="F232" s="355"/>
      <c r="G232" s="355"/>
      <c r="H232" s="355"/>
      <c r="I232" s="355"/>
      <c r="J232" s="355"/>
      <c r="K232" s="355"/>
      <c r="L232" s="355"/>
      <c r="M232" s="355"/>
      <c r="N232" s="355"/>
      <c r="O232" s="355"/>
      <c r="P232" s="355"/>
      <c r="Q232" s="355"/>
      <c r="R232" s="355"/>
      <c r="S232" s="355"/>
      <c r="T232" s="355"/>
      <c r="U232" s="355"/>
      <c r="V232" s="355"/>
      <c r="W232" s="355"/>
      <c r="X232" s="355"/>
      <c r="Y232" s="355"/>
      <c r="Z232" s="355"/>
      <c r="AA232" s="48"/>
      <c r="AB232" s="48"/>
      <c r="AC232" s="48"/>
    </row>
    <row r="233" spans="1:68" ht="16.5" hidden="1" customHeight="1" x14ac:dyDescent="0.25">
      <c r="A233" s="336" t="s">
        <v>358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37"/>
      <c r="Z233" s="337"/>
      <c r="AA233" s="319"/>
      <c r="AB233" s="319"/>
      <c r="AC233" s="319"/>
    </row>
    <row r="234" spans="1:68" ht="14.25" hidden="1" customHeight="1" x14ac:dyDescent="0.25">
      <c r="A234" s="353" t="s">
        <v>64</v>
      </c>
      <c r="B234" s="337"/>
      <c r="C234" s="337"/>
      <c r="D234" s="337"/>
      <c r="E234" s="337"/>
      <c r="F234" s="337"/>
      <c r="G234" s="337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7"/>
      <c r="T234" s="337"/>
      <c r="U234" s="337"/>
      <c r="V234" s="337"/>
      <c r="W234" s="337"/>
      <c r="X234" s="337"/>
      <c r="Y234" s="337"/>
      <c r="Z234" s="337"/>
      <c r="AA234" s="318"/>
      <c r="AB234" s="318"/>
      <c r="AC234" s="318"/>
    </row>
    <row r="235" spans="1:68" ht="27" hidden="1" customHeight="1" x14ac:dyDescent="0.25">
      <c r="A235" s="54" t="s">
        <v>359</v>
      </c>
      <c r="B235" s="54" t="s">
        <v>360</v>
      </c>
      <c r="C235" s="31">
        <v>4301071036</v>
      </c>
      <c r="D235" s="334">
        <v>4607111036162</v>
      </c>
      <c r="E235" s="335"/>
      <c r="F235" s="323">
        <v>0.8</v>
      </c>
      <c r="G235" s="32">
        <v>8</v>
      </c>
      <c r="H235" s="323">
        <v>6.4</v>
      </c>
      <c r="I235" s="323">
        <v>6.6811999999999996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90</v>
      </c>
      <c r="P235" s="44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29"/>
      <c r="R235" s="329"/>
      <c r="S235" s="329"/>
      <c r="T235" s="330"/>
      <c r="U235" s="34"/>
      <c r="V235" s="34"/>
      <c r="W235" s="35" t="s">
        <v>70</v>
      </c>
      <c r="X235" s="324">
        <v>0</v>
      </c>
      <c r="Y235" s="325">
        <f>IFERROR(IF(X235="","",X235),"")</f>
        <v>0</v>
      </c>
      <c r="Z235" s="36">
        <f>IFERROR(IF(X235="","",X235*0.0155),"")</f>
        <v>0</v>
      </c>
      <c r="AA235" s="56"/>
      <c r="AB235" s="57"/>
      <c r="AC235" s="244" t="s">
        <v>361</v>
      </c>
      <c r="AG235" s="67"/>
      <c r="AJ235" s="71" t="s">
        <v>72</v>
      </c>
      <c r="AK235" s="71">
        <v>1</v>
      </c>
      <c r="BB235" s="245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47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8"/>
      <c r="P236" s="340" t="s">
        <v>73</v>
      </c>
      <c r="Q236" s="341"/>
      <c r="R236" s="341"/>
      <c r="S236" s="341"/>
      <c r="T236" s="341"/>
      <c r="U236" s="341"/>
      <c r="V236" s="342"/>
      <c r="W236" s="37" t="s">
        <v>70</v>
      </c>
      <c r="X236" s="326">
        <f>IFERROR(SUM(X235:X235),"0")</f>
        <v>0</v>
      </c>
      <c r="Y236" s="326">
        <f>IFERROR(SUM(Y235:Y235),"0")</f>
        <v>0</v>
      </c>
      <c r="Z236" s="326">
        <f>IFERROR(IF(Z235="",0,Z235),"0")</f>
        <v>0</v>
      </c>
      <c r="AA236" s="327"/>
      <c r="AB236" s="327"/>
      <c r="AC236" s="327"/>
    </row>
    <row r="237" spans="1:68" hidden="1" x14ac:dyDescent="0.2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48"/>
      <c r="P237" s="340" t="s">
        <v>73</v>
      </c>
      <c r="Q237" s="341"/>
      <c r="R237" s="341"/>
      <c r="S237" s="341"/>
      <c r="T237" s="341"/>
      <c r="U237" s="341"/>
      <c r="V237" s="342"/>
      <c r="W237" s="37" t="s">
        <v>74</v>
      </c>
      <c r="X237" s="326">
        <f>IFERROR(SUMPRODUCT(X235:X235*H235:H235),"0")</f>
        <v>0</v>
      </c>
      <c r="Y237" s="326">
        <f>IFERROR(SUMPRODUCT(Y235:Y235*H235:H235),"0")</f>
        <v>0</v>
      </c>
      <c r="Z237" s="37"/>
      <c r="AA237" s="327"/>
      <c r="AB237" s="327"/>
      <c r="AC237" s="327"/>
    </row>
    <row r="238" spans="1:68" ht="27.75" hidden="1" customHeight="1" x14ac:dyDescent="0.2">
      <c r="A238" s="354" t="s">
        <v>362</v>
      </c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5"/>
      <c r="N238" s="355"/>
      <c r="O238" s="355"/>
      <c r="P238" s="355"/>
      <c r="Q238" s="355"/>
      <c r="R238" s="355"/>
      <c r="S238" s="355"/>
      <c r="T238" s="355"/>
      <c r="U238" s="355"/>
      <c r="V238" s="355"/>
      <c r="W238" s="355"/>
      <c r="X238" s="355"/>
      <c r="Y238" s="355"/>
      <c r="Z238" s="355"/>
      <c r="AA238" s="48"/>
      <c r="AB238" s="48"/>
      <c r="AC238" s="48"/>
    </row>
    <row r="239" spans="1:68" ht="16.5" hidden="1" customHeight="1" x14ac:dyDescent="0.25">
      <c r="A239" s="336" t="s">
        <v>363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19"/>
      <c r="AB239" s="319"/>
      <c r="AC239" s="319"/>
    </row>
    <row r="240" spans="1:68" ht="14.25" hidden="1" customHeight="1" x14ac:dyDescent="0.25">
      <c r="A240" s="353" t="s">
        <v>64</v>
      </c>
      <c r="B240" s="337"/>
      <c r="C240" s="337"/>
      <c r="D240" s="337"/>
      <c r="E240" s="337"/>
      <c r="F240" s="337"/>
      <c r="G240" s="337"/>
      <c r="H240" s="337"/>
      <c r="I240" s="337"/>
      <c r="J240" s="337"/>
      <c r="K240" s="337"/>
      <c r="L240" s="337"/>
      <c r="M240" s="337"/>
      <c r="N240" s="337"/>
      <c r="O240" s="337"/>
      <c r="P240" s="337"/>
      <c r="Q240" s="337"/>
      <c r="R240" s="337"/>
      <c r="S240" s="337"/>
      <c r="T240" s="337"/>
      <c r="U240" s="337"/>
      <c r="V240" s="337"/>
      <c r="W240" s="337"/>
      <c r="X240" s="337"/>
      <c r="Y240" s="337"/>
      <c r="Z240" s="337"/>
      <c r="AA240" s="318"/>
      <c r="AB240" s="318"/>
      <c r="AC240" s="318"/>
    </row>
    <row r="241" spans="1:68" ht="27" customHeight="1" x14ac:dyDescent="0.25">
      <c r="A241" s="54" t="s">
        <v>364</v>
      </c>
      <c r="B241" s="54" t="s">
        <v>365</v>
      </c>
      <c r="C241" s="31">
        <v>4301071029</v>
      </c>
      <c r="D241" s="334">
        <v>4607111035899</v>
      </c>
      <c r="E241" s="335"/>
      <c r="F241" s="323">
        <v>1</v>
      </c>
      <c r="G241" s="32">
        <v>5</v>
      </c>
      <c r="H241" s="323">
        <v>5</v>
      </c>
      <c r="I241" s="323">
        <v>5.2619999999999996</v>
      </c>
      <c r="J241" s="32">
        <v>84</v>
      </c>
      <c r="K241" s="32" t="s">
        <v>67</v>
      </c>
      <c r="L241" s="32" t="s">
        <v>89</v>
      </c>
      <c r="M241" s="33" t="s">
        <v>69</v>
      </c>
      <c r="N241" s="33"/>
      <c r="O241" s="32">
        <v>180</v>
      </c>
      <c r="P241" s="48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29"/>
      <c r="R241" s="329"/>
      <c r="S241" s="329"/>
      <c r="T241" s="330"/>
      <c r="U241" s="34"/>
      <c r="V241" s="34"/>
      <c r="W241" s="35" t="s">
        <v>70</v>
      </c>
      <c r="X241" s="324">
        <v>72</v>
      </c>
      <c r="Y241" s="325">
        <f>IFERROR(IF(X241="","",X241),"")</f>
        <v>72</v>
      </c>
      <c r="Z241" s="36">
        <f>IFERROR(IF(X241="","",X241*0.0155),"")</f>
        <v>1.1160000000000001</v>
      </c>
      <c r="AA241" s="56"/>
      <c r="AB241" s="57"/>
      <c r="AC241" s="246" t="s">
        <v>264</v>
      </c>
      <c r="AG241" s="67"/>
      <c r="AJ241" s="71" t="s">
        <v>90</v>
      </c>
      <c r="AK241" s="71">
        <v>84</v>
      </c>
      <c r="BB241" s="247" t="s">
        <v>1</v>
      </c>
      <c r="BM241" s="67">
        <f>IFERROR(X241*I241,"0")</f>
        <v>378.86399999999998</v>
      </c>
      <c r="BN241" s="67">
        <f>IFERROR(Y241*I241,"0")</f>
        <v>378.86399999999998</v>
      </c>
      <c r="BO241" s="67">
        <f>IFERROR(X241/J241,"0")</f>
        <v>0.8571428571428571</v>
      </c>
      <c r="BP241" s="67">
        <f>IFERROR(Y241/J241,"0")</f>
        <v>0.8571428571428571</v>
      </c>
    </row>
    <row r="242" spans="1:68" ht="27" hidden="1" customHeight="1" x14ac:dyDescent="0.25">
      <c r="A242" s="54" t="s">
        <v>366</v>
      </c>
      <c r="B242" s="54" t="s">
        <v>367</v>
      </c>
      <c r="C242" s="31">
        <v>4301070991</v>
      </c>
      <c r="D242" s="334">
        <v>4607111038180</v>
      </c>
      <c r="E242" s="335"/>
      <c r="F242" s="323">
        <v>0.4</v>
      </c>
      <c r="G242" s="32">
        <v>16</v>
      </c>
      <c r="H242" s="323">
        <v>6.4</v>
      </c>
      <c r="I242" s="323">
        <v>6.71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37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2" s="329"/>
      <c r="R242" s="329"/>
      <c r="S242" s="329"/>
      <c r="T242" s="330"/>
      <c r="U242" s="34"/>
      <c r="V242" s="34"/>
      <c r="W242" s="35" t="s">
        <v>70</v>
      </c>
      <c r="X242" s="324">
        <v>0</v>
      </c>
      <c r="Y242" s="325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368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47"/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48"/>
      <c r="P243" s="340" t="s">
        <v>73</v>
      </c>
      <c r="Q243" s="341"/>
      <c r="R243" s="341"/>
      <c r="S243" s="341"/>
      <c r="T243" s="341"/>
      <c r="U243" s="341"/>
      <c r="V243" s="342"/>
      <c r="W243" s="37" t="s">
        <v>70</v>
      </c>
      <c r="X243" s="326">
        <f>IFERROR(SUM(X241:X242),"0")</f>
        <v>72</v>
      </c>
      <c r="Y243" s="326">
        <f>IFERROR(SUM(Y241:Y242),"0")</f>
        <v>72</v>
      </c>
      <c r="Z243" s="326">
        <f>IFERROR(IF(Z241="",0,Z241),"0")+IFERROR(IF(Z242="",0,Z242),"0")</f>
        <v>1.1160000000000001</v>
      </c>
      <c r="AA243" s="327"/>
      <c r="AB243" s="327"/>
      <c r="AC243" s="327"/>
    </row>
    <row r="244" spans="1:68" x14ac:dyDescent="0.2">
      <c r="A244" s="337"/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48"/>
      <c r="P244" s="340" t="s">
        <v>73</v>
      </c>
      <c r="Q244" s="341"/>
      <c r="R244" s="341"/>
      <c r="S244" s="341"/>
      <c r="T244" s="341"/>
      <c r="U244" s="341"/>
      <c r="V244" s="342"/>
      <c r="W244" s="37" t="s">
        <v>74</v>
      </c>
      <c r="X244" s="326">
        <f>IFERROR(SUMPRODUCT(X241:X242*H241:H242),"0")</f>
        <v>360</v>
      </c>
      <c r="Y244" s="326">
        <f>IFERROR(SUMPRODUCT(Y241:Y242*H241:H242),"0")</f>
        <v>360</v>
      </c>
      <c r="Z244" s="37"/>
      <c r="AA244" s="327"/>
      <c r="AB244" s="327"/>
      <c r="AC244" s="327"/>
    </row>
    <row r="245" spans="1:68" ht="16.5" hidden="1" customHeight="1" x14ac:dyDescent="0.25">
      <c r="A245" s="336" t="s">
        <v>369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19"/>
      <c r="AB245" s="319"/>
      <c r="AC245" s="319"/>
    </row>
    <row r="246" spans="1:68" ht="14.25" hidden="1" customHeight="1" x14ac:dyDescent="0.25">
      <c r="A246" s="353" t="s">
        <v>64</v>
      </c>
      <c r="B246" s="337"/>
      <c r="C246" s="337"/>
      <c r="D246" s="337"/>
      <c r="E246" s="337"/>
      <c r="F246" s="337"/>
      <c r="G246" s="337"/>
      <c r="H246" s="337"/>
      <c r="I246" s="337"/>
      <c r="J246" s="337"/>
      <c r="K246" s="337"/>
      <c r="L246" s="337"/>
      <c r="M246" s="337"/>
      <c r="N246" s="337"/>
      <c r="O246" s="337"/>
      <c r="P246" s="337"/>
      <c r="Q246" s="337"/>
      <c r="R246" s="337"/>
      <c r="S246" s="337"/>
      <c r="T246" s="337"/>
      <c r="U246" s="337"/>
      <c r="V246" s="337"/>
      <c r="W246" s="337"/>
      <c r="X246" s="337"/>
      <c r="Y246" s="337"/>
      <c r="Z246" s="337"/>
      <c r="AA246" s="318"/>
      <c r="AB246" s="318"/>
      <c r="AC246" s="318"/>
    </row>
    <row r="247" spans="1:68" ht="27" hidden="1" customHeight="1" x14ac:dyDescent="0.25">
      <c r="A247" s="54" t="s">
        <v>370</v>
      </c>
      <c r="B247" s="54" t="s">
        <v>371</v>
      </c>
      <c r="C247" s="31">
        <v>4301070870</v>
      </c>
      <c r="D247" s="334">
        <v>4607111036711</v>
      </c>
      <c r="E247" s="335"/>
      <c r="F247" s="323">
        <v>0.8</v>
      </c>
      <c r="G247" s="32">
        <v>8</v>
      </c>
      <c r="H247" s="323">
        <v>6.4</v>
      </c>
      <c r="I247" s="323">
        <v>6.67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90</v>
      </c>
      <c r="P247" s="48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7" s="329"/>
      <c r="R247" s="329"/>
      <c r="S247" s="329"/>
      <c r="T247" s="330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346</v>
      </c>
      <c r="AG247" s="67"/>
      <c r="AJ247" s="71" t="s">
        <v>72</v>
      </c>
      <c r="AK247" s="71">
        <v>1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7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8"/>
      <c r="P248" s="340" t="s">
        <v>73</v>
      </c>
      <c r="Q248" s="341"/>
      <c r="R248" s="341"/>
      <c r="S248" s="341"/>
      <c r="T248" s="341"/>
      <c r="U248" s="341"/>
      <c r="V248" s="342"/>
      <c r="W248" s="37" t="s">
        <v>70</v>
      </c>
      <c r="X248" s="326">
        <f>IFERROR(SUM(X247:X247),"0")</f>
        <v>0</v>
      </c>
      <c r="Y248" s="326">
        <f>IFERROR(SUM(Y247:Y247),"0")</f>
        <v>0</v>
      </c>
      <c r="Z248" s="326">
        <f>IFERROR(IF(Z247="",0,Z247),"0")</f>
        <v>0</v>
      </c>
      <c r="AA248" s="327"/>
      <c r="AB248" s="327"/>
      <c r="AC248" s="327"/>
    </row>
    <row r="249" spans="1:68" hidden="1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48"/>
      <c r="P249" s="340" t="s">
        <v>73</v>
      </c>
      <c r="Q249" s="341"/>
      <c r="R249" s="341"/>
      <c r="S249" s="341"/>
      <c r="T249" s="341"/>
      <c r="U249" s="341"/>
      <c r="V249" s="342"/>
      <c r="W249" s="37" t="s">
        <v>74</v>
      </c>
      <c r="X249" s="326">
        <f>IFERROR(SUMPRODUCT(X247:X247*H247:H247),"0")</f>
        <v>0</v>
      </c>
      <c r="Y249" s="326">
        <f>IFERROR(SUMPRODUCT(Y247:Y247*H247:H247),"0")</f>
        <v>0</v>
      </c>
      <c r="Z249" s="37"/>
      <c r="AA249" s="327"/>
      <c r="AB249" s="327"/>
      <c r="AC249" s="327"/>
    </row>
    <row r="250" spans="1:68" ht="27.75" hidden="1" customHeight="1" x14ac:dyDescent="0.2">
      <c r="A250" s="354" t="s">
        <v>372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55"/>
      <c r="Z250" s="355"/>
      <c r="AA250" s="48"/>
      <c r="AB250" s="48"/>
      <c r="AC250" s="48"/>
    </row>
    <row r="251" spans="1:68" ht="16.5" hidden="1" customHeight="1" x14ac:dyDescent="0.25">
      <c r="A251" s="336" t="s">
        <v>373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19"/>
      <c r="AB251" s="319"/>
      <c r="AC251" s="319"/>
    </row>
    <row r="252" spans="1:68" ht="14.25" hidden="1" customHeight="1" x14ac:dyDescent="0.25">
      <c r="A252" s="353" t="s">
        <v>374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318"/>
      <c r="AB252" s="318"/>
      <c r="AC252" s="318"/>
    </row>
    <row r="253" spans="1:68" ht="27" hidden="1" customHeight="1" x14ac:dyDescent="0.25">
      <c r="A253" s="54" t="s">
        <v>375</v>
      </c>
      <c r="B253" s="54" t="s">
        <v>376</v>
      </c>
      <c r="C253" s="31">
        <v>4301133004</v>
      </c>
      <c r="D253" s="334">
        <v>4607111039774</v>
      </c>
      <c r="E253" s="335"/>
      <c r="F253" s="323">
        <v>0.25</v>
      </c>
      <c r="G253" s="32">
        <v>12</v>
      </c>
      <c r="H253" s="323">
        <v>3</v>
      </c>
      <c r="I253" s="323">
        <v>3.22</v>
      </c>
      <c r="J253" s="32">
        <v>70</v>
      </c>
      <c r="K253" s="32" t="s">
        <v>80</v>
      </c>
      <c r="L253" s="32" t="s">
        <v>68</v>
      </c>
      <c r="M253" s="33" t="s">
        <v>69</v>
      </c>
      <c r="N253" s="33"/>
      <c r="O253" s="32">
        <v>180</v>
      </c>
      <c r="P253" s="519" t="s">
        <v>377</v>
      </c>
      <c r="Q253" s="329"/>
      <c r="R253" s="329"/>
      <c r="S253" s="329"/>
      <c r="T253" s="330"/>
      <c r="U253" s="34"/>
      <c r="V253" s="34"/>
      <c r="W253" s="35" t="s">
        <v>70</v>
      </c>
      <c r="X253" s="324">
        <v>0</v>
      </c>
      <c r="Y253" s="325">
        <f>IFERROR(IF(X253="","",X253),"")</f>
        <v>0</v>
      </c>
      <c r="Z253" s="36">
        <f>IFERROR(IF(X253="","",X253*0.01788),"")</f>
        <v>0</v>
      </c>
      <c r="AA253" s="56"/>
      <c r="AB253" s="57"/>
      <c r="AC253" s="252" t="s">
        <v>378</v>
      </c>
      <c r="AG253" s="67"/>
      <c r="AJ253" s="71" t="s">
        <v>72</v>
      </c>
      <c r="AK253" s="71">
        <v>1</v>
      </c>
      <c r="BB253" s="253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47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48"/>
      <c r="P254" s="340" t="s">
        <v>73</v>
      </c>
      <c r="Q254" s="341"/>
      <c r="R254" s="341"/>
      <c r="S254" s="341"/>
      <c r="T254" s="341"/>
      <c r="U254" s="341"/>
      <c r="V254" s="342"/>
      <c r="W254" s="37" t="s">
        <v>70</v>
      </c>
      <c r="X254" s="326">
        <f>IFERROR(SUM(X253:X253),"0")</f>
        <v>0</v>
      </c>
      <c r="Y254" s="326">
        <f>IFERROR(SUM(Y253:Y253),"0")</f>
        <v>0</v>
      </c>
      <c r="Z254" s="326">
        <f>IFERROR(IF(Z253="",0,Z253),"0")</f>
        <v>0</v>
      </c>
      <c r="AA254" s="327"/>
      <c r="AB254" s="327"/>
      <c r="AC254" s="327"/>
    </row>
    <row r="255" spans="1:68" hidden="1" x14ac:dyDescent="0.2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48"/>
      <c r="P255" s="340" t="s">
        <v>73</v>
      </c>
      <c r="Q255" s="341"/>
      <c r="R255" s="341"/>
      <c r="S255" s="341"/>
      <c r="T255" s="341"/>
      <c r="U255" s="341"/>
      <c r="V255" s="342"/>
      <c r="W255" s="37" t="s">
        <v>74</v>
      </c>
      <c r="X255" s="326">
        <f>IFERROR(SUMPRODUCT(X253:X253*H253:H253),"0")</f>
        <v>0</v>
      </c>
      <c r="Y255" s="326">
        <f>IFERROR(SUMPRODUCT(Y253:Y253*H253:H253),"0")</f>
        <v>0</v>
      </c>
      <c r="Z255" s="37"/>
      <c r="AA255" s="327"/>
      <c r="AB255" s="327"/>
      <c r="AC255" s="327"/>
    </row>
    <row r="256" spans="1:68" ht="14.25" hidden="1" customHeight="1" x14ac:dyDescent="0.25">
      <c r="A256" s="353" t="s">
        <v>141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18"/>
      <c r="AB256" s="318"/>
      <c r="AC256" s="318"/>
    </row>
    <row r="257" spans="1:68" ht="37.5" hidden="1" customHeight="1" x14ac:dyDescent="0.25">
      <c r="A257" s="54" t="s">
        <v>379</v>
      </c>
      <c r="B257" s="54" t="s">
        <v>380</v>
      </c>
      <c r="C257" s="31">
        <v>4301135400</v>
      </c>
      <c r="D257" s="334">
        <v>4607111039361</v>
      </c>
      <c r="E257" s="335"/>
      <c r="F257" s="323">
        <v>0.25</v>
      </c>
      <c r="G257" s="32">
        <v>12</v>
      </c>
      <c r="H257" s="323">
        <v>3</v>
      </c>
      <c r="I257" s="323">
        <v>3.7035999999999998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7" s="329"/>
      <c r="R257" s="329"/>
      <c r="S257" s="329"/>
      <c r="T257" s="330"/>
      <c r="U257" s="34"/>
      <c r="V257" s="34"/>
      <c r="W257" s="35" t="s">
        <v>70</v>
      </c>
      <c r="X257" s="324">
        <v>0</v>
      </c>
      <c r="Y257" s="325">
        <f>IFERROR(IF(X257="","",X257),"")</f>
        <v>0</v>
      </c>
      <c r="Z257" s="36">
        <f>IFERROR(IF(X257="","",X257*0.01788),"")</f>
        <v>0</v>
      </c>
      <c r="AA257" s="56"/>
      <c r="AB257" s="57"/>
      <c r="AC257" s="254" t="s">
        <v>378</v>
      </c>
      <c r="AG257" s="67"/>
      <c r="AJ257" s="71" t="s">
        <v>72</v>
      </c>
      <c r="AK257" s="71">
        <v>1</v>
      </c>
      <c r="BB257" s="255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47"/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48"/>
      <c r="P258" s="340" t="s">
        <v>73</v>
      </c>
      <c r="Q258" s="341"/>
      <c r="R258" s="341"/>
      <c r="S258" s="341"/>
      <c r="T258" s="341"/>
      <c r="U258" s="341"/>
      <c r="V258" s="342"/>
      <c r="W258" s="37" t="s">
        <v>70</v>
      </c>
      <c r="X258" s="326">
        <f>IFERROR(SUM(X257:X257),"0")</f>
        <v>0</v>
      </c>
      <c r="Y258" s="326">
        <f>IFERROR(SUM(Y257:Y257),"0")</f>
        <v>0</v>
      </c>
      <c r="Z258" s="326">
        <f>IFERROR(IF(Z257="",0,Z257),"0")</f>
        <v>0</v>
      </c>
      <c r="AA258" s="327"/>
      <c r="AB258" s="327"/>
      <c r="AC258" s="327"/>
    </row>
    <row r="259" spans="1:68" hidden="1" x14ac:dyDescent="0.2">
      <c r="A259" s="337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48"/>
      <c r="P259" s="340" t="s">
        <v>73</v>
      </c>
      <c r="Q259" s="341"/>
      <c r="R259" s="341"/>
      <c r="S259" s="341"/>
      <c r="T259" s="341"/>
      <c r="U259" s="341"/>
      <c r="V259" s="342"/>
      <c r="W259" s="37" t="s">
        <v>74</v>
      </c>
      <c r="X259" s="326">
        <f>IFERROR(SUMPRODUCT(X257:X257*H257:H257),"0")</f>
        <v>0</v>
      </c>
      <c r="Y259" s="326">
        <f>IFERROR(SUMPRODUCT(Y257:Y257*H257:H257),"0")</f>
        <v>0</v>
      </c>
      <c r="Z259" s="37"/>
      <c r="AA259" s="327"/>
      <c r="AB259" s="327"/>
      <c r="AC259" s="327"/>
    </row>
    <row r="260" spans="1:68" ht="27.75" hidden="1" customHeight="1" x14ac:dyDescent="0.2">
      <c r="A260" s="354" t="s">
        <v>249</v>
      </c>
      <c r="B260" s="355"/>
      <c r="C260" s="355"/>
      <c r="D260" s="355"/>
      <c r="E260" s="355"/>
      <c r="F260" s="355"/>
      <c r="G260" s="355"/>
      <c r="H260" s="355"/>
      <c r="I260" s="355"/>
      <c r="J260" s="355"/>
      <c r="K260" s="355"/>
      <c r="L260" s="355"/>
      <c r="M260" s="355"/>
      <c r="N260" s="355"/>
      <c r="O260" s="355"/>
      <c r="P260" s="355"/>
      <c r="Q260" s="355"/>
      <c r="R260" s="355"/>
      <c r="S260" s="355"/>
      <c r="T260" s="355"/>
      <c r="U260" s="355"/>
      <c r="V260" s="355"/>
      <c r="W260" s="355"/>
      <c r="X260" s="355"/>
      <c r="Y260" s="355"/>
      <c r="Z260" s="355"/>
      <c r="AA260" s="48"/>
      <c r="AB260" s="48"/>
      <c r="AC260" s="48"/>
    </row>
    <row r="261" spans="1:68" ht="16.5" hidden="1" customHeight="1" x14ac:dyDescent="0.25">
      <c r="A261" s="336" t="s">
        <v>249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19"/>
      <c r="AB261" s="319"/>
      <c r="AC261" s="319"/>
    </row>
    <row r="262" spans="1:68" ht="14.25" hidden="1" customHeight="1" x14ac:dyDescent="0.25">
      <c r="A262" s="353" t="s">
        <v>64</v>
      </c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37"/>
      <c r="P262" s="337"/>
      <c r="Q262" s="337"/>
      <c r="R262" s="337"/>
      <c r="S262" s="337"/>
      <c r="T262" s="337"/>
      <c r="U262" s="337"/>
      <c r="V262" s="337"/>
      <c r="W262" s="337"/>
      <c r="X262" s="337"/>
      <c r="Y262" s="337"/>
      <c r="Z262" s="337"/>
      <c r="AA262" s="318"/>
      <c r="AB262" s="318"/>
      <c r="AC262" s="318"/>
    </row>
    <row r="263" spans="1:68" ht="27" hidden="1" customHeight="1" x14ac:dyDescent="0.25">
      <c r="A263" s="54" t="s">
        <v>381</v>
      </c>
      <c r="B263" s="54" t="s">
        <v>382</v>
      </c>
      <c r="C263" s="31">
        <v>4301071014</v>
      </c>
      <c r="D263" s="334">
        <v>4640242181264</v>
      </c>
      <c r="E263" s="335"/>
      <c r="F263" s="323">
        <v>0.7</v>
      </c>
      <c r="G263" s="32">
        <v>10</v>
      </c>
      <c r="H263" s="323">
        <v>7</v>
      </c>
      <c r="I263" s="323">
        <v>7.28</v>
      </c>
      <c r="J263" s="32">
        <v>84</v>
      </c>
      <c r="K263" s="32" t="s">
        <v>67</v>
      </c>
      <c r="L263" s="32" t="s">
        <v>81</v>
      </c>
      <c r="M263" s="33" t="s">
        <v>69</v>
      </c>
      <c r="N263" s="33"/>
      <c r="O263" s="32">
        <v>180</v>
      </c>
      <c r="P263" s="527" t="s">
        <v>383</v>
      </c>
      <c r="Q263" s="329"/>
      <c r="R263" s="329"/>
      <c r="S263" s="329"/>
      <c r="T263" s="330"/>
      <c r="U263" s="34"/>
      <c r="V263" s="34"/>
      <c r="W263" s="35" t="s">
        <v>70</v>
      </c>
      <c r="X263" s="324">
        <v>0</v>
      </c>
      <c r="Y263" s="325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384</v>
      </c>
      <c r="AG263" s="67"/>
      <c r="AJ263" s="71" t="s">
        <v>83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385</v>
      </c>
      <c r="B264" s="54" t="s">
        <v>386</v>
      </c>
      <c r="C264" s="31">
        <v>4301071021</v>
      </c>
      <c r="D264" s="334">
        <v>4640242181325</v>
      </c>
      <c r="E264" s="335"/>
      <c r="F264" s="323">
        <v>0.7</v>
      </c>
      <c r="G264" s="32">
        <v>10</v>
      </c>
      <c r="H264" s="323">
        <v>7</v>
      </c>
      <c r="I264" s="323">
        <v>7.28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434" t="s">
        <v>387</v>
      </c>
      <c r="Q264" s="329"/>
      <c r="R264" s="329"/>
      <c r="S264" s="329"/>
      <c r="T264" s="330"/>
      <c r="U264" s="34"/>
      <c r="V264" s="34"/>
      <c r="W264" s="35" t="s">
        <v>70</v>
      </c>
      <c r="X264" s="324">
        <v>0</v>
      </c>
      <c r="Y264" s="325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384</v>
      </c>
      <c r="AG264" s="67"/>
      <c r="AJ264" s="71" t="s">
        <v>83</v>
      </c>
      <c r="AK264" s="71">
        <v>12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388</v>
      </c>
      <c r="B265" s="54" t="s">
        <v>389</v>
      </c>
      <c r="C265" s="31">
        <v>4301070993</v>
      </c>
      <c r="D265" s="334">
        <v>4640242180670</v>
      </c>
      <c r="E265" s="335"/>
      <c r="F265" s="323">
        <v>1</v>
      </c>
      <c r="G265" s="32">
        <v>6</v>
      </c>
      <c r="H265" s="323">
        <v>6</v>
      </c>
      <c r="I265" s="323">
        <v>6.23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409" t="s">
        <v>390</v>
      </c>
      <c r="Q265" s="329"/>
      <c r="R265" s="329"/>
      <c r="S265" s="329"/>
      <c r="T265" s="330"/>
      <c r="U265" s="34"/>
      <c r="V265" s="34"/>
      <c r="W265" s="35" t="s">
        <v>70</v>
      </c>
      <c r="X265" s="324">
        <v>12</v>
      </c>
      <c r="Y265" s="325">
        <f>IFERROR(IF(X265="","",X265),"")</f>
        <v>12</v>
      </c>
      <c r="Z265" s="36">
        <f>IFERROR(IF(X265="","",X265*0.0155),"")</f>
        <v>0.186</v>
      </c>
      <c r="AA265" s="56"/>
      <c r="AB265" s="57"/>
      <c r="AC265" s="260" t="s">
        <v>391</v>
      </c>
      <c r="AG265" s="67"/>
      <c r="AJ265" s="71" t="s">
        <v>83</v>
      </c>
      <c r="AK265" s="71">
        <v>12</v>
      </c>
      <c r="BB265" s="261" t="s">
        <v>1</v>
      </c>
      <c r="BM265" s="67">
        <f>IFERROR(X265*I265,"0")</f>
        <v>74.760000000000005</v>
      </c>
      <c r="BN265" s="67">
        <f>IFERROR(Y265*I265,"0")</f>
        <v>74.760000000000005</v>
      </c>
      <c r="BO265" s="67">
        <f>IFERROR(X265/J265,"0")</f>
        <v>0.14285714285714285</v>
      </c>
      <c r="BP265" s="67">
        <f>IFERROR(Y265/J265,"0")</f>
        <v>0.14285714285714285</v>
      </c>
    </row>
    <row r="266" spans="1:68" x14ac:dyDescent="0.2">
      <c r="A266" s="347"/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48"/>
      <c r="P266" s="340" t="s">
        <v>73</v>
      </c>
      <c r="Q266" s="341"/>
      <c r="R266" s="341"/>
      <c r="S266" s="341"/>
      <c r="T266" s="341"/>
      <c r="U266" s="341"/>
      <c r="V266" s="342"/>
      <c r="W266" s="37" t="s">
        <v>70</v>
      </c>
      <c r="X266" s="326">
        <f>IFERROR(SUM(X263:X265),"0")</f>
        <v>12</v>
      </c>
      <c r="Y266" s="326">
        <f>IFERROR(SUM(Y263:Y265),"0")</f>
        <v>12</v>
      </c>
      <c r="Z266" s="326">
        <f>IFERROR(IF(Z263="",0,Z263),"0")+IFERROR(IF(Z264="",0,Z264),"0")+IFERROR(IF(Z265="",0,Z265),"0")</f>
        <v>0.186</v>
      </c>
      <c r="AA266" s="327"/>
      <c r="AB266" s="327"/>
      <c r="AC266" s="327"/>
    </row>
    <row r="267" spans="1:68" x14ac:dyDescent="0.2">
      <c r="A267" s="337"/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48"/>
      <c r="P267" s="340" t="s">
        <v>73</v>
      </c>
      <c r="Q267" s="341"/>
      <c r="R267" s="341"/>
      <c r="S267" s="341"/>
      <c r="T267" s="341"/>
      <c r="U267" s="341"/>
      <c r="V267" s="342"/>
      <c r="W267" s="37" t="s">
        <v>74</v>
      </c>
      <c r="X267" s="326">
        <f>IFERROR(SUMPRODUCT(X263:X265*H263:H265),"0")</f>
        <v>72</v>
      </c>
      <c r="Y267" s="326">
        <f>IFERROR(SUMPRODUCT(Y263:Y265*H263:H265),"0")</f>
        <v>72</v>
      </c>
      <c r="Z267" s="37"/>
      <c r="AA267" s="327"/>
      <c r="AB267" s="327"/>
      <c r="AC267" s="327"/>
    </row>
    <row r="268" spans="1:68" ht="14.25" hidden="1" customHeight="1" x14ac:dyDescent="0.25">
      <c r="A268" s="353" t="s">
        <v>147</v>
      </c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37"/>
      <c r="P268" s="337"/>
      <c r="Q268" s="337"/>
      <c r="R268" s="337"/>
      <c r="S268" s="337"/>
      <c r="T268" s="337"/>
      <c r="U268" s="337"/>
      <c r="V268" s="337"/>
      <c r="W268" s="337"/>
      <c r="X268" s="337"/>
      <c r="Y268" s="337"/>
      <c r="Z268" s="337"/>
      <c r="AA268" s="318"/>
      <c r="AB268" s="318"/>
      <c r="AC268" s="318"/>
    </row>
    <row r="269" spans="1:68" ht="27" customHeight="1" x14ac:dyDescent="0.25">
      <c r="A269" s="54" t="s">
        <v>392</v>
      </c>
      <c r="B269" s="54" t="s">
        <v>393</v>
      </c>
      <c r="C269" s="31">
        <v>4301131019</v>
      </c>
      <c r="D269" s="334">
        <v>4640242180427</v>
      </c>
      <c r="E269" s="335"/>
      <c r="F269" s="323">
        <v>1.8</v>
      </c>
      <c r="G269" s="32">
        <v>1</v>
      </c>
      <c r="H269" s="323">
        <v>1.8</v>
      </c>
      <c r="I269" s="323">
        <v>1.915</v>
      </c>
      <c r="J269" s="32">
        <v>234</v>
      </c>
      <c r="K269" s="32" t="s">
        <v>136</v>
      </c>
      <c r="L269" s="32" t="s">
        <v>81</v>
      </c>
      <c r="M269" s="33" t="s">
        <v>69</v>
      </c>
      <c r="N269" s="33"/>
      <c r="O269" s="32">
        <v>180</v>
      </c>
      <c r="P269" s="482" t="s">
        <v>394</v>
      </c>
      <c r="Q269" s="329"/>
      <c r="R269" s="329"/>
      <c r="S269" s="329"/>
      <c r="T269" s="330"/>
      <c r="U269" s="34"/>
      <c r="V269" s="34"/>
      <c r="W269" s="35" t="s">
        <v>70</v>
      </c>
      <c r="X269" s="324">
        <v>53.999999999999993</v>
      </c>
      <c r="Y269" s="325">
        <f>IFERROR(IF(X269="","",X269),"")</f>
        <v>53.999999999999993</v>
      </c>
      <c r="Z269" s="36">
        <f>IFERROR(IF(X269="","",X269*0.00502),"")</f>
        <v>0.27107999999999999</v>
      </c>
      <c r="AA269" s="56"/>
      <c r="AB269" s="57"/>
      <c r="AC269" s="262" t="s">
        <v>395</v>
      </c>
      <c r="AG269" s="67"/>
      <c r="AJ269" s="71" t="s">
        <v>83</v>
      </c>
      <c r="AK269" s="71">
        <v>18</v>
      </c>
      <c r="BB269" s="263" t="s">
        <v>84</v>
      </c>
      <c r="BM269" s="67">
        <f>IFERROR(X269*I269,"0")</f>
        <v>103.40999999999998</v>
      </c>
      <c r="BN269" s="67">
        <f>IFERROR(Y269*I269,"0")</f>
        <v>103.40999999999998</v>
      </c>
      <c r="BO269" s="67">
        <f>IFERROR(X269/J269,"0")</f>
        <v>0.23076923076923073</v>
      </c>
      <c r="BP269" s="67">
        <f>IFERROR(Y269/J269,"0")</f>
        <v>0.23076923076923073</v>
      </c>
    </row>
    <row r="270" spans="1:68" x14ac:dyDescent="0.2">
      <c r="A270" s="347"/>
      <c r="B270" s="337"/>
      <c r="C270" s="337"/>
      <c r="D270" s="337"/>
      <c r="E270" s="337"/>
      <c r="F270" s="337"/>
      <c r="G270" s="337"/>
      <c r="H270" s="337"/>
      <c r="I270" s="337"/>
      <c r="J270" s="337"/>
      <c r="K270" s="337"/>
      <c r="L270" s="337"/>
      <c r="M270" s="337"/>
      <c r="N270" s="337"/>
      <c r="O270" s="348"/>
      <c r="P270" s="340" t="s">
        <v>73</v>
      </c>
      <c r="Q270" s="341"/>
      <c r="R270" s="341"/>
      <c r="S270" s="341"/>
      <c r="T270" s="341"/>
      <c r="U270" s="341"/>
      <c r="V270" s="342"/>
      <c r="W270" s="37" t="s">
        <v>70</v>
      </c>
      <c r="X270" s="326">
        <f>IFERROR(SUM(X269:X269),"0")</f>
        <v>53.999999999999993</v>
      </c>
      <c r="Y270" s="326">
        <f>IFERROR(SUM(Y269:Y269),"0")</f>
        <v>53.999999999999993</v>
      </c>
      <c r="Z270" s="326">
        <f>IFERROR(IF(Z269="",0,Z269),"0")</f>
        <v>0.27107999999999999</v>
      </c>
      <c r="AA270" s="327"/>
      <c r="AB270" s="327"/>
      <c r="AC270" s="327"/>
    </row>
    <row r="271" spans="1:68" x14ac:dyDescent="0.2">
      <c r="A271" s="337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8"/>
      <c r="P271" s="340" t="s">
        <v>73</v>
      </c>
      <c r="Q271" s="341"/>
      <c r="R271" s="341"/>
      <c r="S271" s="341"/>
      <c r="T271" s="341"/>
      <c r="U271" s="341"/>
      <c r="V271" s="342"/>
      <c r="W271" s="37" t="s">
        <v>74</v>
      </c>
      <c r="X271" s="326">
        <f>IFERROR(SUMPRODUCT(X269:X269*H269:H269),"0")</f>
        <v>97.199999999999989</v>
      </c>
      <c r="Y271" s="326">
        <f>IFERROR(SUMPRODUCT(Y269:Y269*H269:H269),"0")</f>
        <v>97.199999999999989</v>
      </c>
      <c r="Z271" s="37"/>
      <c r="AA271" s="327"/>
      <c r="AB271" s="327"/>
      <c r="AC271" s="327"/>
    </row>
    <row r="272" spans="1:68" ht="14.25" hidden="1" customHeight="1" x14ac:dyDescent="0.25">
      <c r="A272" s="353" t="s">
        <v>77</v>
      </c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37"/>
      <c r="P272" s="337"/>
      <c r="Q272" s="337"/>
      <c r="R272" s="337"/>
      <c r="S272" s="337"/>
      <c r="T272" s="337"/>
      <c r="U272" s="337"/>
      <c r="V272" s="337"/>
      <c r="W272" s="337"/>
      <c r="X272" s="337"/>
      <c r="Y272" s="337"/>
      <c r="Z272" s="337"/>
      <c r="AA272" s="318"/>
      <c r="AB272" s="318"/>
      <c r="AC272" s="318"/>
    </row>
    <row r="273" spans="1:68" ht="27" hidden="1" customHeight="1" x14ac:dyDescent="0.25">
      <c r="A273" s="54" t="s">
        <v>396</v>
      </c>
      <c r="B273" s="54" t="s">
        <v>397</v>
      </c>
      <c r="C273" s="31">
        <v>4301132080</v>
      </c>
      <c r="D273" s="334">
        <v>4640242180397</v>
      </c>
      <c r="E273" s="335"/>
      <c r="F273" s="323">
        <v>1</v>
      </c>
      <c r="G273" s="32">
        <v>6</v>
      </c>
      <c r="H273" s="323">
        <v>6</v>
      </c>
      <c r="I273" s="323">
        <v>6.26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69" t="s">
        <v>398</v>
      </c>
      <c r="Q273" s="329"/>
      <c r="R273" s="329"/>
      <c r="S273" s="329"/>
      <c r="T273" s="330"/>
      <c r="U273" s="34"/>
      <c r="V273" s="34"/>
      <c r="W273" s="35" t="s">
        <v>70</v>
      </c>
      <c r="X273" s="324">
        <v>0</v>
      </c>
      <c r="Y273" s="325">
        <f>IFERROR(IF(X273="","",X273),"")</f>
        <v>0</v>
      </c>
      <c r="Z273" s="36">
        <f>IFERROR(IF(X273="","",X273*0.0155),"")</f>
        <v>0</v>
      </c>
      <c r="AA273" s="56"/>
      <c r="AB273" s="57"/>
      <c r="AC273" s="264" t="s">
        <v>399</v>
      </c>
      <c r="AG273" s="67"/>
      <c r="AJ273" s="71" t="s">
        <v>90</v>
      </c>
      <c r="AK273" s="71">
        <v>84</v>
      </c>
      <c r="BB273" s="265" t="s">
        <v>84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t="27" hidden="1" customHeight="1" x14ac:dyDescent="0.25">
      <c r="A274" s="54" t="s">
        <v>400</v>
      </c>
      <c r="B274" s="54" t="s">
        <v>401</v>
      </c>
      <c r="C274" s="31">
        <v>4301132104</v>
      </c>
      <c r="D274" s="334">
        <v>4640242181219</v>
      </c>
      <c r="E274" s="335"/>
      <c r="F274" s="323">
        <v>0.3</v>
      </c>
      <c r="G274" s="32">
        <v>9</v>
      </c>
      <c r="H274" s="323">
        <v>2.7</v>
      </c>
      <c r="I274" s="323">
        <v>2.8450000000000002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470" t="s">
        <v>402</v>
      </c>
      <c r="Q274" s="329"/>
      <c r="R274" s="329"/>
      <c r="S274" s="329"/>
      <c r="T274" s="330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6" t="s">
        <v>399</v>
      </c>
      <c r="AG274" s="67"/>
      <c r="AJ274" s="71" t="s">
        <v>72</v>
      </c>
      <c r="AK274" s="71">
        <v>1</v>
      </c>
      <c r="BB274" s="267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idden="1" x14ac:dyDescent="0.2">
      <c r="A275" s="347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48"/>
      <c r="P275" s="340" t="s">
        <v>73</v>
      </c>
      <c r="Q275" s="341"/>
      <c r="R275" s="341"/>
      <c r="S275" s="341"/>
      <c r="T275" s="341"/>
      <c r="U275" s="341"/>
      <c r="V275" s="342"/>
      <c r="W275" s="37" t="s">
        <v>70</v>
      </c>
      <c r="X275" s="326">
        <f>IFERROR(SUM(X273:X274),"0")</f>
        <v>0</v>
      </c>
      <c r="Y275" s="326">
        <f>IFERROR(SUM(Y273:Y274),"0")</f>
        <v>0</v>
      </c>
      <c r="Z275" s="326">
        <f>IFERROR(IF(Z273="",0,Z273),"0")+IFERROR(IF(Z274="",0,Z274),"0")</f>
        <v>0</v>
      </c>
      <c r="AA275" s="327"/>
      <c r="AB275" s="327"/>
      <c r="AC275" s="327"/>
    </row>
    <row r="276" spans="1:68" hidden="1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48"/>
      <c r="P276" s="340" t="s">
        <v>73</v>
      </c>
      <c r="Q276" s="341"/>
      <c r="R276" s="341"/>
      <c r="S276" s="341"/>
      <c r="T276" s="341"/>
      <c r="U276" s="341"/>
      <c r="V276" s="342"/>
      <c r="W276" s="37" t="s">
        <v>74</v>
      </c>
      <c r="X276" s="326">
        <f>IFERROR(SUMPRODUCT(X273:X274*H273:H274),"0")</f>
        <v>0</v>
      </c>
      <c r="Y276" s="326">
        <f>IFERROR(SUMPRODUCT(Y273:Y274*H273:H274),"0")</f>
        <v>0</v>
      </c>
      <c r="Z276" s="37"/>
      <c r="AA276" s="327"/>
      <c r="AB276" s="327"/>
      <c r="AC276" s="327"/>
    </row>
    <row r="277" spans="1:68" ht="14.25" hidden="1" customHeight="1" x14ac:dyDescent="0.25">
      <c r="A277" s="353" t="s">
        <v>182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18"/>
      <c r="AB277" s="318"/>
      <c r="AC277" s="318"/>
    </row>
    <row r="278" spans="1:68" ht="27" customHeight="1" x14ac:dyDescent="0.25">
      <c r="A278" s="54" t="s">
        <v>403</v>
      </c>
      <c r="B278" s="54" t="s">
        <v>404</v>
      </c>
      <c r="C278" s="31">
        <v>4301136028</v>
      </c>
      <c r="D278" s="334">
        <v>4640242180304</v>
      </c>
      <c r="E278" s="335"/>
      <c r="F278" s="323">
        <v>2.7</v>
      </c>
      <c r="G278" s="32">
        <v>1</v>
      </c>
      <c r="H278" s="323">
        <v>2.7</v>
      </c>
      <c r="I278" s="323">
        <v>2.8906000000000001</v>
      </c>
      <c r="J278" s="32">
        <v>126</v>
      </c>
      <c r="K278" s="32" t="s">
        <v>80</v>
      </c>
      <c r="L278" s="32" t="s">
        <v>81</v>
      </c>
      <c r="M278" s="33" t="s">
        <v>69</v>
      </c>
      <c r="N278" s="33"/>
      <c r="O278" s="32">
        <v>180</v>
      </c>
      <c r="P278" s="500" t="s">
        <v>405</v>
      </c>
      <c r="Q278" s="329"/>
      <c r="R278" s="329"/>
      <c r="S278" s="329"/>
      <c r="T278" s="330"/>
      <c r="U278" s="34"/>
      <c r="V278" s="34"/>
      <c r="W278" s="35" t="s">
        <v>70</v>
      </c>
      <c r="X278" s="324">
        <v>14</v>
      </c>
      <c r="Y278" s="325">
        <f>IFERROR(IF(X278="","",X278),"")</f>
        <v>14</v>
      </c>
      <c r="Z278" s="36">
        <f>IFERROR(IF(X278="","",X278*0.00936),"")</f>
        <v>0.13103999999999999</v>
      </c>
      <c r="AA278" s="56"/>
      <c r="AB278" s="57"/>
      <c r="AC278" s="268" t="s">
        <v>406</v>
      </c>
      <c r="AG278" s="67"/>
      <c r="AJ278" s="71" t="s">
        <v>83</v>
      </c>
      <c r="AK278" s="71">
        <v>14</v>
      </c>
      <c r="BB278" s="269" t="s">
        <v>84</v>
      </c>
      <c r="BM278" s="67">
        <f>IFERROR(X278*I278,"0")</f>
        <v>40.468400000000003</v>
      </c>
      <c r="BN278" s="67">
        <f>IFERROR(Y278*I278,"0")</f>
        <v>40.468400000000003</v>
      </c>
      <c r="BO278" s="67">
        <f>IFERROR(X278/J278,"0")</f>
        <v>0.1111111111111111</v>
      </c>
      <c r="BP278" s="67">
        <f>IFERROR(Y278/J278,"0")</f>
        <v>0.1111111111111111</v>
      </c>
    </row>
    <row r="279" spans="1:68" ht="27" customHeight="1" x14ac:dyDescent="0.25">
      <c r="A279" s="54" t="s">
        <v>407</v>
      </c>
      <c r="B279" s="54" t="s">
        <v>408</v>
      </c>
      <c r="C279" s="31">
        <v>4301136026</v>
      </c>
      <c r="D279" s="334">
        <v>4640242180236</v>
      </c>
      <c r="E279" s="335"/>
      <c r="F279" s="323">
        <v>5</v>
      </c>
      <c r="G279" s="32">
        <v>1</v>
      </c>
      <c r="H279" s="323">
        <v>5</v>
      </c>
      <c r="I279" s="323">
        <v>5.2350000000000003</v>
      </c>
      <c r="J279" s="32">
        <v>84</v>
      </c>
      <c r="K279" s="32" t="s">
        <v>67</v>
      </c>
      <c r="L279" s="32" t="s">
        <v>89</v>
      </c>
      <c r="M279" s="33" t="s">
        <v>69</v>
      </c>
      <c r="N279" s="33"/>
      <c r="O279" s="32">
        <v>180</v>
      </c>
      <c r="P279" s="469" t="s">
        <v>409</v>
      </c>
      <c r="Q279" s="329"/>
      <c r="R279" s="329"/>
      <c r="S279" s="329"/>
      <c r="T279" s="330"/>
      <c r="U279" s="34"/>
      <c r="V279" s="34"/>
      <c r="W279" s="35" t="s">
        <v>70</v>
      </c>
      <c r="X279" s="324">
        <v>12</v>
      </c>
      <c r="Y279" s="325">
        <f>IFERROR(IF(X279="","",X279),"")</f>
        <v>12</v>
      </c>
      <c r="Z279" s="36">
        <f>IFERROR(IF(X279="","",X279*0.0155),"")</f>
        <v>0.186</v>
      </c>
      <c r="AA279" s="56"/>
      <c r="AB279" s="57"/>
      <c r="AC279" s="270" t="s">
        <v>406</v>
      </c>
      <c r="AG279" s="67"/>
      <c r="AJ279" s="71" t="s">
        <v>90</v>
      </c>
      <c r="AK279" s="71">
        <v>84</v>
      </c>
      <c r="BB279" s="271" t="s">
        <v>84</v>
      </c>
      <c r="BM279" s="67">
        <f>IFERROR(X279*I279,"0")</f>
        <v>62.820000000000007</v>
      </c>
      <c r="BN279" s="67">
        <f>IFERROR(Y279*I279,"0")</f>
        <v>62.820000000000007</v>
      </c>
      <c r="BO279" s="67">
        <f>IFERROR(X279/J279,"0")</f>
        <v>0.14285714285714285</v>
      </c>
      <c r="BP279" s="67">
        <f>IFERROR(Y279/J279,"0")</f>
        <v>0.14285714285714285</v>
      </c>
    </row>
    <row r="280" spans="1:68" ht="27" hidden="1" customHeight="1" x14ac:dyDescent="0.25">
      <c r="A280" s="54" t="s">
        <v>410</v>
      </c>
      <c r="B280" s="54" t="s">
        <v>411</v>
      </c>
      <c r="C280" s="31">
        <v>4301136029</v>
      </c>
      <c r="D280" s="334">
        <v>4640242180410</v>
      </c>
      <c r="E280" s="335"/>
      <c r="F280" s="323">
        <v>2.2400000000000002</v>
      </c>
      <c r="G280" s="32">
        <v>1</v>
      </c>
      <c r="H280" s="323">
        <v>2.2400000000000002</v>
      </c>
      <c r="I280" s="323">
        <v>2.4319999999999999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0" s="329"/>
      <c r="R280" s="329"/>
      <c r="S280" s="329"/>
      <c r="T280" s="330"/>
      <c r="U280" s="34"/>
      <c r="V280" s="34"/>
      <c r="W280" s="35" t="s">
        <v>70</v>
      </c>
      <c r="X280" s="324">
        <v>0</v>
      </c>
      <c r="Y280" s="325">
        <f>IFERROR(IF(X280="","",X280),"")</f>
        <v>0</v>
      </c>
      <c r="Z280" s="36">
        <f>IFERROR(IF(X280="","",X280*0.00936),"")</f>
        <v>0</v>
      </c>
      <c r="AA280" s="56"/>
      <c r="AB280" s="57"/>
      <c r="AC280" s="272" t="s">
        <v>406</v>
      </c>
      <c r="AG280" s="67"/>
      <c r="AJ280" s="71" t="s">
        <v>72</v>
      </c>
      <c r="AK280" s="71">
        <v>1</v>
      </c>
      <c r="BB280" s="273" t="s">
        <v>84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47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48"/>
      <c r="P281" s="340" t="s">
        <v>73</v>
      </c>
      <c r="Q281" s="341"/>
      <c r="R281" s="341"/>
      <c r="S281" s="341"/>
      <c r="T281" s="341"/>
      <c r="U281" s="341"/>
      <c r="V281" s="342"/>
      <c r="W281" s="37" t="s">
        <v>70</v>
      </c>
      <c r="X281" s="326">
        <f>IFERROR(SUM(X278:X280),"0")</f>
        <v>26</v>
      </c>
      <c r="Y281" s="326">
        <f>IFERROR(SUM(Y278:Y280),"0")</f>
        <v>26</v>
      </c>
      <c r="Z281" s="326">
        <f>IFERROR(IF(Z278="",0,Z278),"0")+IFERROR(IF(Z279="",0,Z279),"0")+IFERROR(IF(Z280="",0,Z280),"0")</f>
        <v>0.31703999999999999</v>
      </c>
      <c r="AA281" s="327"/>
      <c r="AB281" s="327"/>
      <c r="AC281" s="327"/>
    </row>
    <row r="282" spans="1:68" x14ac:dyDescent="0.2">
      <c r="A282" s="337"/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48"/>
      <c r="P282" s="340" t="s">
        <v>73</v>
      </c>
      <c r="Q282" s="341"/>
      <c r="R282" s="341"/>
      <c r="S282" s="341"/>
      <c r="T282" s="341"/>
      <c r="U282" s="341"/>
      <c r="V282" s="342"/>
      <c r="W282" s="37" t="s">
        <v>74</v>
      </c>
      <c r="X282" s="326">
        <f>IFERROR(SUMPRODUCT(X278:X280*H278:H280),"0")</f>
        <v>97.800000000000011</v>
      </c>
      <c r="Y282" s="326">
        <f>IFERROR(SUMPRODUCT(Y278:Y280*H278:H280),"0")</f>
        <v>97.800000000000011</v>
      </c>
      <c r="Z282" s="37"/>
      <c r="AA282" s="327"/>
      <c r="AB282" s="327"/>
      <c r="AC282" s="327"/>
    </row>
    <row r="283" spans="1:68" ht="14.25" hidden="1" customHeight="1" x14ac:dyDescent="0.25">
      <c r="A283" s="353" t="s">
        <v>141</v>
      </c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7"/>
      <c r="N283" s="337"/>
      <c r="O283" s="337"/>
      <c r="P283" s="337"/>
      <c r="Q283" s="337"/>
      <c r="R283" s="337"/>
      <c r="S283" s="337"/>
      <c r="T283" s="337"/>
      <c r="U283" s="337"/>
      <c r="V283" s="337"/>
      <c r="W283" s="337"/>
      <c r="X283" s="337"/>
      <c r="Y283" s="337"/>
      <c r="Z283" s="337"/>
      <c r="AA283" s="318"/>
      <c r="AB283" s="318"/>
      <c r="AC283" s="318"/>
    </row>
    <row r="284" spans="1:68" ht="27" hidden="1" customHeight="1" x14ac:dyDescent="0.25">
      <c r="A284" s="54" t="s">
        <v>412</v>
      </c>
      <c r="B284" s="54" t="s">
        <v>413</v>
      </c>
      <c r="C284" s="31">
        <v>4301135504</v>
      </c>
      <c r="D284" s="334">
        <v>4640242181554</v>
      </c>
      <c r="E284" s="335"/>
      <c r="F284" s="323">
        <v>3</v>
      </c>
      <c r="G284" s="32">
        <v>1</v>
      </c>
      <c r="H284" s="323">
        <v>3</v>
      </c>
      <c r="I284" s="323">
        <v>3.1920000000000002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63" t="s">
        <v>414</v>
      </c>
      <c r="Q284" s="329"/>
      <c r="R284" s="329"/>
      <c r="S284" s="329"/>
      <c r="T284" s="330"/>
      <c r="U284" s="34"/>
      <c r="V284" s="34"/>
      <c r="W284" s="35" t="s">
        <v>70</v>
      </c>
      <c r="X284" s="324">
        <v>0</v>
      </c>
      <c r="Y284" s="325">
        <f t="shared" ref="Y284:Y304" si="24">IFERROR(IF(X284="","",X284),"")</f>
        <v>0</v>
      </c>
      <c r="Z284" s="36">
        <f>IFERROR(IF(X284="","",X284*0.00936),"")</f>
        <v>0</v>
      </c>
      <c r="AA284" s="56"/>
      <c r="AB284" s="57"/>
      <c r="AC284" s="274" t="s">
        <v>415</v>
      </c>
      <c r="AG284" s="67"/>
      <c r="AJ284" s="71" t="s">
        <v>72</v>
      </c>
      <c r="AK284" s="71">
        <v>1</v>
      </c>
      <c r="BB284" s="275" t="s">
        <v>84</v>
      </c>
      <c r="BM284" s="67">
        <f t="shared" ref="BM284:BM304" si="25">IFERROR(X284*I284,"0")</f>
        <v>0</v>
      </c>
      <c r="BN284" s="67">
        <f t="shared" ref="BN284:BN304" si="26">IFERROR(Y284*I284,"0")</f>
        <v>0</v>
      </c>
      <c r="BO284" s="67">
        <f t="shared" ref="BO284:BO304" si="27">IFERROR(X284/J284,"0")</f>
        <v>0</v>
      </c>
      <c r="BP284" s="67">
        <f t="shared" ref="BP284:BP304" si="28">IFERROR(Y284/J284,"0")</f>
        <v>0</v>
      </c>
    </row>
    <row r="285" spans="1:68" ht="27" customHeight="1" x14ac:dyDescent="0.25">
      <c r="A285" s="54" t="s">
        <v>416</v>
      </c>
      <c r="B285" s="54" t="s">
        <v>417</v>
      </c>
      <c r="C285" s="31">
        <v>4301135394</v>
      </c>
      <c r="D285" s="334">
        <v>4640242181561</v>
      </c>
      <c r="E285" s="335"/>
      <c r="F285" s="323">
        <v>3.7</v>
      </c>
      <c r="G285" s="32">
        <v>1</v>
      </c>
      <c r="H285" s="323">
        <v>3.7</v>
      </c>
      <c r="I285" s="323">
        <v>3.8919999999999999</v>
      </c>
      <c r="J285" s="32">
        <v>126</v>
      </c>
      <c r="K285" s="32" t="s">
        <v>80</v>
      </c>
      <c r="L285" s="32" t="s">
        <v>81</v>
      </c>
      <c r="M285" s="33" t="s">
        <v>69</v>
      </c>
      <c r="N285" s="33"/>
      <c r="O285" s="32">
        <v>180</v>
      </c>
      <c r="P285" s="432" t="s">
        <v>418</v>
      </c>
      <c r="Q285" s="329"/>
      <c r="R285" s="329"/>
      <c r="S285" s="329"/>
      <c r="T285" s="330"/>
      <c r="U285" s="34"/>
      <c r="V285" s="34"/>
      <c r="W285" s="35" t="s">
        <v>70</v>
      </c>
      <c r="X285" s="324">
        <v>14</v>
      </c>
      <c r="Y285" s="325">
        <f t="shared" si="24"/>
        <v>14</v>
      </c>
      <c r="Z285" s="36">
        <f>IFERROR(IF(X285="","",X285*0.00936),"")</f>
        <v>0.13103999999999999</v>
      </c>
      <c r="AA285" s="56"/>
      <c r="AB285" s="57"/>
      <c r="AC285" s="276" t="s">
        <v>419</v>
      </c>
      <c r="AG285" s="67"/>
      <c r="AJ285" s="71" t="s">
        <v>83</v>
      </c>
      <c r="AK285" s="71">
        <v>14</v>
      </c>
      <c r="BB285" s="277" t="s">
        <v>84</v>
      </c>
      <c r="BM285" s="67">
        <f t="shared" si="25"/>
        <v>54.488</v>
      </c>
      <c r="BN285" s="67">
        <f t="shared" si="26"/>
        <v>54.488</v>
      </c>
      <c r="BO285" s="67">
        <f t="shared" si="27"/>
        <v>0.1111111111111111</v>
      </c>
      <c r="BP285" s="67">
        <f t="shared" si="28"/>
        <v>0.1111111111111111</v>
      </c>
    </row>
    <row r="286" spans="1:68" ht="37.5" hidden="1" customHeight="1" x14ac:dyDescent="0.25">
      <c r="A286" s="54" t="s">
        <v>420</v>
      </c>
      <c r="B286" s="54" t="s">
        <v>421</v>
      </c>
      <c r="C286" s="31">
        <v>4301135552</v>
      </c>
      <c r="D286" s="334">
        <v>4640242181431</v>
      </c>
      <c r="E286" s="335"/>
      <c r="F286" s="323">
        <v>3.5</v>
      </c>
      <c r="G286" s="32">
        <v>1</v>
      </c>
      <c r="H286" s="323">
        <v>3.5</v>
      </c>
      <c r="I286" s="323">
        <v>3.6920000000000002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64" t="s">
        <v>422</v>
      </c>
      <c r="Q286" s="329"/>
      <c r="R286" s="329"/>
      <c r="S286" s="329"/>
      <c r="T286" s="330"/>
      <c r="U286" s="34"/>
      <c r="V286" s="34"/>
      <c r="W286" s="35" t="s">
        <v>70</v>
      </c>
      <c r="X286" s="324">
        <v>0</v>
      </c>
      <c r="Y286" s="325">
        <f t="shared" si="24"/>
        <v>0</v>
      </c>
      <c r="Z286" s="36">
        <f>IFERROR(IF(X286="","",X286*0.00936),"")</f>
        <v>0</v>
      </c>
      <c r="AA286" s="56"/>
      <c r="AB286" s="57"/>
      <c r="AC286" s="278" t="s">
        <v>423</v>
      </c>
      <c r="AG286" s="67"/>
      <c r="AJ286" s="71" t="s">
        <v>72</v>
      </c>
      <c r="AK286" s="71">
        <v>1</v>
      </c>
      <c r="BB286" s="279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424</v>
      </c>
      <c r="B287" s="54" t="s">
        <v>425</v>
      </c>
      <c r="C287" s="31">
        <v>4301135374</v>
      </c>
      <c r="D287" s="334">
        <v>4640242181424</v>
      </c>
      <c r="E287" s="335"/>
      <c r="F287" s="323">
        <v>5.5</v>
      </c>
      <c r="G287" s="32">
        <v>1</v>
      </c>
      <c r="H287" s="323">
        <v>5.5</v>
      </c>
      <c r="I287" s="323">
        <v>5.7350000000000003</v>
      </c>
      <c r="J287" s="32">
        <v>84</v>
      </c>
      <c r="K287" s="32" t="s">
        <v>67</v>
      </c>
      <c r="L287" s="32" t="s">
        <v>81</v>
      </c>
      <c r="M287" s="33" t="s">
        <v>69</v>
      </c>
      <c r="N287" s="33"/>
      <c r="O287" s="32">
        <v>180</v>
      </c>
      <c r="P287" s="435" t="s">
        <v>426</v>
      </c>
      <c r="Q287" s="329"/>
      <c r="R287" s="329"/>
      <c r="S287" s="329"/>
      <c r="T287" s="330"/>
      <c r="U287" s="34"/>
      <c r="V287" s="34"/>
      <c r="W287" s="35" t="s">
        <v>70</v>
      </c>
      <c r="X287" s="324">
        <v>0</v>
      </c>
      <c r="Y287" s="325">
        <f t="shared" si="24"/>
        <v>0</v>
      </c>
      <c r="Z287" s="36">
        <f>IFERROR(IF(X287="","",X287*0.0155),"")</f>
        <v>0</v>
      </c>
      <c r="AA287" s="56"/>
      <c r="AB287" s="57"/>
      <c r="AC287" s="280" t="s">
        <v>415</v>
      </c>
      <c r="AG287" s="67"/>
      <c r="AJ287" s="71" t="s">
        <v>83</v>
      </c>
      <c r="AK287" s="71">
        <v>12</v>
      </c>
      <c r="BB287" s="281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427</v>
      </c>
      <c r="B288" s="54" t="s">
        <v>428</v>
      </c>
      <c r="C288" s="31">
        <v>4301135320</v>
      </c>
      <c r="D288" s="334">
        <v>4640242181592</v>
      </c>
      <c r="E288" s="335"/>
      <c r="F288" s="323">
        <v>3.5</v>
      </c>
      <c r="G288" s="32">
        <v>1</v>
      </c>
      <c r="H288" s="323">
        <v>3.5</v>
      </c>
      <c r="I288" s="323">
        <v>3.6850000000000001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6" t="s">
        <v>429</v>
      </c>
      <c r="Q288" s="329"/>
      <c r="R288" s="329"/>
      <c r="S288" s="329"/>
      <c r="T288" s="330"/>
      <c r="U288" s="34"/>
      <c r="V288" s="34"/>
      <c r="W288" s="35" t="s">
        <v>70</v>
      </c>
      <c r="X288" s="324">
        <v>0</v>
      </c>
      <c r="Y288" s="325">
        <f t="shared" si="24"/>
        <v>0</v>
      </c>
      <c r="Z288" s="36">
        <f t="shared" ref="Z288:Z295" si="29">IFERROR(IF(X288="","",X288*0.00936),"")</f>
        <v>0</v>
      </c>
      <c r="AA288" s="56"/>
      <c r="AB288" s="57"/>
      <c r="AC288" s="282" t="s">
        <v>430</v>
      </c>
      <c r="AG288" s="67"/>
      <c r="AJ288" s="71" t="s">
        <v>72</v>
      </c>
      <c r="AK288" s="71">
        <v>1</v>
      </c>
      <c r="BB288" s="283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431</v>
      </c>
      <c r="B289" s="54" t="s">
        <v>432</v>
      </c>
      <c r="C289" s="31">
        <v>4301135405</v>
      </c>
      <c r="D289" s="334">
        <v>4640242181523</v>
      </c>
      <c r="E289" s="335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81</v>
      </c>
      <c r="M289" s="33" t="s">
        <v>69</v>
      </c>
      <c r="N289" s="33"/>
      <c r="O289" s="32">
        <v>180</v>
      </c>
      <c r="P289" s="433" t="s">
        <v>433</v>
      </c>
      <c r="Q289" s="329"/>
      <c r="R289" s="329"/>
      <c r="S289" s="329"/>
      <c r="T289" s="330"/>
      <c r="U289" s="34"/>
      <c r="V289" s="34"/>
      <c r="W289" s="35" t="s">
        <v>70</v>
      </c>
      <c r="X289" s="324">
        <v>0</v>
      </c>
      <c r="Y289" s="325">
        <f t="shared" si="24"/>
        <v>0</v>
      </c>
      <c r="Z289" s="36">
        <f t="shared" si="29"/>
        <v>0</v>
      </c>
      <c r="AA289" s="56"/>
      <c r="AB289" s="57"/>
      <c r="AC289" s="284" t="s">
        <v>419</v>
      </c>
      <c r="AG289" s="67"/>
      <c r="AJ289" s="71" t="s">
        <v>83</v>
      </c>
      <c r="AK289" s="71">
        <v>14</v>
      </c>
      <c r="BB289" s="285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434</v>
      </c>
      <c r="B290" s="54" t="s">
        <v>435</v>
      </c>
      <c r="C290" s="31">
        <v>4301135404</v>
      </c>
      <c r="D290" s="334">
        <v>4640242181516</v>
      </c>
      <c r="E290" s="335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1" t="s">
        <v>436</v>
      </c>
      <c r="Q290" s="329"/>
      <c r="R290" s="329"/>
      <c r="S290" s="329"/>
      <c r="T290" s="330"/>
      <c r="U290" s="34"/>
      <c r="V290" s="34"/>
      <c r="W290" s="35" t="s">
        <v>70</v>
      </c>
      <c r="X290" s="324">
        <v>0</v>
      </c>
      <c r="Y290" s="325">
        <f t="shared" si="24"/>
        <v>0</v>
      </c>
      <c r="Z290" s="36">
        <f t="shared" si="29"/>
        <v>0</v>
      </c>
      <c r="AA290" s="56"/>
      <c r="AB290" s="57"/>
      <c r="AC290" s="286" t="s">
        <v>423</v>
      </c>
      <c r="AG290" s="67"/>
      <c r="AJ290" s="71" t="s">
        <v>72</v>
      </c>
      <c r="AK290" s="71">
        <v>1</v>
      </c>
      <c r="BB290" s="287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37.5" hidden="1" customHeight="1" x14ac:dyDescent="0.25">
      <c r="A291" s="54" t="s">
        <v>437</v>
      </c>
      <c r="B291" s="54" t="s">
        <v>438</v>
      </c>
      <c r="C291" s="31">
        <v>4301135402</v>
      </c>
      <c r="D291" s="334">
        <v>4640242181493</v>
      </c>
      <c r="E291" s="335"/>
      <c r="F291" s="323">
        <v>3.7</v>
      </c>
      <c r="G291" s="32">
        <v>1</v>
      </c>
      <c r="H291" s="323">
        <v>3.7</v>
      </c>
      <c r="I291" s="323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25" t="s">
        <v>439</v>
      </c>
      <c r="Q291" s="329"/>
      <c r="R291" s="329"/>
      <c r="S291" s="329"/>
      <c r="T291" s="330"/>
      <c r="U291" s="34"/>
      <c r="V291" s="34"/>
      <c r="W291" s="35" t="s">
        <v>70</v>
      </c>
      <c r="X291" s="324">
        <v>0</v>
      </c>
      <c r="Y291" s="325">
        <f t="shared" si="24"/>
        <v>0</v>
      </c>
      <c r="Z291" s="36">
        <f t="shared" si="29"/>
        <v>0</v>
      </c>
      <c r="AA291" s="56"/>
      <c r="AB291" s="57"/>
      <c r="AC291" s="288" t="s">
        <v>415</v>
      </c>
      <c r="AG291" s="67"/>
      <c r="AJ291" s="71" t="s">
        <v>72</v>
      </c>
      <c r="AK291" s="71">
        <v>1</v>
      </c>
      <c r="BB291" s="289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440</v>
      </c>
      <c r="B292" s="54" t="s">
        <v>441</v>
      </c>
      <c r="C292" s="31">
        <v>4301135375</v>
      </c>
      <c r="D292" s="334">
        <v>4640242181486</v>
      </c>
      <c r="E292" s="335"/>
      <c r="F292" s="323">
        <v>3.7</v>
      </c>
      <c r="G292" s="32">
        <v>1</v>
      </c>
      <c r="H292" s="323">
        <v>3.7</v>
      </c>
      <c r="I292" s="323">
        <v>3.8919999999999999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32" t="s">
        <v>442</v>
      </c>
      <c r="Q292" s="329"/>
      <c r="R292" s="329"/>
      <c r="S292" s="329"/>
      <c r="T292" s="330"/>
      <c r="U292" s="34"/>
      <c r="V292" s="34"/>
      <c r="W292" s="35" t="s">
        <v>70</v>
      </c>
      <c r="X292" s="324">
        <v>0</v>
      </c>
      <c r="Y292" s="325">
        <f t="shared" si="24"/>
        <v>0</v>
      </c>
      <c r="Z292" s="36">
        <f t="shared" si="29"/>
        <v>0</v>
      </c>
      <c r="AA292" s="56"/>
      <c r="AB292" s="57"/>
      <c r="AC292" s="290" t="s">
        <v>415</v>
      </c>
      <c r="AG292" s="67"/>
      <c r="AJ292" s="71" t="s">
        <v>90</v>
      </c>
      <c r="AK292" s="71">
        <v>126</v>
      </c>
      <c r="BB292" s="291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443</v>
      </c>
      <c r="B293" s="54" t="s">
        <v>444</v>
      </c>
      <c r="C293" s="31">
        <v>4301135403</v>
      </c>
      <c r="D293" s="334">
        <v>4640242181509</v>
      </c>
      <c r="E293" s="335"/>
      <c r="F293" s="323">
        <v>3.7</v>
      </c>
      <c r="G293" s="32">
        <v>1</v>
      </c>
      <c r="H293" s="323">
        <v>3.7</v>
      </c>
      <c r="I293" s="323">
        <v>3.8919999999999999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9" t="s">
        <v>445</v>
      </c>
      <c r="Q293" s="329"/>
      <c r="R293" s="329"/>
      <c r="S293" s="329"/>
      <c r="T293" s="330"/>
      <c r="U293" s="34"/>
      <c r="V293" s="34"/>
      <c r="W293" s="35" t="s">
        <v>70</v>
      </c>
      <c r="X293" s="324">
        <v>0</v>
      </c>
      <c r="Y293" s="325">
        <f t="shared" si="24"/>
        <v>0</v>
      </c>
      <c r="Z293" s="36">
        <f t="shared" si="29"/>
        <v>0</v>
      </c>
      <c r="AA293" s="56"/>
      <c r="AB293" s="57"/>
      <c r="AC293" s="292" t="s">
        <v>415</v>
      </c>
      <c r="AG293" s="67"/>
      <c r="AJ293" s="71" t="s">
        <v>72</v>
      </c>
      <c r="AK293" s="71">
        <v>1</v>
      </c>
      <c r="BB293" s="293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446</v>
      </c>
      <c r="B294" s="54" t="s">
        <v>447</v>
      </c>
      <c r="C294" s="31">
        <v>4301135304</v>
      </c>
      <c r="D294" s="334">
        <v>4640242181240</v>
      </c>
      <c r="E294" s="335"/>
      <c r="F294" s="323">
        <v>0.3</v>
      </c>
      <c r="G294" s="32">
        <v>9</v>
      </c>
      <c r="H294" s="323">
        <v>2.7</v>
      </c>
      <c r="I294" s="323">
        <v>2.88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3" t="s">
        <v>448</v>
      </c>
      <c r="Q294" s="329"/>
      <c r="R294" s="329"/>
      <c r="S294" s="329"/>
      <c r="T294" s="330"/>
      <c r="U294" s="34"/>
      <c r="V294" s="34"/>
      <c r="W294" s="35" t="s">
        <v>70</v>
      </c>
      <c r="X294" s="324">
        <v>0</v>
      </c>
      <c r="Y294" s="325">
        <f t="shared" si="24"/>
        <v>0</v>
      </c>
      <c r="Z294" s="36">
        <f t="shared" si="29"/>
        <v>0</v>
      </c>
      <c r="AA294" s="56"/>
      <c r="AB294" s="57"/>
      <c r="AC294" s="294" t="s">
        <v>415</v>
      </c>
      <c r="AG294" s="67"/>
      <c r="AJ294" s="71" t="s">
        <v>72</v>
      </c>
      <c r="AK294" s="71">
        <v>1</v>
      </c>
      <c r="BB294" s="295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449</v>
      </c>
      <c r="B295" s="54" t="s">
        <v>450</v>
      </c>
      <c r="C295" s="31">
        <v>4301135310</v>
      </c>
      <c r="D295" s="334">
        <v>4640242181318</v>
      </c>
      <c r="E295" s="335"/>
      <c r="F295" s="323">
        <v>0.3</v>
      </c>
      <c r="G295" s="32">
        <v>9</v>
      </c>
      <c r="H295" s="323">
        <v>2.7</v>
      </c>
      <c r="I295" s="323">
        <v>2.988</v>
      </c>
      <c r="J295" s="32">
        <v>126</v>
      </c>
      <c r="K295" s="32" t="s">
        <v>80</v>
      </c>
      <c r="L295" s="32" t="s">
        <v>81</v>
      </c>
      <c r="M295" s="33" t="s">
        <v>69</v>
      </c>
      <c r="N295" s="33"/>
      <c r="O295" s="32">
        <v>180</v>
      </c>
      <c r="P295" s="491" t="s">
        <v>451</v>
      </c>
      <c r="Q295" s="329"/>
      <c r="R295" s="329"/>
      <c r="S295" s="329"/>
      <c r="T295" s="330"/>
      <c r="U295" s="34"/>
      <c r="V295" s="34"/>
      <c r="W295" s="35" t="s">
        <v>70</v>
      </c>
      <c r="X295" s="324">
        <v>0</v>
      </c>
      <c r="Y295" s="325">
        <f t="shared" si="24"/>
        <v>0</v>
      </c>
      <c r="Z295" s="36">
        <f t="shared" si="29"/>
        <v>0</v>
      </c>
      <c r="AA295" s="56"/>
      <c r="AB295" s="57"/>
      <c r="AC295" s="296" t="s">
        <v>419</v>
      </c>
      <c r="AG295" s="67"/>
      <c r="AJ295" s="71" t="s">
        <v>83</v>
      </c>
      <c r="AK295" s="71">
        <v>14</v>
      </c>
      <c r="BB295" s="297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452</v>
      </c>
      <c r="B296" s="54" t="s">
        <v>453</v>
      </c>
      <c r="C296" s="31">
        <v>4301135306</v>
      </c>
      <c r="D296" s="334">
        <v>4640242181578</v>
      </c>
      <c r="E296" s="335"/>
      <c r="F296" s="323">
        <v>0.3</v>
      </c>
      <c r="G296" s="32">
        <v>9</v>
      </c>
      <c r="H296" s="323">
        <v>2.7</v>
      </c>
      <c r="I296" s="323">
        <v>2.8450000000000002</v>
      </c>
      <c r="J296" s="32">
        <v>234</v>
      </c>
      <c r="K296" s="32" t="s">
        <v>136</v>
      </c>
      <c r="L296" s="32" t="s">
        <v>81</v>
      </c>
      <c r="M296" s="33" t="s">
        <v>69</v>
      </c>
      <c r="N296" s="33"/>
      <c r="O296" s="32">
        <v>180</v>
      </c>
      <c r="P296" s="447" t="s">
        <v>454</v>
      </c>
      <c r="Q296" s="329"/>
      <c r="R296" s="329"/>
      <c r="S296" s="329"/>
      <c r="T296" s="330"/>
      <c r="U296" s="34"/>
      <c r="V296" s="34"/>
      <c r="W296" s="35" t="s">
        <v>70</v>
      </c>
      <c r="X296" s="324">
        <v>0</v>
      </c>
      <c r="Y296" s="325">
        <f t="shared" si="24"/>
        <v>0</v>
      </c>
      <c r="Z296" s="36">
        <f>IFERROR(IF(X296="","",X296*0.00502),"")</f>
        <v>0</v>
      </c>
      <c r="AA296" s="56"/>
      <c r="AB296" s="57"/>
      <c r="AC296" s="298" t="s">
        <v>415</v>
      </c>
      <c r="AG296" s="67"/>
      <c r="AJ296" s="71" t="s">
        <v>83</v>
      </c>
      <c r="AK296" s="71">
        <v>18</v>
      </c>
      <c r="BB296" s="299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455</v>
      </c>
      <c r="B297" s="54" t="s">
        <v>456</v>
      </c>
      <c r="C297" s="31">
        <v>4301135305</v>
      </c>
      <c r="D297" s="334">
        <v>4640242181394</v>
      </c>
      <c r="E297" s="335"/>
      <c r="F297" s="323">
        <v>0.3</v>
      </c>
      <c r="G297" s="32">
        <v>9</v>
      </c>
      <c r="H297" s="323">
        <v>2.7</v>
      </c>
      <c r="I297" s="323">
        <v>2.8450000000000002</v>
      </c>
      <c r="J297" s="32">
        <v>234</v>
      </c>
      <c r="K297" s="32" t="s">
        <v>136</v>
      </c>
      <c r="L297" s="32" t="s">
        <v>81</v>
      </c>
      <c r="M297" s="33" t="s">
        <v>69</v>
      </c>
      <c r="N297" s="33"/>
      <c r="O297" s="32">
        <v>180</v>
      </c>
      <c r="P297" s="524" t="s">
        <v>457</v>
      </c>
      <c r="Q297" s="329"/>
      <c r="R297" s="329"/>
      <c r="S297" s="329"/>
      <c r="T297" s="330"/>
      <c r="U297" s="34"/>
      <c r="V297" s="34"/>
      <c r="W297" s="35" t="s">
        <v>70</v>
      </c>
      <c r="X297" s="324">
        <v>0</v>
      </c>
      <c r="Y297" s="325">
        <f t="shared" si="24"/>
        <v>0</v>
      </c>
      <c r="Z297" s="36">
        <f>IFERROR(IF(X297="","",X297*0.00502),"")</f>
        <v>0</v>
      </c>
      <c r="AA297" s="56"/>
      <c r="AB297" s="57"/>
      <c r="AC297" s="300" t="s">
        <v>415</v>
      </c>
      <c r="AG297" s="67"/>
      <c r="AJ297" s="71" t="s">
        <v>83</v>
      </c>
      <c r="AK297" s="71">
        <v>18</v>
      </c>
      <c r="BB297" s="301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458</v>
      </c>
      <c r="B298" s="54" t="s">
        <v>459</v>
      </c>
      <c r="C298" s="31">
        <v>4301135309</v>
      </c>
      <c r="D298" s="334">
        <v>4640242181332</v>
      </c>
      <c r="E298" s="335"/>
      <c r="F298" s="323">
        <v>0.3</v>
      </c>
      <c r="G298" s="32">
        <v>9</v>
      </c>
      <c r="H298" s="323">
        <v>2.7</v>
      </c>
      <c r="I298" s="323">
        <v>2.9079999999999999</v>
      </c>
      <c r="J298" s="32">
        <v>234</v>
      </c>
      <c r="K298" s="32" t="s">
        <v>136</v>
      </c>
      <c r="L298" s="32" t="s">
        <v>68</v>
      </c>
      <c r="M298" s="33" t="s">
        <v>69</v>
      </c>
      <c r="N298" s="33"/>
      <c r="O298" s="32">
        <v>180</v>
      </c>
      <c r="P298" s="503" t="s">
        <v>460</v>
      </c>
      <c r="Q298" s="329"/>
      <c r="R298" s="329"/>
      <c r="S298" s="329"/>
      <c r="T298" s="330"/>
      <c r="U298" s="34"/>
      <c r="V298" s="34"/>
      <c r="W298" s="35" t="s">
        <v>70</v>
      </c>
      <c r="X298" s="324">
        <v>0</v>
      </c>
      <c r="Y298" s="325">
        <f t="shared" si="24"/>
        <v>0</v>
      </c>
      <c r="Z298" s="36">
        <f>IFERROR(IF(X298="","",X298*0.00502),"")</f>
        <v>0</v>
      </c>
      <c r="AA298" s="56"/>
      <c r="AB298" s="57"/>
      <c r="AC298" s="302" t="s">
        <v>415</v>
      </c>
      <c r="AG298" s="67"/>
      <c r="AJ298" s="71" t="s">
        <v>72</v>
      </c>
      <c r="AK298" s="71">
        <v>1</v>
      </c>
      <c r="BB298" s="303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461</v>
      </c>
      <c r="B299" s="54" t="s">
        <v>462</v>
      </c>
      <c r="C299" s="31">
        <v>4301135308</v>
      </c>
      <c r="D299" s="334">
        <v>4640242181349</v>
      </c>
      <c r="E299" s="335"/>
      <c r="F299" s="323">
        <v>0.3</v>
      </c>
      <c r="G299" s="32">
        <v>9</v>
      </c>
      <c r="H299" s="323">
        <v>2.7</v>
      </c>
      <c r="I299" s="323">
        <v>2.9079999999999999</v>
      </c>
      <c r="J299" s="32">
        <v>234</v>
      </c>
      <c r="K299" s="32" t="s">
        <v>136</v>
      </c>
      <c r="L299" s="32" t="s">
        <v>68</v>
      </c>
      <c r="M299" s="33" t="s">
        <v>69</v>
      </c>
      <c r="N299" s="33"/>
      <c r="O299" s="32">
        <v>180</v>
      </c>
      <c r="P299" s="484" t="s">
        <v>463</v>
      </c>
      <c r="Q299" s="329"/>
      <c r="R299" s="329"/>
      <c r="S299" s="329"/>
      <c r="T299" s="330"/>
      <c r="U299" s="34"/>
      <c r="V299" s="34"/>
      <c r="W299" s="35" t="s">
        <v>70</v>
      </c>
      <c r="X299" s="324">
        <v>0</v>
      </c>
      <c r="Y299" s="325">
        <f t="shared" si="24"/>
        <v>0</v>
      </c>
      <c r="Z299" s="36">
        <f>IFERROR(IF(X299="","",X299*0.00502),"")</f>
        <v>0</v>
      </c>
      <c r="AA299" s="56"/>
      <c r="AB299" s="57"/>
      <c r="AC299" s="304" t="s">
        <v>415</v>
      </c>
      <c r="AG299" s="67"/>
      <c r="AJ299" s="71" t="s">
        <v>72</v>
      </c>
      <c r="AK299" s="71">
        <v>1</v>
      </c>
      <c r="BB299" s="305" t="s">
        <v>84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464</v>
      </c>
      <c r="B300" s="54" t="s">
        <v>465</v>
      </c>
      <c r="C300" s="31">
        <v>4301135307</v>
      </c>
      <c r="D300" s="334">
        <v>4640242181370</v>
      </c>
      <c r="E300" s="335"/>
      <c r="F300" s="323">
        <v>0.3</v>
      </c>
      <c r="G300" s="32">
        <v>9</v>
      </c>
      <c r="H300" s="323">
        <v>2.7</v>
      </c>
      <c r="I300" s="323">
        <v>2.9079999999999999</v>
      </c>
      <c r="J300" s="32">
        <v>234</v>
      </c>
      <c r="K300" s="32" t="s">
        <v>136</v>
      </c>
      <c r="L300" s="32" t="s">
        <v>68</v>
      </c>
      <c r="M300" s="33" t="s">
        <v>69</v>
      </c>
      <c r="N300" s="33"/>
      <c r="O300" s="32">
        <v>180</v>
      </c>
      <c r="P300" s="426" t="s">
        <v>466</v>
      </c>
      <c r="Q300" s="329"/>
      <c r="R300" s="329"/>
      <c r="S300" s="329"/>
      <c r="T300" s="330"/>
      <c r="U300" s="34"/>
      <c r="V300" s="34"/>
      <c r="W300" s="35" t="s">
        <v>70</v>
      </c>
      <c r="X300" s="324">
        <v>0</v>
      </c>
      <c r="Y300" s="325">
        <f t="shared" si="24"/>
        <v>0</v>
      </c>
      <c r="Z300" s="36">
        <f>IFERROR(IF(X300="","",X300*0.00502),"")</f>
        <v>0</v>
      </c>
      <c r="AA300" s="56"/>
      <c r="AB300" s="57"/>
      <c r="AC300" s="306" t="s">
        <v>467</v>
      </c>
      <c r="AG300" s="67"/>
      <c r="AJ300" s="71" t="s">
        <v>72</v>
      </c>
      <c r="AK300" s="71">
        <v>1</v>
      </c>
      <c r="BB300" s="307" t="s">
        <v>84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hidden="1" customHeight="1" x14ac:dyDescent="0.25">
      <c r="A301" s="54" t="s">
        <v>468</v>
      </c>
      <c r="B301" s="54" t="s">
        <v>469</v>
      </c>
      <c r="C301" s="31">
        <v>4301135318</v>
      </c>
      <c r="D301" s="334">
        <v>4607111037480</v>
      </c>
      <c r="E301" s="335"/>
      <c r="F301" s="323">
        <v>1</v>
      </c>
      <c r="G301" s="32">
        <v>4</v>
      </c>
      <c r="H301" s="323">
        <v>4</v>
      </c>
      <c r="I301" s="323">
        <v>4.2724000000000002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90" t="s">
        <v>470</v>
      </c>
      <c r="Q301" s="329"/>
      <c r="R301" s="329"/>
      <c r="S301" s="329"/>
      <c r="T301" s="330"/>
      <c r="U301" s="34"/>
      <c r="V301" s="34"/>
      <c r="W301" s="35" t="s">
        <v>70</v>
      </c>
      <c r="X301" s="324">
        <v>0</v>
      </c>
      <c r="Y301" s="325">
        <f t="shared" si="24"/>
        <v>0</v>
      </c>
      <c r="Z301" s="36">
        <f>IFERROR(IF(X301="","",X301*0.0155),"")</f>
        <v>0</v>
      </c>
      <c r="AA301" s="56"/>
      <c r="AB301" s="57"/>
      <c r="AC301" s="308" t="s">
        <v>471</v>
      </c>
      <c r="AG301" s="67"/>
      <c r="AJ301" s="71" t="s">
        <v>72</v>
      </c>
      <c r="AK301" s="71">
        <v>1</v>
      </c>
      <c r="BB301" s="309" t="s">
        <v>84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472</v>
      </c>
      <c r="B302" s="54" t="s">
        <v>473</v>
      </c>
      <c r="C302" s="31">
        <v>4301135319</v>
      </c>
      <c r="D302" s="334">
        <v>4607111037473</v>
      </c>
      <c r="E302" s="335"/>
      <c r="F302" s="323">
        <v>1</v>
      </c>
      <c r="G302" s="32">
        <v>4</v>
      </c>
      <c r="H302" s="323">
        <v>4</v>
      </c>
      <c r="I302" s="323">
        <v>4.2300000000000004</v>
      </c>
      <c r="J302" s="32">
        <v>84</v>
      </c>
      <c r="K302" s="32" t="s">
        <v>67</v>
      </c>
      <c r="L302" s="32" t="s">
        <v>68</v>
      </c>
      <c r="M302" s="33" t="s">
        <v>69</v>
      </c>
      <c r="N302" s="33"/>
      <c r="O302" s="32">
        <v>180</v>
      </c>
      <c r="P302" s="356" t="s">
        <v>474</v>
      </c>
      <c r="Q302" s="329"/>
      <c r="R302" s="329"/>
      <c r="S302" s="329"/>
      <c r="T302" s="330"/>
      <c r="U302" s="34"/>
      <c r="V302" s="34"/>
      <c r="W302" s="35" t="s">
        <v>70</v>
      </c>
      <c r="X302" s="324">
        <v>0</v>
      </c>
      <c r="Y302" s="325">
        <f t="shared" si="24"/>
        <v>0</v>
      </c>
      <c r="Z302" s="36">
        <f>IFERROR(IF(X302="","",X302*0.0155),"")</f>
        <v>0</v>
      </c>
      <c r="AA302" s="56"/>
      <c r="AB302" s="57"/>
      <c r="AC302" s="310" t="s">
        <v>475</v>
      </c>
      <c r="AG302" s="67"/>
      <c r="AJ302" s="71" t="s">
        <v>72</v>
      </c>
      <c r="AK302" s="71">
        <v>1</v>
      </c>
      <c r="BB302" s="311" t="s">
        <v>84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hidden="1" customHeight="1" x14ac:dyDescent="0.25">
      <c r="A303" s="54" t="s">
        <v>476</v>
      </c>
      <c r="B303" s="54" t="s">
        <v>477</v>
      </c>
      <c r="C303" s="31">
        <v>4301135198</v>
      </c>
      <c r="D303" s="334">
        <v>4640242180663</v>
      </c>
      <c r="E303" s="335"/>
      <c r="F303" s="323">
        <v>0.9</v>
      </c>
      <c r="G303" s="32">
        <v>4</v>
      </c>
      <c r="H303" s="323">
        <v>3.6</v>
      </c>
      <c r="I303" s="323">
        <v>3.83</v>
      </c>
      <c r="J303" s="32">
        <v>84</v>
      </c>
      <c r="K303" s="32" t="s">
        <v>67</v>
      </c>
      <c r="L303" s="32" t="s">
        <v>68</v>
      </c>
      <c r="M303" s="33" t="s">
        <v>69</v>
      </c>
      <c r="N303" s="33"/>
      <c r="O303" s="32">
        <v>180</v>
      </c>
      <c r="P303" s="423" t="s">
        <v>478</v>
      </c>
      <c r="Q303" s="329"/>
      <c r="R303" s="329"/>
      <c r="S303" s="329"/>
      <c r="T303" s="330"/>
      <c r="U303" s="34"/>
      <c r="V303" s="34"/>
      <c r="W303" s="35" t="s">
        <v>70</v>
      </c>
      <c r="X303" s="324">
        <v>0</v>
      </c>
      <c r="Y303" s="325">
        <f t="shared" si="24"/>
        <v>0</v>
      </c>
      <c r="Z303" s="36">
        <f>IFERROR(IF(X303="","",X303*0.0155),"")</f>
        <v>0</v>
      </c>
      <c r="AA303" s="56"/>
      <c r="AB303" s="57"/>
      <c r="AC303" s="312" t="s">
        <v>479</v>
      </c>
      <c r="AG303" s="67"/>
      <c r="AJ303" s="71" t="s">
        <v>72</v>
      </c>
      <c r="AK303" s="71">
        <v>1</v>
      </c>
      <c r="BB303" s="313" t="s">
        <v>84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4301135723</v>
      </c>
      <c r="D304" s="334">
        <v>4640242181783</v>
      </c>
      <c r="E304" s="335"/>
      <c r="F304" s="323">
        <v>0.3</v>
      </c>
      <c r="G304" s="32">
        <v>9</v>
      </c>
      <c r="H304" s="323">
        <v>2.7</v>
      </c>
      <c r="I304" s="323">
        <v>2.988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51" t="s">
        <v>482</v>
      </c>
      <c r="Q304" s="329"/>
      <c r="R304" s="329"/>
      <c r="S304" s="329"/>
      <c r="T304" s="330"/>
      <c r="U304" s="34"/>
      <c r="V304" s="34"/>
      <c r="W304" s="35" t="s">
        <v>70</v>
      </c>
      <c r="X304" s="324">
        <v>0</v>
      </c>
      <c r="Y304" s="325">
        <f t="shared" si="24"/>
        <v>0</v>
      </c>
      <c r="Z304" s="36">
        <f>IFERROR(IF(X304="","",X304*0.00936),"")</f>
        <v>0</v>
      </c>
      <c r="AA304" s="56"/>
      <c r="AB304" s="57"/>
      <c r="AC304" s="314" t="s">
        <v>483</v>
      </c>
      <c r="AG304" s="67"/>
      <c r="AJ304" s="71" t="s">
        <v>72</v>
      </c>
      <c r="AK304" s="71">
        <v>1</v>
      </c>
      <c r="BB304" s="315" t="s">
        <v>84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36" x14ac:dyDescent="0.2">
      <c r="A305" s="347"/>
      <c r="B305" s="337"/>
      <c r="C305" s="337"/>
      <c r="D305" s="337"/>
      <c r="E305" s="337"/>
      <c r="F305" s="337"/>
      <c r="G305" s="337"/>
      <c r="H305" s="337"/>
      <c r="I305" s="337"/>
      <c r="J305" s="337"/>
      <c r="K305" s="337"/>
      <c r="L305" s="337"/>
      <c r="M305" s="337"/>
      <c r="N305" s="337"/>
      <c r="O305" s="348"/>
      <c r="P305" s="340" t="s">
        <v>73</v>
      </c>
      <c r="Q305" s="341"/>
      <c r="R305" s="341"/>
      <c r="S305" s="341"/>
      <c r="T305" s="341"/>
      <c r="U305" s="341"/>
      <c r="V305" s="342"/>
      <c r="W305" s="37" t="s">
        <v>70</v>
      </c>
      <c r="X305" s="326">
        <f>IFERROR(SUM(X284:X304),"0")</f>
        <v>14</v>
      </c>
      <c r="Y305" s="326">
        <f>IFERROR(SUM(Y284:Y304),"0")</f>
        <v>14</v>
      </c>
      <c r="Z305" s="326">
        <f>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</f>
        <v>0.13103999999999999</v>
      </c>
      <c r="AA305" s="327"/>
      <c r="AB305" s="327"/>
      <c r="AC305" s="327"/>
    </row>
    <row r="306" spans="1:36" x14ac:dyDescent="0.2">
      <c r="A306" s="337"/>
      <c r="B306" s="337"/>
      <c r="C306" s="337"/>
      <c r="D306" s="337"/>
      <c r="E306" s="337"/>
      <c r="F306" s="337"/>
      <c r="G306" s="337"/>
      <c r="H306" s="337"/>
      <c r="I306" s="337"/>
      <c r="J306" s="337"/>
      <c r="K306" s="337"/>
      <c r="L306" s="337"/>
      <c r="M306" s="337"/>
      <c r="N306" s="337"/>
      <c r="O306" s="348"/>
      <c r="P306" s="340" t="s">
        <v>73</v>
      </c>
      <c r="Q306" s="341"/>
      <c r="R306" s="341"/>
      <c r="S306" s="341"/>
      <c r="T306" s="341"/>
      <c r="U306" s="341"/>
      <c r="V306" s="342"/>
      <c r="W306" s="37" t="s">
        <v>74</v>
      </c>
      <c r="X306" s="326">
        <f>IFERROR(SUMPRODUCT(X284:X304*H284:H304),"0")</f>
        <v>51.800000000000004</v>
      </c>
      <c r="Y306" s="326">
        <f>IFERROR(SUMPRODUCT(Y284:Y304*H284:H304),"0")</f>
        <v>51.800000000000004</v>
      </c>
      <c r="Z306" s="37"/>
      <c r="AA306" s="327"/>
      <c r="AB306" s="327"/>
      <c r="AC306" s="327"/>
    </row>
    <row r="307" spans="1:36" ht="15" customHeight="1" x14ac:dyDescent="0.2">
      <c r="A307" s="377"/>
      <c r="B307" s="337"/>
      <c r="C307" s="337"/>
      <c r="D307" s="337"/>
      <c r="E307" s="337"/>
      <c r="F307" s="337"/>
      <c r="G307" s="337"/>
      <c r="H307" s="337"/>
      <c r="I307" s="337"/>
      <c r="J307" s="337"/>
      <c r="K307" s="337"/>
      <c r="L307" s="337"/>
      <c r="M307" s="337"/>
      <c r="N307" s="337"/>
      <c r="O307" s="378"/>
      <c r="P307" s="452" t="s">
        <v>484</v>
      </c>
      <c r="Q307" s="396"/>
      <c r="R307" s="396"/>
      <c r="S307" s="396"/>
      <c r="T307" s="396"/>
      <c r="U307" s="396"/>
      <c r="V307" s="397"/>
      <c r="W307" s="37" t="s">
        <v>74</v>
      </c>
      <c r="X307" s="326">
        <f>IFERROR(X24+X33+X39+X44+X60+X66+X71+X77+X87+X93+X100+X110+X116+X123+X129+X134+X139+X145+X150+X156+X164+X169+X177+X181+X190+X197+X207+X215+X220+X225+X231+X237+X244+X249+X255+X259+X267+X271+X276+X282+X306,"0")</f>
        <v>6776.12</v>
      </c>
      <c r="Y307" s="326">
        <f>IFERROR(Y24+Y33+Y39+Y44+Y60+Y66+Y71+Y77+Y87+Y93+Y100+Y110+Y116+Y123+Y129+Y134+Y139+Y145+Y150+Y156+Y164+Y169+Y177+Y181+Y190+Y197+Y207+Y215+Y220+Y225+Y231+Y237+Y244+Y249+Y255+Y259+Y267+Y271+Y276+Y282+Y306,"0")</f>
        <v>6776.12</v>
      </c>
      <c r="Z307" s="37"/>
      <c r="AA307" s="327"/>
      <c r="AB307" s="327"/>
      <c r="AC307" s="327"/>
    </row>
    <row r="308" spans="1:36" x14ac:dyDescent="0.2">
      <c r="A308" s="337"/>
      <c r="B308" s="337"/>
      <c r="C308" s="337"/>
      <c r="D308" s="337"/>
      <c r="E308" s="337"/>
      <c r="F308" s="337"/>
      <c r="G308" s="337"/>
      <c r="H308" s="337"/>
      <c r="I308" s="337"/>
      <c r="J308" s="337"/>
      <c r="K308" s="337"/>
      <c r="L308" s="337"/>
      <c r="M308" s="337"/>
      <c r="N308" s="337"/>
      <c r="O308" s="378"/>
      <c r="P308" s="452" t="s">
        <v>485</v>
      </c>
      <c r="Q308" s="396"/>
      <c r="R308" s="396"/>
      <c r="S308" s="396"/>
      <c r="T308" s="396"/>
      <c r="U308" s="396"/>
      <c r="V308" s="397"/>
      <c r="W308" s="37" t="s">
        <v>74</v>
      </c>
      <c r="X308" s="326">
        <f>IFERROR(SUM(BM22:BM304),"0")</f>
        <v>7510.3603999999996</v>
      </c>
      <c r="Y308" s="326">
        <f>IFERROR(SUM(BN22:BN304),"0")</f>
        <v>7510.3603999999996</v>
      </c>
      <c r="Z308" s="37"/>
      <c r="AA308" s="327"/>
      <c r="AB308" s="327"/>
      <c r="AC308" s="327"/>
    </row>
    <row r="309" spans="1:36" x14ac:dyDescent="0.2">
      <c r="A309" s="337"/>
      <c r="B309" s="337"/>
      <c r="C309" s="337"/>
      <c r="D309" s="337"/>
      <c r="E309" s="337"/>
      <c r="F309" s="337"/>
      <c r="G309" s="337"/>
      <c r="H309" s="337"/>
      <c r="I309" s="337"/>
      <c r="J309" s="337"/>
      <c r="K309" s="337"/>
      <c r="L309" s="337"/>
      <c r="M309" s="337"/>
      <c r="N309" s="337"/>
      <c r="O309" s="378"/>
      <c r="P309" s="452" t="s">
        <v>486</v>
      </c>
      <c r="Q309" s="396"/>
      <c r="R309" s="396"/>
      <c r="S309" s="396"/>
      <c r="T309" s="396"/>
      <c r="U309" s="396"/>
      <c r="V309" s="397"/>
      <c r="W309" s="37" t="s">
        <v>487</v>
      </c>
      <c r="X309" s="38">
        <f>ROUNDUP(SUM(BO22:BO304),0)</f>
        <v>19</v>
      </c>
      <c r="Y309" s="38">
        <f>ROUNDUP(SUM(BP22:BP304),0)</f>
        <v>19</v>
      </c>
      <c r="Z309" s="37"/>
      <c r="AA309" s="327"/>
      <c r="AB309" s="327"/>
      <c r="AC309" s="327"/>
    </row>
    <row r="310" spans="1:36" x14ac:dyDescent="0.2">
      <c r="A310" s="337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78"/>
      <c r="P310" s="452" t="s">
        <v>488</v>
      </c>
      <c r="Q310" s="396"/>
      <c r="R310" s="396"/>
      <c r="S310" s="396"/>
      <c r="T310" s="396"/>
      <c r="U310" s="396"/>
      <c r="V310" s="397"/>
      <c r="W310" s="37" t="s">
        <v>74</v>
      </c>
      <c r="X310" s="326">
        <f>GrossWeightTotal+PalletQtyTotal*25</f>
        <v>7985.3603999999996</v>
      </c>
      <c r="Y310" s="326">
        <f>GrossWeightTotalR+PalletQtyTotalR*25</f>
        <v>7985.3603999999996</v>
      </c>
      <c r="Z310" s="37"/>
      <c r="AA310" s="327"/>
      <c r="AB310" s="327"/>
      <c r="AC310" s="327"/>
    </row>
    <row r="311" spans="1:36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78"/>
      <c r="P311" s="452" t="s">
        <v>489</v>
      </c>
      <c r="Q311" s="396"/>
      <c r="R311" s="396"/>
      <c r="S311" s="396"/>
      <c r="T311" s="396"/>
      <c r="U311" s="396"/>
      <c r="V311" s="397"/>
      <c r="W311" s="37" t="s">
        <v>487</v>
      </c>
      <c r="X311" s="326">
        <f>IFERROR(X23+X32+X38+X43+X59+X65+X70+X76+X86+X92+X99+X109+X115+X122+X128+X133+X138+X144+X149+X155+X163+X168+X176+X180+X189+X196+X206+X214+X219+X224+X230+X236+X243+X248+X254+X258+X266+X270+X275+X281+X305,"0")</f>
        <v>1692</v>
      </c>
      <c r="Y311" s="326">
        <f>IFERROR(Y23+Y32+Y38+Y43+Y59+Y65+Y70+Y76+Y86+Y92+Y99+Y109+Y115+Y122+Y128+Y133+Y138+Y144+Y149+Y155+Y163+Y168+Y176+Y180+Y189+Y196+Y206+Y214+Y219+Y224+Y230+Y236+Y243+Y248+Y254+Y258+Y266+Y270+Y275+Y281+Y305,"0")</f>
        <v>1692</v>
      </c>
      <c r="Z311" s="37"/>
      <c r="AA311" s="327"/>
      <c r="AB311" s="327"/>
      <c r="AC311" s="327"/>
    </row>
    <row r="312" spans="1:36" ht="14.25" hidden="1" customHeight="1" x14ac:dyDescent="0.2">
      <c r="A312" s="337"/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78"/>
      <c r="P312" s="452" t="s">
        <v>490</v>
      </c>
      <c r="Q312" s="396"/>
      <c r="R312" s="396"/>
      <c r="S312" s="396"/>
      <c r="T312" s="396"/>
      <c r="U312" s="396"/>
      <c r="V312" s="397"/>
      <c r="W312" s="39" t="s">
        <v>491</v>
      </c>
      <c r="X312" s="37"/>
      <c r="Y312" s="37"/>
      <c r="Z312" s="37">
        <f>IFERROR(Z23+Z32+Z38+Z43+Z59+Z65+Z70+Z76+Z86+Z92+Z99+Z109+Z115+Z122+Z128+Z133+Z138+Z144+Z149+Z155+Z163+Z168+Z176+Z180+Z189+Z196+Z206+Z214+Z219+Z224+Z230+Z236+Z243+Z248+Z254+Z258+Z266+Z270+Z275+Z281+Z305,"0")</f>
        <v>24.072219999999994</v>
      </c>
      <c r="AA312" s="327"/>
      <c r="AB312" s="327"/>
      <c r="AC312" s="327"/>
    </row>
    <row r="313" spans="1:36" ht="13.5" customHeight="1" thickBot="1" x14ac:dyDescent="0.25"/>
    <row r="314" spans="1:36" ht="27" customHeight="1" thickTop="1" thickBot="1" x14ac:dyDescent="0.25">
      <c r="A314" s="40" t="s">
        <v>492</v>
      </c>
      <c r="B314" s="316" t="s">
        <v>63</v>
      </c>
      <c r="C314" s="349" t="s">
        <v>75</v>
      </c>
      <c r="D314" s="420"/>
      <c r="E314" s="420"/>
      <c r="F314" s="420"/>
      <c r="G314" s="420"/>
      <c r="H314" s="420"/>
      <c r="I314" s="420"/>
      <c r="J314" s="420"/>
      <c r="K314" s="420"/>
      <c r="L314" s="420"/>
      <c r="M314" s="420"/>
      <c r="N314" s="420"/>
      <c r="O314" s="420"/>
      <c r="P314" s="420"/>
      <c r="Q314" s="420"/>
      <c r="R314" s="420"/>
      <c r="S314" s="420"/>
      <c r="T314" s="420"/>
      <c r="U314" s="421"/>
      <c r="V314" s="349" t="s">
        <v>248</v>
      </c>
      <c r="W314" s="421"/>
      <c r="X314" s="316" t="s">
        <v>274</v>
      </c>
      <c r="Y314" s="349" t="s">
        <v>293</v>
      </c>
      <c r="Z314" s="420"/>
      <c r="AA314" s="420"/>
      <c r="AB314" s="420"/>
      <c r="AC314" s="420"/>
      <c r="AD314" s="420"/>
      <c r="AE314" s="421"/>
      <c r="AF314" s="316" t="s">
        <v>357</v>
      </c>
      <c r="AG314" s="349" t="s">
        <v>362</v>
      </c>
      <c r="AH314" s="421"/>
      <c r="AI314" s="316" t="s">
        <v>372</v>
      </c>
      <c r="AJ314" s="316" t="s">
        <v>249</v>
      </c>
    </row>
    <row r="315" spans="1:36" ht="14.25" customHeight="1" thickTop="1" x14ac:dyDescent="0.2">
      <c r="A315" s="449" t="s">
        <v>493</v>
      </c>
      <c r="B315" s="349" t="s">
        <v>63</v>
      </c>
      <c r="C315" s="349" t="s">
        <v>76</v>
      </c>
      <c r="D315" s="349" t="s">
        <v>93</v>
      </c>
      <c r="E315" s="349" t="s">
        <v>100</v>
      </c>
      <c r="F315" s="349" t="s">
        <v>106</v>
      </c>
      <c r="G315" s="349" t="s">
        <v>133</v>
      </c>
      <c r="H315" s="349" t="s">
        <v>140</v>
      </c>
      <c r="I315" s="349" t="s">
        <v>146</v>
      </c>
      <c r="J315" s="349" t="s">
        <v>154</v>
      </c>
      <c r="K315" s="349" t="s">
        <v>171</v>
      </c>
      <c r="L315" s="349" t="s">
        <v>181</v>
      </c>
      <c r="M315" s="349" t="s">
        <v>192</v>
      </c>
      <c r="N315" s="317"/>
      <c r="O315" s="349" t="s">
        <v>206</v>
      </c>
      <c r="P315" s="349" t="s">
        <v>212</v>
      </c>
      <c r="Q315" s="349" t="s">
        <v>221</v>
      </c>
      <c r="R315" s="349" t="s">
        <v>227</v>
      </c>
      <c r="S315" s="349" t="s">
        <v>232</v>
      </c>
      <c r="T315" s="349" t="s">
        <v>236</v>
      </c>
      <c r="U315" s="349" t="s">
        <v>244</v>
      </c>
      <c r="V315" s="349" t="s">
        <v>249</v>
      </c>
      <c r="W315" s="349" t="s">
        <v>253</v>
      </c>
      <c r="X315" s="349" t="s">
        <v>275</v>
      </c>
      <c r="Y315" s="349" t="s">
        <v>294</v>
      </c>
      <c r="Z315" s="349" t="s">
        <v>307</v>
      </c>
      <c r="AA315" s="349" t="s">
        <v>317</v>
      </c>
      <c r="AB315" s="349" t="s">
        <v>332</v>
      </c>
      <c r="AC315" s="349" t="s">
        <v>343</v>
      </c>
      <c r="AD315" s="349" t="s">
        <v>347</v>
      </c>
      <c r="AE315" s="349" t="s">
        <v>351</v>
      </c>
      <c r="AF315" s="349" t="s">
        <v>358</v>
      </c>
      <c r="AG315" s="349" t="s">
        <v>363</v>
      </c>
      <c r="AH315" s="349" t="s">
        <v>369</v>
      </c>
      <c r="AI315" s="349" t="s">
        <v>373</v>
      </c>
      <c r="AJ315" s="349" t="s">
        <v>249</v>
      </c>
    </row>
    <row r="316" spans="1:36" ht="13.5" customHeight="1" thickBot="1" x14ac:dyDescent="0.25">
      <c r="A316" s="450"/>
      <c r="B316" s="350"/>
      <c r="C316" s="350"/>
      <c r="D316" s="350"/>
      <c r="E316" s="350"/>
      <c r="F316" s="350"/>
      <c r="G316" s="350"/>
      <c r="H316" s="350"/>
      <c r="I316" s="350"/>
      <c r="J316" s="350"/>
      <c r="K316" s="350"/>
      <c r="L316" s="350"/>
      <c r="M316" s="350"/>
      <c r="N316" s="317"/>
      <c r="O316" s="350"/>
      <c r="P316" s="350"/>
      <c r="Q316" s="350"/>
      <c r="R316" s="350"/>
      <c r="S316" s="350"/>
      <c r="T316" s="350"/>
      <c r="U316" s="350"/>
      <c r="V316" s="350"/>
      <c r="W316" s="350"/>
      <c r="X316" s="350"/>
      <c r="Y316" s="350"/>
      <c r="Z316" s="350"/>
      <c r="AA316" s="350"/>
      <c r="AB316" s="350"/>
      <c r="AC316" s="350"/>
      <c r="AD316" s="350"/>
      <c r="AE316" s="350"/>
      <c r="AF316" s="350"/>
      <c r="AG316" s="350"/>
      <c r="AH316" s="350"/>
      <c r="AI316" s="350"/>
      <c r="AJ316" s="350"/>
    </row>
    <row r="317" spans="1:36" ht="18" customHeight="1" thickTop="1" thickBot="1" x14ac:dyDescent="0.25">
      <c r="A317" s="40" t="s">
        <v>494</v>
      </c>
      <c r="B317" s="46">
        <f>IFERROR(X22*H22,"0")</f>
        <v>0</v>
      </c>
      <c r="C317" s="46">
        <f>IFERROR(X28*H28,"0")+IFERROR(X29*H29,"0")+IFERROR(X30*H30,"0")+IFERROR(X31*H31,"0")</f>
        <v>399</v>
      </c>
      <c r="D317" s="46">
        <f>IFERROR(X36*H36,"0")+IFERROR(X37*H37,"0")</f>
        <v>0</v>
      </c>
      <c r="E317" s="46">
        <f>IFERROR(X42*H42,"0")</f>
        <v>0</v>
      </c>
      <c r="F317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1185.5999999999999</v>
      </c>
      <c r="G317" s="46">
        <f>IFERROR(X63*H63,"0")+IFERROR(X64*H64,"0")</f>
        <v>180</v>
      </c>
      <c r="H317" s="46">
        <f>IFERROR(X69*H69,"0")</f>
        <v>50.4</v>
      </c>
      <c r="I317" s="46">
        <f>IFERROR(X74*H74,"0")+IFERROR(X75*H75,"0")</f>
        <v>302.40000000000003</v>
      </c>
      <c r="J317" s="46">
        <f>IFERROR(X80*H80,"0")+IFERROR(X81*H81,"0")+IFERROR(X82*H82,"0")+IFERROR(X83*H83,"0")+IFERROR(X84*H84,"0")+IFERROR(X85*H85,"0")</f>
        <v>510.72</v>
      </c>
      <c r="K317" s="46">
        <f>IFERROR(X90*H90,"0")+IFERROR(X91*H91,"0")</f>
        <v>0</v>
      </c>
      <c r="L317" s="46">
        <f>IFERROR(X96*H96,"0")+IFERROR(X97*H97,"0")+IFERROR(X98*H98,"0")</f>
        <v>100.8</v>
      </c>
      <c r="M317" s="46">
        <f>IFERROR(X103*H103,"0")+IFERROR(X104*H104,"0")+IFERROR(X105*H105,"0")+IFERROR(X106*H106,"0")+IFERROR(X107*H107,"0")+IFERROR(X108*H108,"0")</f>
        <v>734.40000000000009</v>
      </c>
      <c r="N317" s="317"/>
      <c r="O317" s="46">
        <f>IFERROR(X113*H113,"0")+IFERROR(X114*H114,"0")</f>
        <v>588</v>
      </c>
      <c r="P317" s="46">
        <f>IFERROR(X119*H119,"0")+IFERROR(X120*H120,"0")+IFERROR(X121*H121,"0")</f>
        <v>210</v>
      </c>
      <c r="Q317" s="46">
        <f>IFERROR(X126*H126,"0")+IFERROR(X127*H127,"0")</f>
        <v>126</v>
      </c>
      <c r="R317" s="46">
        <f>IFERROR(X132*H132,"0")</f>
        <v>42</v>
      </c>
      <c r="S317" s="46">
        <f>IFERROR(X137*H137,"0")</f>
        <v>0</v>
      </c>
      <c r="T317" s="46">
        <f>IFERROR(X142*H142,"0")+IFERROR(X143*H143,"0")</f>
        <v>0</v>
      </c>
      <c r="U317" s="46">
        <f>IFERROR(X148*H148,"0")</f>
        <v>0</v>
      </c>
      <c r="V317" s="46">
        <f>IFERROR(X154*H154,"0")</f>
        <v>0</v>
      </c>
      <c r="W317" s="46">
        <f>IFERROR(X159*H159,"0")+IFERROR(X160*H160,"0")+IFERROR(X161*H161,"0")+IFERROR(X162*H162,"0")+IFERROR(X166*H166,"0")+IFERROR(X167*H167,"0")</f>
        <v>840</v>
      </c>
      <c r="X317" s="46">
        <f>IFERROR(X173*H173,"0")+IFERROR(X174*H174,"0")+IFERROR(X175*H175,"0")+IFERROR(X179*H179,"0")</f>
        <v>252</v>
      </c>
      <c r="Y317" s="46">
        <f>IFERROR(X185*H185,"0")+IFERROR(X186*H186,"0")+IFERROR(X187*H187,"0")+IFERROR(X188*H188,"0")</f>
        <v>0</v>
      </c>
      <c r="Z317" s="46">
        <f>IFERROR(X193*H193,"0")+IFERROR(X194*H194,"0")+IFERROR(X195*H195,"0")</f>
        <v>336</v>
      </c>
      <c r="AA317" s="46">
        <f>IFERROR(X200*H200,"0")+IFERROR(X201*H201,"0")+IFERROR(X202*H202,"0")+IFERROR(X203*H203,"0")+IFERROR(X204*H204,"0")+IFERROR(X205*H205,"0")</f>
        <v>67.199999999999989</v>
      </c>
      <c r="AB317" s="46">
        <f>IFERROR(X210*H210,"0")+IFERROR(X211*H211,"0")+IFERROR(X212*H212,"0")+IFERROR(X213*H213,"0")</f>
        <v>172.8</v>
      </c>
      <c r="AC317" s="46">
        <f>IFERROR(X218*H218,"0")</f>
        <v>0</v>
      </c>
      <c r="AD317" s="46">
        <f>IFERROR(X223*H223,"0")</f>
        <v>0</v>
      </c>
      <c r="AE317" s="46">
        <f>IFERROR(X228*H228,"0")+IFERROR(X229*H229,"0")</f>
        <v>0</v>
      </c>
      <c r="AF317" s="46">
        <f>IFERROR(X235*H235,"0")</f>
        <v>0</v>
      </c>
      <c r="AG317" s="46">
        <f>IFERROR(X241*H241,"0")+IFERROR(X242*H242,"0")</f>
        <v>360</v>
      </c>
      <c r="AH317" s="46">
        <f>IFERROR(X247*H247,"0")</f>
        <v>0</v>
      </c>
      <c r="AI317" s="46">
        <f>IFERROR(X253*H253,"0")+IFERROR(X257*H257,"0")</f>
        <v>0</v>
      </c>
      <c r="AJ317" s="46">
        <f>IFERROR(X263*H263,"0")+IFERROR(X264*H264,"0")+IFERROR(X265*H265,"0")+IFERROR(X269*H269,"0")+IFERROR(X273*H273,"0")+IFERROR(X274*H274,"0")+IFERROR(X278*H278,"0")+IFERROR(X279*H279,"0")+IFERROR(X280*H280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</f>
        <v>318.8</v>
      </c>
    </row>
    <row r="318" spans="1:36" ht="13.5" customHeight="1" thickTop="1" x14ac:dyDescent="0.2">
      <c r="C318" s="317"/>
    </row>
    <row r="319" spans="1:36" ht="19.5" customHeight="1" x14ac:dyDescent="0.2">
      <c r="A319" s="58" t="s">
        <v>495</v>
      </c>
      <c r="B319" s="58" t="s">
        <v>496</v>
      </c>
      <c r="C319" s="58" t="s">
        <v>497</v>
      </c>
    </row>
    <row r="320" spans="1:36" x14ac:dyDescent="0.2">
      <c r="A320" s="59">
        <f>SUMPRODUCT(--(BB:BB="ЗПФ"),--(W:W="кор"),H:H,Y:Y)+SUMPRODUCT(--(BB:BB="ЗПФ"),--(W:W="кг"),Y:Y)</f>
        <v>3948</v>
      </c>
      <c r="B320" s="60">
        <f>SUMPRODUCT(--(BB:BB="ПГП"),--(W:W="кор"),H:H,Y:Y)+SUMPRODUCT(--(BB:BB="ПГП"),--(W:W="кг"),Y:Y)</f>
        <v>2828.12</v>
      </c>
      <c r="C320" s="60">
        <f>SUMPRODUCT(--(BB:BB="КИЗ"),--(W:W="кор"),H:H,Y:Y)+SUMPRODUCT(--(BB:BB="КИЗ"),--(W:W="кг"),Y:Y)</f>
        <v>0</v>
      </c>
    </row>
  </sheetData>
  <sheetProtection algorithmName="SHA-512" hashValue="odBwZxeSDY3cUAvDTofXymjZVhBoZ9PNTl4f/2PhdOyAqd/TzeaXnkfT1v/FIwN3Zj2YJWLnkU3hPUSvdas6Tg==" saltValue="kVOUsbmbdpDdhNf13uPE2Q==" spinCount="100000" sheet="1" objects="1" scenarios="1" sort="0" autoFilter="0" pivotTables="0"/>
  <autoFilter ref="A18:AF3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85,60"/>
        <filter val="1 692,00"/>
        <filter val="100,80"/>
        <filter val="108,00"/>
        <filter val="112,00"/>
        <filter val="12,00"/>
        <filter val="120,00"/>
        <filter val="126,00"/>
        <filter val="14,00"/>
        <filter val="140,00"/>
        <filter val="144,00"/>
        <filter val="168,00"/>
        <filter val="172,80"/>
        <filter val="180,00"/>
        <filter val="19"/>
        <filter val="196,00"/>
        <filter val="210,00"/>
        <filter val="24,00"/>
        <filter val="252,00"/>
        <filter val="26,00"/>
        <filter val="266,00"/>
        <filter val="28,00"/>
        <filter val="302,40"/>
        <filter val="336,00"/>
        <filter val="36,00"/>
        <filter val="360,00"/>
        <filter val="399,00"/>
        <filter val="42,00"/>
        <filter val="48,00"/>
        <filter val="50,40"/>
        <filter val="51,80"/>
        <filter val="510,72"/>
        <filter val="54,00"/>
        <filter val="56,00"/>
        <filter val="588,00"/>
        <filter val="6 776,12"/>
        <filter val="60,00"/>
        <filter val="67,20"/>
        <filter val="7 510,36"/>
        <filter val="7 985,36"/>
        <filter val="70,00"/>
        <filter val="72,00"/>
        <filter val="720,00"/>
        <filter val="734,40"/>
        <filter val="84,00"/>
        <filter val="97,20"/>
        <filter val="97,80"/>
      </filters>
    </filterColumn>
    <filterColumn colId="29" showButton="0"/>
    <filterColumn colId="30" showButton="0"/>
  </autoFilter>
  <mergeCells count="563">
    <mergeCell ref="P310:V310"/>
    <mergeCell ref="V314:W314"/>
    <mergeCell ref="P163:V163"/>
    <mergeCell ref="D293:E293"/>
    <mergeCell ref="A153:Z153"/>
    <mergeCell ref="D97:E97"/>
    <mergeCell ref="P138:V138"/>
    <mergeCell ref="P76:V76"/>
    <mergeCell ref="A10:C10"/>
    <mergeCell ref="P126:T126"/>
    <mergeCell ref="A217:Z217"/>
    <mergeCell ref="P218:T218"/>
    <mergeCell ref="P311:V311"/>
    <mergeCell ref="A136:Z136"/>
    <mergeCell ref="A21:Z21"/>
    <mergeCell ref="A192:Z192"/>
    <mergeCell ref="D121:E121"/>
    <mergeCell ref="A99:O100"/>
    <mergeCell ref="D42:E42"/>
    <mergeCell ref="D17:E18"/>
    <mergeCell ref="D173:E173"/>
    <mergeCell ref="A131:Z131"/>
    <mergeCell ref="S315:S316"/>
    <mergeCell ref="U315:U316"/>
    <mergeCell ref="P294:T294"/>
    <mergeCell ref="P219:V219"/>
    <mergeCell ref="P23:V23"/>
    <mergeCell ref="P145:V145"/>
    <mergeCell ref="A35:Z35"/>
    <mergeCell ref="A262:Z262"/>
    <mergeCell ref="A62:Z62"/>
    <mergeCell ref="P308:V308"/>
    <mergeCell ref="D54:E54"/>
    <mergeCell ref="P83:T83"/>
    <mergeCell ref="P122:V122"/>
    <mergeCell ref="A245:Z245"/>
    <mergeCell ref="P43:V43"/>
    <mergeCell ref="P85:T85"/>
    <mergeCell ref="D291:E291"/>
    <mergeCell ref="P174:T174"/>
    <mergeCell ref="A266:O267"/>
    <mergeCell ref="D57:E57"/>
    <mergeCell ref="P202:T202"/>
    <mergeCell ref="P58:T58"/>
    <mergeCell ref="A163:O164"/>
    <mergeCell ref="D286:E286"/>
    <mergeCell ref="T315:T316"/>
    <mergeCell ref="A191:Z191"/>
    <mergeCell ref="D105:E105"/>
    <mergeCell ref="A178:Z178"/>
    <mergeCell ref="N17:N18"/>
    <mergeCell ref="D49:E49"/>
    <mergeCell ref="Q5:R5"/>
    <mergeCell ref="F17:F18"/>
    <mergeCell ref="D120:E120"/>
    <mergeCell ref="D242:E242"/>
    <mergeCell ref="P297:T297"/>
    <mergeCell ref="D107:E107"/>
    <mergeCell ref="D278:E278"/>
    <mergeCell ref="P291:T291"/>
    <mergeCell ref="P288:T288"/>
    <mergeCell ref="P263:T263"/>
    <mergeCell ref="P305:V305"/>
    <mergeCell ref="P228:T228"/>
    <mergeCell ref="P293:T293"/>
    <mergeCell ref="A149:O150"/>
    <mergeCell ref="Q6:R6"/>
    <mergeCell ref="P200:T200"/>
    <mergeCell ref="P292:T292"/>
    <mergeCell ref="X17:X18"/>
    <mergeCell ref="K315:K316"/>
    <mergeCell ref="M315:M316"/>
    <mergeCell ref="A130:Z130"/>
    <mergeCell ref="AD17:AF18"/>
    <mergeCell ref="F5:G5"/>
    <mergeCell ref="A172:Z172"/>
    <mergeCell ref="P169:V169"/>
    <mergeCell ref="P144:V144"/>
    <mergeCell ref="A221:Z221"/>
    <mergeCell ref="A25:Z25"/>
    <mergeCell ref="D175:E175"/>
    <mergeCell ref="P186:T186"/>
    <mergeCell ref="P82:T82"/>
    <mergeCell ref="P253:T253"/>
    <mergeCell ref="V11:W11"/>
    <mergeCell ref="AF315:AF316"/>
    <mergeCell ref="P57:T57"/>
    <mergeCell ref="P75:T75"/>
    <mergeCell ref="D223:E223"/>
    <mergeCell ref="D279:E279"/>
    <mergeCell ref="P121:T121"/>
    <mergeCell ref="D29:E29"/>
    <mergeCell ref="D265:E265"/>
    <mergeCell ref="D50:E50"/>
    <mergeCell ref="P281:V281"/>
    <mergeCell ref="P2:W3"/>
    <mergeCell ref="P127:T127"/>
    <mergeCell ref="P298:T298"/>
    <mergeCell ref="D241:E241"/>
    <mergeCell ref="P54:T54"/>
    <mergeCell ref="A170:Z170"/>
    <mergeCell ref="D228:E228"/>
    <mergeCell ref="P258:V258"/>
    <mergeCell ref="P189:V189"/>
    <mergeCell ref="H5:M5"/>
    <mergeCell ref="A27:Z27"/>
    <mergeCell ref="P98:T98"/>
    <mergeCell ref="D212:E212"/>
    <mergeCell ref="D6:M6"/>
    <mergeCell ref="G17:G18"/>
    <mergeCell ref="D80:E80"/>
    <mergeCell ref="A40:Z40"/>
    <mergeCell ref="A67:Z67"/>
    <mergeCell ref="D75:E75"/>
    <mergeCell ref="T5:U5"/>
    <mergeCell ref="V5:W5"/>
    <mergeCell ref="Q8:R8"/>
    <mergeCell ref="A189:O190"/>
    <mergeCell ref="P312:V312"/>
    <mergeCell ref="D10:E10"/>
    <mergeCell ref="A23:O24"/>
    <mergeCell ref="P64:T64"/>
    <mergeCell ref="F10:G10"/>
    <mergeCell ref="A115:O116"/>
    <mergeCell ref="A125:Z125"/>
    <mergeCell ref="A112:Z112"/>
    <mergeCell ref="P66:V66"/>
    <mergeCell ref="D218:E218"/>
    <mergeCell ref="P197:V197"/>
    <mergeCell ref="A258:O259"/>
    <mergeCell ref="D247:E247"/>
    <mergeCell ref="V12:W12"/>
    <mergeCell ref="U17:V17"/>
    <mergeCell ref="Y17:Y18"/>
    <mergeCell ref="P278:T278"/>
    <mergeCell ref="P129:V129"/>
    <mergeCell ref="A128:O129"/>
    <mergeCell ref="A246:Z246"/>
    <mergeCell ref="A233:Z233"/>
    <mergeCell ref="M17:M18"/>
    <mergeCell ref="A168:O169"/>
    <mergeCell ref="O17:O18"/>
    <mergeCell ref="AE315:AE316"/>
    <mergeCell ref="A219:O220"/>
    <mergeCell ref="AG315:AG316"/>
    <mergeCell ref="P116:V116"/>
    <mergeCell ref="P32:V32"/>
    <mergeCell ref="Q13:R13"/>
    <mergeCell ref="P134:V134"/>
    <mergeCell ref="P201:T201"/>
    <mergeCell ref="P114:T114"/>
    <mergeCell ref="P247:T247"/>
    <mergeCell ref="P241:T241"/>
    <mergeCell ref="D84:E84"/>
    <mergeCell ref="D22:E22"/>
    <mergeCell ref="A157:Z157"/>
    <mergeCell ref="A222:Z222"/>
    <mergeCell ref="P255:V255"/>
    <mergeCell ref="P301:T301"/>
    <mergeCell ref="P295:T295"/>
    <mergeCell ref="P105:T105"/>
    <mergeCell ref="D257:E257"/>
    <mergeCell ref="D213:E213"/>
    <mergeCell ref="P49:T49"/>
    <mergeCell ref="P36:T36"/>
    <mergeCell ref="P107:T107"/>
    <mergeCell ref="D304:E304"/>
    <mergeCell ref="P175:T175"/>
    <mergeCell ref="P266:V266"/>
    <mergeCell ref="D83:E83"/>
    <mergeCell ref="P162:T162"/>
    <mergeCell ref="D143:E143"/>
    <mergeCell ref="A86:O87"/>
    <mergeCell ref="P106:T106"/>
    <mergeCell ref="D85:E85"/>
    <mergeCell ref="P269:T269"/>
    <mergeCell ref="D299:E299"/>
    <mergeCell ref="D159:E159"/>
    <mergeCell ref="A232:Z232"/>
    <mergeCell ref="P188:T188"/>
    <mergeCell ref="A182:Z182"/>
    <mergeCell ref="D288:E288"/>
    <mergeCell ref="P123:V123"/>
    <mergeCell ref="P299:T299"/>
    <mergeCell ref="P150:V150"/>
    <mergeCell ref="P215:V215"/>
    <mergeCell ref="D203:E203"/>
    <mergeCell ref="P259:V259"/>
    <mergeCell ref="A92:O93"/>
    <mergeCell ref="P207:V207"/>
    <mergeCell ref="AH315:AH316"/>
    <mergeCell ref="P84:T84"/>
    <mergeCell ref="P22:T22"/>
    <mergeCell ref="P193:T193"/>
    <mergeCell ref="P236:V236"/>
    <mergeCell ref="A61:Z61"/>
    <mergeCell ref="P92:V92"/>
    <mergeCell ref="A88:Z88"/>
    <mergeCell ref="P257:T257"/>
    <mergeCell ref="P80:T80"/>
    <mergeCell ref="D194:E194"/>
    <mergeCell ref="P100:V100"/>
    <mergeCell ref="P271:V271"/>
    <mergeCell ref="A41:Z41"/>
    <mergeCell ref="A283:Z283"/>
    <mergeCell ref="A277:Z277"/>
    <mergeCell ref="P44:V44"/>
    <mergeCell ref="P237:V237"/>
    <mergeCell ref="J315:J316"/>
    <mergeCell ref="A176:O177"/>
    <mergeCell ref="L315:L316"/>
    <mergeCell ref="D154:E154"/>
    <mergeCell ref="A227:Z227"/>
    <mergeCell ref="D200:E200"/>
    <mergeCell ref="B315:B316"/>
    <mergeCell ref="H10:M10"/>
    <mergeCell ref="AA17:AA18"/>
    <mergeCell ref="A135:Z135"/>
    <mergeCell ref="AC17:AC18"/>
    <mergeCell ref="P212:T212"/>
    <mergeCell ref="D315:D316"/>
    <mergeCell ref="P108:T108"/>
    <mergeCell ref="P279:T279"/>
    <mergeCell ref="A72:Z72"/>
    <mergeCell ref="A199:Z199"/>
    <mergeCell ref="A155:O156"/>
    <mergeCell ref="D186:E186"/>
    <mergeCell ref="P274:T274"/>
    <mergeCell ref="Z17:Z18"/>
    <mergeCell ref="AB17:AB18"/>
    <mergeCell ref="P48:T48"/>
    <mergeCell ref="D292:E292"/>
    <mergeCell ref="A305:O306"/>
    <mergeCell ref="A243:O244"/>
    <mergeCell ref="D202:E202"/>
    <mergeCell ref="D58:E58"/>
    <mergeCell ref="A236:O237"/>
    <mergeCell ref="D294:E294"/>
    <mergeCell ref="W315:W316"/>
    <mergeCell ref="P159:T159"/>
    <mergeCell ref="Y315:Y316"/>
    <mergeCell ref="P96:T96"/>
    <mergeCell ref="P90:T90"/>
    <mergeCell ref="A146:Z146"/>
    <mergeCell ref="P161:T161"/>
    <mergeCell ref="D204:E204"/>
    <mergeCell ref="D269:E269"/>
    <mergeCell ref="D296:E296"/>
    <mergeCell ref="P275:V275"/>
    <mergeCell ref="A252:Z252"/>
    <mergeCell ref="P154:T154"/>
    <mergeCell ref="D298:E298"/>
    <mergeCell ref="P91:T91"/>
    <mergeCell ref="A158:Z158"/>
    <mergeCell ref="D273:E273"/>
    <mergeCell ref="D119:E119"/>
    <mergeCell ref="P203:T203"/>
    <mergeCell ref="A224:O225"/>
    <mergeCell ref="P306:V306"/>
    <mergeCell ref="D302:E302"/>
    <mergeCell ref="R315:R316"/>
    <mergeCell ref="P309:V309"/>
    <mergeCell ref="AG314:AH314"/>
    <mergeCell ref="A270:O271"/>
    <mergeCell ref="A261:Z261"/>
    <mergeCell ref="D36:E36"/>
    <mergeCell ref="P71:V71"/>
    <mergeCell ref="P307:V307"/>
    <mergeCell ref="A13:M13"/>
    <mergeCell ref="A59:O60"/>
    <mergeCell ref="A230:O231"/>
    <mergeCell ref="A94:Z94"/>
    <mergeCell ref="P244:V244"/>
    <mergeCell ref="P231:V231"/>
    <mergeCell ref="A15:M15"/>
    <mergeCell ref="A256:Z256"/>
    <mergeCell ref="D48:E48"/>
    <mergeCell ref="A183:Z183"/>
    <mergeCell ref="P229:T229"/>
    <mergeCell ref="P204:T204"/>
    <mergeCell ref="P179:T179"/>
    <mergeCell ref="A198:Z198"/>
    <mergeCell ref="D56:E56"/>
    <mergeCell ref="A65:O66"/>
    <mergeCell ref="D127:E127"/>
    <mergeCell ref="D193:E193"/>
    <mergeCell ref="AD315:AD316"/>
    <mergeCell ref="D185:E185"/>
    <mergeCell ref="P296:T296"/>
    <mergeCell ref="A208:Z208"/>
    <mergeCell ref="P60:V60"/>
    <mergeCell ref="P149:V149"/>
    <mergeCell ref="D137:E137"/>
    <mergeCell ref="A272:Z272"/>
    <mergeCell ref="D74:E74"/>
    <mergeCell ref="D201:E201"/>
    <mergeCell ref="D188:E188"/>
    <mergeCell ref="D132:E132"/>
    <mergeCell ref="P211:T211"/>
    <mergeCell ref="A206:O207"/>
    <mergeCell ref="D295:E295"/>
    <mergeCell ref="P225:V225"/>
    <mergeCell ref="A315:A316"/>
    <mergeCell ref="C315:C316"/>
    <mergeCell ref="V315:V316"/>
    <mergeCell ref="X315:X316"/>
    <mergeCell ref="P304:T304"/>
    <mergeCell ref="D114:E114"/>
    <mergeCell ref="P155:V155"/>
    <mergeCell ref="D285:E285"/>
    <mergeCell ref="P254:V254"/>
    <mergeCell ref="A79:Z79"/>
    <mergeCell ref="T6:U9"/>
    <mergeCell ref="Q10:R10"/>
    <mergeCell ref="P51:T51"/>
    <mergeCell ref="J9:M9"/>
    <mergeCell ref="P37:T37"/>
    <mergeCell ref="P220:V220"/>
    <mergeCell ref="D64:E64"/>
    <mergeCell ref="P143:T143"/>
    <mergeCell ref="D51:E51"/>
    <mergeCell ref="P235:T235"/>
    <mergeCell ref="P86:V86"/>
    <mergeCell ref="A209:Z209"/>
    <mergeCell ref="A147:Z147"/>
    <mergeCell ref="P249:V249"/>
    <mergeCell ref="D52:E52"/>
    <mergeCell ref="P110:V110"/>
    <mergeCell ref="A138:O139"/>
    <mergeCell ref="P15:T16"/>
    <mergeCell ref="P65:V65"/>
    <mergeCell ref="P74:T74"/>
    <mergeCell ref="A20:Z20"/>
    <mergeCell ref="A8:C8"/>
    <mergeCell ref="AI315:AI316"/>
    <mergeCell ref="C314:U314"/>
    <mergeCell ref="D91:E91"/>
    <mergeCell ref="A275:O276"/>
    <mergeCell ref="D162:E162"/>
    <mergeCell ref="P210:T210"/>
    <mergeCell ref="A196:O197"/>
    <mergeCell ref="D106:E106"/>
    <mergeCell ref="P185:T185"/>
    <mergeCell ref="D264:E264"/>
    <mergeCell ref="A133:O134"/>
    <mergeCell ref="A251:Z251"/>
    <mergeCell ref="P285:T285"/>
    <mergeCell ref="A240:Z240"/>
    <mergeCell ref="P243:V243"/>
    <mergeCell ref="P289:T289"/>
    <mergeCell ref="P264:T264"/>
    <mergeCell ref="P287:T287"/>
    <mergeCell ref="D235:E235"/>
    <mergeCell ref="P276:V276"/>
    <mergeCell ref="P214:V214"/>
    <mergeCell ref="A239:Z239"/>
    <mergeCell ref="A95:Z95"/>
    <mergeCell ref="D280:E280"/>
    <mergeCell ref="A5:C5"/>
    <mergeCell ref="Q315:Q316"/>
    <mergeCell ref="D179:E179"/>
    <mergeCell ref="D166:E166"/>
    <mergeCell ref="P128:V128"/>
    <mergeCell ref="A17:A18"/>
    <mergeCell ref="K17:K18"/>
    <mergeCell ref="A118:Z118"/>
    <mergeCell ref="C17:C18"/>
    <mergeCell ref="P195:T195"/>
    <mergeCell ref="P300:T300"/>
    <mergeCell ref="D103:E103"/>
    <mergeCell ref="D37:E37"/>
    <mergeCell ref="A238:Z238"/>
    <mergeCell ref="D9:E9"/>
    <mergeCell ref="P137:T137"/>
    <mergeCell ref="F9:G9"/>
    <mergeCell ref="P53:T53"/>
    <mergeCell ref="A254:O255"/>
    <mergeCell ref="D167:E167"/>
    <mergeCell ref="A248:O249"/>
    <mergeCell ref="D161:E161"/>
    <mergeCell ref="P69:T69"/>
    <mergeCell ref="D104:E104"/>
    <mergeCell ref="AJ315:AJ316"/>
    <mergeCell ref="Q11:R11"/>
    <mergeCell ref="P205:T205"/>
    <mergeCell ref="A6:C6"/>
    <mergeCell ref="D113:E113"/>
    <mergeCell ref="P167:T167"/>
    <mergeCell ref="P142:T142"/>
    <mergeCell ref="D148:E148"/>
    <mergeCell ref="P55:T55"/>
    <mergeCell ref="Q12:R12"/>
    <mergeCell ref="P280:T280"/>
    <mergeCell ref="D90:E90"/>
    <mergeCell ref="P196:V196"/>
    <mergeCell ref="P119:T119"/>
    <mergeCell ref="A43:O44"/>
    <mergeCell ref="P133:V133"/>
    <mergeCell ref="A250:Z250"/>
    <mergeCell ref="Y314:AE314"/>
    <mergeCell ref="P315:P316"/>
    <mergeCell ref="P132:T132"/>
    <mergeCell ref="P303:T303"/>
    <mergeCell ref="A122:O123"/>
    <mergeCell ref="D63:E63"/>
    <mergeCell ref="P181:V181"/>
    <mergeCell ref="Q9:R9"/>
    <mergeCell ref="P267:V267"/>
    <mergeCell ref="P270:V270"/>
    <mergeCell ref="A38:O39"/>
    <mergeCell ref="D96:E96"/>
    <mergeCell ref="A12:M12"/>
    <mergeCell ref="A117:Z117"/>
    <mergeCell ref="A14:M14"/>
    <mergeCell ref="A111:Z111"/>
    <mergeCell ref="H17:H18"/>
    <mergeCell ref="P99:V99"/>
    <mergeCell ref="A141:Z141"/>
    <mergeCell ref="A144:O145"/>
    <mergeCell ref="V6:W9"/>
    <mergeCell ref="A9:C9"/>
    <mergeCell ref="P39:V39"/>
    <mergeCell ref="P70:V70"/>
    <mergeCell ref="D7:M7"/>
    <mergeCell ref="P156:V156"/>
    <mergeCell ref="A152:Z152"/>
    <mergeCell ref="P173:T173"/>
    <mergeCell ref="P29:T29"/>
    <mergeCell ref="D81:E81"/>
    <mergeCell ref="P265:T265"/>
    <mergeCell ref="D1:F1"/>
    <mergeCell ref="P190:V190"/>
    <mergeCell ref="P47:T47"/>
    <mergeCell ref="P282:V282"/>
    <mergeCell ref="A234:Z234"/>
    <mergeCell ref="J17:J18"/>
    <mergeCell ref="D82:E82"/>
    <mergeCell ref="L17:L18"/>
    <mergeCell ref="A184:Z184"/>
    <mergeCell ref="A171:Z171"/>
    <mergeCell ref="A165:Z165"/>
    <mergeCell ref="A102:Z102"/>
    <mergeCell ref="P113:T113"/>
    <mergeCell ref="P17:T18"/>
    <mergeCell ref="P63:T63"/>
    <mergeCell ref="P194:T194"/>
    <mergeCell ref="A180:O181"/>
    <mergeCell ref="P50:T50"/>
    <mergeCell ref="D31:E31"/>
    <mergeCell ref="D229:E229"/>
    <mergeCell ref="D108:E108"/>
    <mergeCell ref="P187:T187"/>
    <mergeCell ref="P52:T52"/>
    <mergeCell ref="P223:T223"/>
    <mergeCell ref="H1:Q1"/>
    <mergeCell ref="P38:V38"/>
    <mergeCell ref="P109:V109"/>
    <mergeCell ref="A268:Z268"/>
    <mergeCell ref="D284:E284"/>
    <mergeCell ref="E315:E316"/>
    <mergeCell ref="P120:T120"/>
    <mergeCell ref="G315:G316"/>
    <mergeCell ref="I315:I316"/>
    <mergeCell ref="D28:E28"/>
    <mergeCell ref="A101:Z101"/>
    <mergeCell ref="D55:E55"/>
    <mergeCell ref="D30:E30"/>
    <mergeCell ref="P242:T242"/>
    <mergeCell ref="A214:O215"/>
    <mergeCell ref="D5:E5"/>
    <mergeCell ref="A140:Z140"/>
    <mergeCell ref="D303:E303"/>
    <mergeCell ref="P42:T42"/>
    <mergeCell ref="A32:O33"/>
    <mergeCell ref="D290:E290"/>
    <mergeCell ref="A307:O312"/>
    <mergeCell ref="D69:E69"/>
    <mergeCell ref="P148:T148"/>
    <mergeCell ref="D8:M8"/>
    <mergeCell ref="D300:E300"/>
    <mergeCell ref="A226:Z226"/>
    <mergeCell ref="P31:T31"/>
    <mergeCell ref="P180:V180"/>
    <mergeCell ref="A109:O110"/>
    <mergeCell ref="P177:V177"/>
    <mergeCell ref="P33:V33"/>
    <mergeCell ref="P93:V93"/>
    <mergeCell ref="P164:V164"/>
    <mergeCell ref="A45:Z45"/>
    <mergeCell ref="A216:Z216"/>
    <mergeCell ref="P273:T273"/>
    <mergeCell ref="D210:E210"/>
    <mergeCell ref="A46:Z46"/>
    <mergeCell ref="A89:Z89"/>
    <mergeCell ref="A78:Z78"/>
    <mergeCell ref="D263:E263"/>
    <mergeCell ref="A70:O71"/>
    <mergeCell ref="P213:T213"/>
    <mergeCell ref="A281:O282"/>
    <mergeCell ref="D205:E205"/>
    <mergeCell ref="P24:V24"/>
    <mergeCell ref="D297:E297"/>
    <mergeCell ref="AA315:AA316"/>
    <mergeCell ref="D287:E287"/>
    <mergeCell ref="AC315:AC316"/>
    <mergeCell ref="D126:E126"/>
    <mergeCell ref="D253:E253"/>
    <mergeCell ref="D53:E53"/>
    <mergeCell ref="D47:E47"/>
    <mergeCell ref="D289:E289"/>
    <mergeCell ref="P160:T160"/>
    <mergeCell ref="A151:Z151"/>
    <mergeCell ref="D142:E142"/>
    <mergeCell ref="Z315:Z316"/>
    <mergeCell ref="AB315:AB316"/>
    <mergeCell ref="P166:T166"/>
    <mergeCell ref="D274:E274"/>
    <mergeCell ref="D301:E301"/>
    <mergeCell ref="P103:T103"/>
    <mergeCell ref="P59:V59"/>
    <mergeCell ref="P97:T97"/>
    <mergeCell ref="D211:E211"/>
    <mergeCell ref="P284:T284"/>
    <mergeCell ref="O315:O316"/>
    <mergeCell ref="P286:T286"/>
    <mergeCell ref="F315:F316"/>
    <mergeCell ref="R1:T1"/>
    <mergeCell ref="P28:T28"/>
    <mergeCell ref="P115:V115"/>
    <mergeCell ref="D98:E98"/>
    <mergeCell ref="P30:T30"/>
    <mergeCell ref="P77:V77"/>
    <mergeCell ref="A76:O77"/>
    <mergeCell ref="H315:H316"/>
    <mergeCell ref="P290:T290"/>
    <mergeCell ref="P206:V206"/>
    <mergeCell ref="P230:V230"/>
    <mergeCell ref="P104:T104"/>
    <mergeCell ref="P168:V168"/>
    <mergeCell ref="B17:B18"/>
    <mergeCell ref="P248:V248"/>
    <mergeCell ref="A73:Z73"/>
    <mergeCell ref="A260:Z260"/>
    <mergeCell ref="D187:E187"/>
    <mergeCell ref="D174:E174"/>
    <mergeCell ref="P302:T302"/>
    <mergeCell ref="P87:V87"/>
    <mergeCell ref="A34:Z34"/>
    <mergeCell ref="H9:I9"/>
    <mergeCell ref="P224:V224"/>
    <mergeCell ref="P81:T81"/>
    <mergeCell ref="P56:T56"/>
    <mergeCell ref="V10:W10"/>
    <mergeCell ref="D195:E195"/>
    <mergeCell ref="A124:Z124"/>
    <mergeCell ref="W17:W18"/>
    <mergeCell ref="A26:Z26"/>
    <mergeCell ref="D160:E160"/>
    <mergeCell ref="P139:V139"/>
    <mergeCell ref="I17:I18"/>
    <mergeCell ref="P176:V176"/>
    <mergeCell ref="A19:Z19"/>
    <mergeCell ref="A68:Z6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69 X80 X82:X84 X90:X91 X113:X114 X120 X132 X137 X148 X154 X159:X160 X162 X166:X167 X179 X185:X188 X194:X195 X200 X202 X204 X210 X212 X218 X223 X228:X229 X235 X242 X247 X253 X257 X274 X280 X284 X286 X288 X290:X291 X293:X294 X298:X30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74:X75 X81 X85 X96:X98 X103 X106 X119 X126:X127 X142:X143 X175 X193 X201 X203 X205 X211 X213 X263:X265 X269 X278 X285 X287 X289 X295:X29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104:X105 X107:X108 X121 X161 X173:X174 X241 X273 X279 X29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498</v>
      </c>
      <c r="H1" s="52"/>
    </row>
    <row r="3" spans="2:8" x14ac:dyDescent="0.2">
      <c r="B3" s="47" t="s">
        <v>499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500</v>
      </c>
      <c r="D6" s="47" t="s">
        <v>501</v>
      </c>
      <c r="E6" s="47"/>
    </row>
    <row r="8" spans="2:8" x14ac:dyDescent="0.2">
      <c r="B8" s="47" t="s">
        <v>19</v>
      </c>
      <c r="C8" s="47" t="s">
        <v>500</v>
      </c>
      <c r="D8" s="47"/>
      <c r="E8" s="47"/>
    </row>
    <row r="10" spans="2:8" x14ac:dyDescent="0.2">
      <c r="B10" s="47" t="s">
        <v>502</v>
      </c>
      <c r="C10" s="47"/>
      <c r="D10" s="47"/>
      <c r="E10" s="47"/>
    </row>
    <row r="11" spans="2:8" x14ac:dyDescent="0.2">
      <c r="B11" s="47" t="s">
        <v>503</v>
      </c>
      <c r="C11" s="47"/>
      <c r="D11" s="47"/>
      <c r="E11" s="47"/>
    </row>
    <row r="12" spans="2:8" x14ac:dyDescent="0.2">
      <c r="B12" s="47" t="s">
        <v>504</v>
      </c>
      <c r="C12" s="47"/>
      <c r="D12" s="47"/>
      <c r="E12" s="47"/>
    </row>
    <row r="13" spans="2:8" x14ac:dyDescent="0.2">
      <c r="B13" s="47" t="s">
        <v>505</v>
      </c>
      <c r="C13" s="47"/>
      <c r="D13" s="47"/>
      <c r="E13" s="47"/>
    </row>
    <row r="14" spans="2:8" x14ac:dyDescent="0.2">
      <c r="B14" s="47" t="s">
        <v>506</v>
      </c>
      <c r="C14" s="47"/>
      <c r="D14" s="47"/>
      <c r="E14" s="47"/>
    </row>
    <row r="15" spans="2:8" x14ac:dyDescent="0.2">
      <c r="B15" s="47" t="s">
        <v>507</v>
      </c>
      <c r="C15" s="47"/>
      <c r="D15" s="47"/>
      <c r="E15" s="47"/>
    </row>
    <row r="16" spans="2:8" x14ac:dyDescent="0.2">
      <c r="B16" s="47" t="s">
        <v>508</v>
      </c>
      <c r="C16" s="47"/>
      <c r="D16" s="47"/>
      <c r="E16" s="47"/>
    </row>
    <row r="17" spans="2:5" x14ac:dyDescent="0.2">
      <c r="B17" s="47" t="s">
        <v>509</v>
      </c>
      <c r="C17" s="47"/>
      <c r="D17" s="47"/>
      <c r="E17" s="47"/>
    </row>
    <row r="18" spans="2:5" x14ac:dyDescent="0.2">
      <c r="B18" s="47" t="s">
        <v>510</v>
      </c>
      <c r="C18" s="47"/>
      <c r="D18" s="47"/>
      <c r="E18" s="47"/>
    </row>
    <row r="19" spans="2:5" x14ac:dyDescent="0.2">
      <c r="B19" s="47" t="s">
        <v>511</v>
      </c>
      <c r="C19" s="47"/>
      <c r="D19" s="47"/>
      <c r="E19" s="47"/>
    </row>
    <row r="20" spans="2:5" x14ac:dyDescent="0.2">
      <c r="B20" s="47" t="s">
        <v>512</v>
      </c>
      <c r="C20" s="47"/>
      <c r="D20" s="47"/>
      <c r="E20" s="47"/>
    </row>
  </sheetData>
  <sheetProtection algorithmName="SHA-512" hashValue="Bpkgw4LcolUA+qbMtroiIJyVWyvx3O2mbI+tRU3N+SwOj5WdMRLoPcjVPVTrOG1DQpOW6THZWq0dIxcEk15NyQ==" saltValue="D6PPlJtQRi0858vTvb/E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2024-12-27T12:52:43Z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