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C6ECD71-714C-44FF-ABFF-F366DEF959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X306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Z305" i="1" s="1"/>
  <c r="Y284" i="1"/>
  <c r="Y306" i="1" s="1"/>
  <c r="X282" i="1"/>
  <c r="X281" i="1"/>
  <c r="BO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X275" i="1"/>
  <c r="BO274" i="1"/>
  <c r="BM274" i="1"/>
  <c r="Z274" i="1"/>
  <c r="Y274" i="1"/>
  <c r="BO273" i="1"/>
  <c r="BM273" i="1"/>
  <c r="Z273" i="1"/>
  <c r="Z275" i="1" s="1"/>
  <c r="Y273" i="1"/>
  <c r="X271" i="1"/>
  <c r="X270" i="1"/>
  <c r="BO269" i="1"/>
  <c r="BM269" i="1"/>
  <c r="Z269" i="1"/>
  <c r="Z270" i="1" s="1"/>
  <c r="Y269" i="1"/>
  <c r="X267" i="1"/>
  <c r="X266" i="1"/>
  <c r="BO265" i="1"/>
  <c r="BM265" i="1"/>
  <c r="Z265" i="1"/>
  <c r="Y265" i="1"/>
  <c r="BO264" i="1"/>
  <c r="BM264" i="1"/>
  <c r="Z264" i="1"/>
  <c r="Y264" i="1"/>
  <c r="BO263" i="1"/>
  <c r="BM263" i="1"/>
  <c r="Z263" i="1"/>
  <c r="Z266" i="1" s="1"/>
  <c r="Y263" i="1"/>
  <c r="X259" i="1"/>
  <c r="X258" i="1"/>
  <c r="BO257" i="1"/>
  <c r="BM257" i="1"/>
  <c r="Z257" i="1"/>
  <c r="Z258" i="1" s="1"/>
  <c r="Y257" i="1"/>
  <c r="Y259" i="1" s="1"/>
  <c r="P257" i="1"/>
  <c r="X255" i="1"/>
  <c r="X254" i="1"/>
  <c r="BO253" i="1"/>
  <c r="BM253" i="1"/>
  <c r="Z253" i="1"/>
  <c r="Z254" i="1" s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O242" i="1"/>
  <c r="BM242" i="1"/>
  <c r="Z242" i="1"/>
  <c r="Y242" i="1"/>
  <c r="P242" i="1"/>
  <c r="BO241" i="1"/>
  <c r="BM241" i="1"/>
  <c r="Z241" i="1"/>
  <c r="Y241" i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Z224" i="1" s="1"/>
  <c r="Y223" i="1"/>
  <c r="P223" i="1"/>
  <c r="X220" i="1"/>
  <c r="X219" i="1"/>
  <c r="BO218" i="1"/>
  <c r="BM218" i="1"/>
  <c r="Z218" i="1"/>
  <c r="Z219" i="1" s="1"/>
  <c r="Y218" i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Y215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Z189" i="1" s="1"/>
  <c r="Y185" i="1"/>
  <c r="X181" i="1"/>
  <c r="X180" i="1"/>
  <c r="BO179" i="1"/>
  <c r="BM179" i="1"/>
  <c r="Z179" i="1"/>
  <c r="Z180" i="1" s="1"/>
  <c r="Y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BP161" i="1" s="1"/>
  <c r="P161" i="1"/>
  <c r="BO160" i="1"/>
  <c r="BM160" i="1"/>
  <c r="Z160" i="1"/>
  <c r="Y160" i="1"/>
  <c r="BP160" i="1" s="1"/>
  <c r="BO159" i="1"/>
  <c r="BM159" i="1"/>
  <c r="Z159" i="1"/>
  <c r="Y159" i="1"/>
  <c r="BP159" i="1" s="1"/>
  <c r="X156" i="1"/>
  <c r="X155" i="1"/>
  <c r="BO154" i="1"/>
  <c r="BM154" i="1"/>
  <c r="Z154" i="1"/>
  <c r="Z155" i="1" s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P143" i="1"/>
  <c r="BO142" i="1"/>
  <c r="BM142" i="1"/>
  <c r="Z142" i="1"/>
  <c r="Z144" i="1" s="1"/>
  <c r="Y142" i="1"/>
  <c r="P142" i="1"/>
  <c r="X139" i="1"/>
  <c r="X138" i="1"/>
  <c r="BO137" i="1"/>
  <c r="BM137" i="1"/>
  <c r="Z137" i="1"/>
  <c r="Z138" i="1" s="1"/>
  <c r="Y137" i="1"/>
  <c r="Y138" i="1" s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99" i="1" s="1"/>
  <c r="Y96" i="1"/>
  <c r="P96" i="1"/>
  <c r="X93" i="1"/>
  <c r="Y92" i="1"/>
  <c r="X92" i="1"/>
  <c r="BP91" i="1"/>
  <c r="BO91" i="1"/>
  <c r="BN91" i="1"/>
  <c r="BM91" i="1"/>
  <c r="Z91" i="1"/>
  <c r="Y91" i="1"/>
  <c r="BP90" i="1"/>
  <c r="BO90" i="1"/>
  <c r="BN90" i="1"/>
  <c r="BM90" i="1"/>
  <c r="Z90" i="1"/>
  <c r="Z92" i="1" s="1"/>
  <c r="Y90" i="1"/>
  <c r="Y93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BO81" i="1"/>
  <c r="BM81" i="1"/>
  <c r="Z81" i="1"/>
  <c r="Y81" i="1"/>
  <c r="P81" i="1"/>
  <c r="BO80" i="1"/>
  <c r="BM80" i="1"/>
  <c r="Z80" i="1"/>
  <c r="Y80" i="1"/>
  <c r="X77" i="1"/>
  <c r="X76" i="1"/>
  <c r="BP75" i="1"/>
  <c r="BO75" i="1"/>
  <c r="BN75" i="1"/>
  <c r="BM75" i="1"/>
  <c r="Z75" i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P63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7" i="1" l="1"/>
  <c r="Y32" i="1"/>
  <c r="Z32" i="1"/>
  <c r="BN37" i="1"/>
  <c r="Z163" i="1"/>
  <c r="BN159" i="1"/>
  <c r="BN160" i="1"/>
  <c r="BN162" i="1"/>
  <c r="Y176" i="1"/>
  <c r="Z176" i="1"/>
  <c r="BN174" i="1"/>
  <c r="J9" i="1"/>
  <c r="Y33" i="1"/>
  <c r="BP81" i="1"/>
  <c r="BN81" i="1"/>
  <c r="BP82" i="1"/>
  <c r="BN82" i="1"/>
  <c r="BP84" i="1"/>
  <c r="BN84" i="1"/>
  <c r="Y109" i="1"/>
  <c r="BP103" i="1"/>
  <c r="BN103" i="1"/>
  <c r="BP105" i="1"/>
  <c r="BN105" i="1"/>
  <c r="BP107" i="1"/>
  <c r="BN107" i="1"/>
  <c r="Y123" i="1"/>
  <c r="BP119" i="1"/>
  <c r="BN119" i="1"/>
  <c r="BP121" i="1"/>
  <c r="BN121" i="1"/>
  <c r="Y134" i="1"/>
  <c r="Y133" i="1"/>
  <c r="BP132" i="1"/>
  <c r="BN132" i="1"/>
  <c r="Y168" i="1"/>
  <c r="BP166" i="1"/>
  <c r="BN166" i="1"/>
  <c r="Y181" i="1"/>
  <c r="Y180" i="1"/>
  <c r="BP179" i="1"/>
  <c r="BN179" i="1"/>
  <c r="Y225" i="1"/>
  <c r="Y224" i="1"/>
  <c r="BP223" i="1"/>
  <c r="BN223" i="1"/>
  <c r="Y267" i="1"/>
  <c r="Y266" i="1"/>
  <c r="BP263" i="1"/>
  <c r="BN263" i="1"/>
  <c r="BP264" i="1"/>
  <c r="BN264" i="1"/>
  <c r="BP265" i="1"/>
  <c r="BN265" i="1"/>
  <c r="BP280" i="1"/>
  <c r="BN280" i="1"/>
  <c r="F9" i="1"/>
  <c r="F10" i="1"/>
  <c r="BN22" i="1"/>
  <c r="BP22" i="1"/>
  <c r="Y23" i="1"/>
  <c r="BN28" i="1"/>
  <c r="BP28" i="1"/>
  <c r="BN30" i="1"/>
  <c r="BN42" i="1"/>
  <c r="BP42" i="1"/>
  <c r="Y43" i="1"/>
  <c r="Z59" i="1"/>
  <c r="BN47" i="1"/>
  <c r="BN49" i="1"/>
  <c r="BN51" i="1"/>
  <c r="BN53" i="1"/>
  <c r="BN55" i="1"/>
  <c r="BN57" i="1"/>
  <c r="BP143" i="1"/>
  <c r="BN143" i="1"/>
  <c r="BP186" i="1"/>
  <c r="BN186" i="1"/>
  <c r="BP188" i="1"/>
  <c r="BN188" i="1"/>
  <c r="Y206" i="1"/>
  <c r="BP200" i="1"/>
  <c r="BN200" i="1"/>
  <c r="BP202" i="1"/>
  <c r="BN202" i="1"/>
  <c r="BP204" i="1"/>
  <c r="BN204" i="1"/>
  <c r="Y220" i="1"/>
  <c r="Y219" i="1"/>
  <c r="BP218" i="1"/>
  <c r="BN218" i="1"/>
  <c r="BP228" i="1"/>
  <c r="BN228" i="1"/>
  <c r="BP242" i="1"/>
  <c r="BN242" i="1"/>
  <c r="Y276" i="1"/>
  <c r="Y275" i="1"/>
  <c r="BP273" i="1"/>
  <c r="BN273" i="1"/>
  <c r="BP274" i="1"/>
  <c r="BN274" i="1"/>
  <c r="Z76" i="1"/>
  <c r="Y86" i="1"/>
  <c r="Z86" i="1"/>
  <c r="Y100" i="1"/>
  <c r="Z109" i="1"/>
  <c r="Z115" i="1"/>
  <c r="Z122" i="1"/>
  <c r="Y128" i="1"/>
  <c r="Y145" i="1"/>
  <c r="Y164" i="1"/>
  <c r="Z168" i="1"/>
  <c r="Y190" i="1"/>
  <c r="Y197" i="1"/>
  <c r="Z206" i="1"/>
  <c r="Z214" i="1"/>
  <c r="Z230" i="1"/>
  <c r="Y39" i="1"/>
  <c r="BP36" i="1"/>
  <c r="BN36" i="1"/>
  <c r="Y38" i="1"/>
  <c r="BP48" i="1"/>
  <c r="BN48" i="1"/>
  <c r="BP50" i="1"/>
  <c r="BN50" i="1"/>
  <c r="BP52" i="1"/>
  <c r="BN52" i="1"/>
  <c r="BP54" i="1"/>
  <c r="BN54" i="1"/>
  <c r="BP56" i="1"/>
  <c r="BN56" i="1"/>
  <c r="BP58" i="1"/>
  <c r="BN58" i="1"/>
  <c r="Z65" i="1"/>
  <c r="Y77" i="1"/>
  <c r="BP74" i="1"/>
  <c r="BN74" i="1"/>
  <c r="Y76" i="1"/>
  <c r="BP29" i="1"/>
  <c r="BN29" i="1"/>
  <c r="BP31" i="1"/>
  <c r="BN31" i="1"/>
  <c r="Z38" i="1"/>
  <c r="Y59" i="1"/>
  <c r="Y60" i="1"/>
  <c r="Y66" i="1"/>
  <c r="BP63" i="1"/>
  <c r="BN63" i="1"/>
  <c r="Y65" i="1"/>
  <c r="Y70" i="1"/>
  <c r="BP69" i="1"/>
  <c r="BN69" i="1"/>
  <c r="Y87" i="1"/>
  <c r="Y99" i="1"/>
  <c r="Y110" i="1"/>
  <c r="Y115" i="1"/>
  <c r="Y122" i="1"/>
  <c r="Y129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H9" i="1"/>
  <c r="X308" i="1"/>
  <c r="X309" i="1"/>
  <c r="X311" i="1"/>
  <c r="BN80" i="1"/>
  <c r="BP80" i="1"/>
  <c r="BN83" i="1"/>
  <c r="BN85" i="1"/>
  <c r="BN97" i="1"/>
  <c r="BN104" i="1"/>
  <c r="BN106" i="1"/>
  <c r="BN108" i="1"/>
  <c r="BN113" i="1"/>
  <c r="BP113" i="1"/>
  <c r="BN120" i="1"/>
  <c r="BN127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Z312" i="1" l="1"/>
  <c r="Y309" i="1"/>
  <c r="Y311" i="1"/>
  <c r="Y308" i="1"/>
  <c r="Y310" i="1" s="1"/>
  <c r="Y307" i="1"/>
  <c r="X310" i="1"/>
  <c r="A320" i="1" l="1"/>
  <c r="C320" i="1"/>
  <c r="B320" i="1"/>
</calcChain>
</file>

<file path=xl/sharedStrings.xml><?xml version="1.0" encoding="utf-8"?>
<sst xmlns="http://schemas.openxmlformats.org/spreadsheetml/2006/main" count="1534" uniqueCount="514">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</sst>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9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5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7" customWidth="1"/>
    <col min="19" max="19" width="6.140625" style="3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7" customWidth="1"/>
    <col min="25" max="25" width="11" style="317" customWidth="1"/>
    <col min="26" max="26" width="10" style="317" customWidth="1"/>
    <col min="27" max="27" width="11.5703125" style="317" customWidth="1"/>
    <col min="28" max="28" width="10.42578125" style="317" customWidth="1"/>
    <col min="29" max="29" width="30" style="3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7" customWidth="1"/>
    <col min="34" max="34" width="9.140625" style="317" customWidth="1"/>
    <col min="35" max="16384" width="9.140625" style="317"/>
  </cols>
  <sheetData>
    <row r="1" spans="1:32" s="321" customFormat="1" ht="45" customHeight="1" x14ac:dyDescent="0.2">
      <c r="A1" s="41"/>
      <c r="B1" s="41"/>
      <c r="C1" s="41"/>
      <c r="D1" s="371" t="s">
        <v>0</v>
      </c>
      <c r="E1" s="344"/>
      <c r="F1" s="344"/>
      <c r="G1" s="12" t="s">
        <v>1</v>
      </c>
      <c r="H1" s="37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2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1" customFormat="1" ht="23.45" customHeight="1" x14ac:dyDescent="0.2">
      <c r="A5" s="413" t="s">
        <v>8</v>
      </c>
      <c r="B5" s="396"/>
      <c r="C5" s="397"/>
      <c r="D5" s="374"/>
      <c r="E5" s="375"/>
      <c r="F5" s="516" t="s">
        <v>9</v>
      </c>
      <c r="G5" s="397"/>
      <c r="H5" s="374" t="s">
        <v>513</v>
      </c>
      <c r="I5" s="505"/>
      <c r="J5" s="505"/>
      <c r="K5" s="505"/>
      <c r="L5" s="505"/>
      <c r="M5" s="375"/>
      <c r="N5" s="61"/>
      <c r="P5" s="24" t="s">
        <v>10</v>
      </c>
      <c r="Q5" s="523">
        <v>45656</v>
      </c>
      <c r="R5" s="411"/>
      <c r="T5" s="509" t="s">
        <v>11</v>
      </c>
      <c r="U5" s="378"/>
      <c r="V5" s="510" t="s">
        <v>12</v>
      </c>
      <c r="W5" s="411"/>
      <c r="AB5" s="51"/>
      <c r="AC5" s="51"/>
      <c r="AD5" s="51"/>
      <c r="AE5" s="51"/>
    </row>
    <row r="6" spans="1:32" s="321" customFormat="1" ht="24" customHeight="1" x14ac:dyDescent="0.2">
      <c r="A6" s="413" t="s">
        <v>13</v>
      </c>
      <c r="B6" s="396"/>
      <c r="C6" s="397"/>
      <c r="D6" s="507" t="s">
        <v>14</v>
      </c>
      <c r="E6" s="508"/>
      <c r="F6" s="508"/>
      <c r="G6" s="508"/>
      <c r="H6" s="508"/>
      <c r="I6" s="508"/>
      <c r="J6" s="508"/>
      <c r="K6" s="508"/>
      <c r="L6" s="508"/>
      <c r="M6" s="411"/>
      <c r="N6" s="62"/>
      <c r="P6" s="24" t="s">
        <v>15</v>
      </c>
      <c r="Q6" s="530" t="str">
        <f>IF(Q5=0," ",CHOOSE(WEEKDAY(Q5,2),"Понедельник","Вторник","Среда","Четверг","Пятница","Суббота","Воскресенье"))</f>
        <v>Понедельник</v>
      </c>
      <c r="R6" s="335"/>
      <c r="T6" s="437" t="s">
        <v>16</v>
      </c>
      <c r="U6" s="378"/>
      <c r="V6" s="398" t="s">
        <v>17</v>
      </c>
      <c r="W6" s="333"/>
      <c r="AB6" s="51"/>
      <c r="AC6" s="51"/>
      <c r="AD6" s="51"/>
      <c r="AE6" s="51"/>
    </row>
    <row r="7" spans="1:32" s="321" customFormat="1" ht="21.75" hidden="1" customHeight="1" x14ac:dyDescent="0.2">
      <c r="A7" s="55"/>
      <c r="B7" s="55"/>
      <c r="C7" s="55"/>
      <c r="D7" s="404" t="str">
        <f>IFERROR(VLOOKUP(DeliveryAddress,Table,3,0),1)</f>
        <v>1</v>
      </c>
      <c r="E7" s="405"/>
      <c r="F7" s="405"/>
      <c r="G7" s="405"/>
      <c r="H7" s="405"/>
      <c r="I7" s="405"/>
      <c r="J7" s="405"/>
      <c r="K7" s="405"/>
      <c r="L7" s="405"/>
      <c r="M7" s="406"/>
      <c r="N7" s="63"/>
      <c r="P7" s="24"/>
      <c r="Q7" s="42"/>
      <c r="R7" s="42"/>
      <c r="T7" s="337"/>
      <c r="U7" s="378"/>
      <c r="V7" s="399"/>
      <c r="W7" s="400"/>
      <c r="AB7" s="51"/>
      <c r="AC7" s="51"/>
      <c r="AD7" s="51"/>
      <c r="AE7" s="51"/>
    </row>
    <row r="8" spans="1:32" s="321" customFormat="1" ht="25.5" customHeight="1" x14ac:dyDescent="0.2">
      <c r="A8" s="539" t="s">
        <v>18</v>
      </c>
      <c r="B8" s="341"/>
      <c r="C8" s="342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7">
        <v>0.45833333333333331</v>
      </c>
      <c r="R8" s="406"/>
      <c r="T8" s="337"/>
      <c r="U8" s="378"/>
      <c r="V8" s="399"/>
      <c r="W8" s="400"/>
      <c r="AB8" s="51"/>
      <c r="AC8" s="51"/>
      <c r="AD8" s="51"/>
      <c r="AE8" s="51"/>
    </row>
    <row r="9" spans="1:32" s="321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27"/>
      <c r="E9" s="358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22"/>
      <c r="P9" s="26" t="s">
        <v>21</v>
      </c>
      <c r="Q9" s="393"/>
      <c r="R9" s="394"/>
      <c r="T9" s="337"/>
      <c r="U9" s="378"/>
      <c r="V9" s="401"/>
      <c r="W9" s="402"/>
      <c r="X9" s="43"/>
      <c r="Y9" s="43"/>
      <c r="Z9" s="43"/>
      <c r="AA9" s="43"/>
      <c r="AB9" s="51"/>
      <c r="AC9" s="51"/>
      <c r="AD9" s="51"/>
      <c r="AE9" s="51"/>
    </row>
    <row r="10" spans="1:32" s="321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27"/>
      <c r="E10" s="358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20"/>
      <c r="P10" s="26" t="s">
        <v>22</v>
      </c>
      <c r="Q10" s="438"/>
      <c r="R10" s="439"/>
      <c r="U10" s="24" t="s">
        <v>23</v>
      </c>
      <c r="V10" s="332" t="s">
        <v>24</v>
      </c>
      <c r="W10" s="333"/>
      <c r="X10" s="44"/>
      <c r="Y10" s="44"/>
      <c r="Z10" s="44"/>
      <c r="AA10" s="44"/>
      <c r="AB10" s="51"/>
      <c r="AC10" s="51"/>
      <c r="AD10" s="51"/>
      <c r="AE10" s="51"/>
    </row>
    <row r="11" spans="1:32" s="32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0"/>
      <c r="R11" s="411"/>
      <c r="U11" s="24" t="s">
        <v>27</v>
      </c>
      <c r="V11" s="485" t="s">
        <v>28</v>
      </c>
      <c r="W11" s="394"/>
      <c r="X11" s="45"/>
      <c r="Y11" s="45"/>
      <c r="Z11" s="45"/>
      <c r="AA11" s="45"/>
      <c r="AB11" s="51"/>
      <c r="AC11" s="51"/>
      <c r="AD11" s="51"/>
      <c r="AE11" s="51"/>
    </row>
    <row r="12" spans="1:32" s="321" customFormat="1" ht="18.600000000000001" customHeight="1" x14ac:dyDescent="0.2">
      <c r="A12" s="395" t="s">
        <v>29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6"/>
      <c r="M12" s="397"/>
      <c r="N12" s="65"/>
      <c r="P12" s="24" t="s">
        <v>30</v>
      </c>
      <c r="Q12" s="417"/>
      <c r="R12" s="406"/>
      <c r="S12" s="23"/>
      <c r="U12" s="24"/>
      <c r="V12" s="344"/>
      <c r="W12" s="337"/>
      <c r="AB12" s="51"/>
      <c r="AC12" s="51"/>
      <c r="AD12" s="51"/>
      <c r="AE12" s="51"/>
    </row>
    <row r="13" spans="1:32" s="321" customFormat="1" ht="23.25" customHeight="1" x14ac:dyDescent="0.2">
      <c r="A13" s="395" t="s">
        <v>31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7"/>
      <c r="N13" s="65"/>
      <c r="O13" s="26"/>
      <c r="P13" s="26" t="s">
        <v>32</v>
      </c>
      <c r="Q13" s="485"/>
      <c r="R13" s="3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1" customFormat="1" ht="18.600000000000001" customHeight="1" x14ac:dyDescent="0.2">
      <c r="A14" s="395" t="s">
        <v>33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1" customFormat="1" ht="22.5" customHeight="1" x14ac:dyDescent="0.2">
      <c r="A15" s="453" t="s">
        <v>34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7"/>
      <c r="N15" s="66"/>
      <c r="P15" s="444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5"/>
      <c r="Q16" s="445"/>
      <c r="R16" s="445"/>
      <c r="S16" s="445"/>
      <c r="T16" s="4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36</v>
      </c>
      <c r="B17" s="338" t="s">
        <v>37</v>
      </c>
      <c r="C17" s="424" t="s">
        <v>38</v>
      </c>
      <c r="D17" s="338" t="s">
        <v>39</v>
      </c>
      <c r="E17" s="383"/>
      <c r="F17" s="338" t="s">
        <v>40</v>
      </c>
      <c r="G17" s="338" t="s">
        <v>41</v>
      </c>
      <c r="H17" s="338" t="s">
        <v>42</v>
      </c>
      <c r="I17" s="338" t="s">
        <v>43</v>
      </c>
      <c r="J17" s="338" t="s">
        <v>44</v>
      </c>
      <c r="K17" s="338" t="s">
        <v>45</v>
      </c>
      <c r="L17" s="338" t="s">
        <v>46</v>
      </c>
      <c r="M17" s="338" t="s">
        <v>47</v>
      </c>
      <c r="N17" s="338" t="s">
        <v>48</v>
      </c>
      <c r="O17" s="338" t="s">
        <v>49</v>
      </c>
      <c r="P17" s="338" t="s">
        <v>50</v>
      </c>
      <c r="Q17" s="382"/>
      <c r="R17" s="382"/>
      <c r="S17" s="382"/>
      <c r="T17" s="383"/>
      <c r="U17" s="497" t="s">
        <v>51</v>
      </c>
      <c r="V17" s="397"/>
      <c r="W17" s="338" t="s">
        <v>52</v>
      </c>
      <c r="X17" s="338" t="s">
        <v>53</v>
      </c>
      <c r="Y17" s="498" t="s">
        <v>54</v>
      </c>
      <c r="Z17" s="471" t="s">
        <v>55</v>
      </c>
      <c r="AA17" s="465" t="s">
        <v>56</v>
      </c>
      <c r="AB17" s="465" t="s">
        <v>57</v>
      </c>
      <c r="AC17" s="465" t="s">
        <v>58</v>
      </c>
      <c r="AD17" s="465" t="s">
        <v>59</v>
      </c>
      <c r="AE17" s="511"/>
      <c r="AF17" s="512"/>
      <c r="AG17" s="69"/>
      <c r="BD17" s="68" t="s">
        <v>60</v>
      </c>
    </row>
    <row r="18" spans="1:68" ht="14.25" customHeight="1" x14ac:dyDescent="0.2">
      <c r="A18" s="339"/>
      <c r="B18" s="339"/>
      <c r="C18" s="339"/>
      <c r="D18" s="384"/>
      <c r="E18" s="386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39"/>
      <c r="X18" s="339"/>
      <c r="Y18" s="499"/>
      <c r="Z18" s="472"/>
      <c r="AA18" s="466"/>
      <c r="AB18" s="466"/>
      <c r="AC18" s="466"/>
      <c r="AD18" s="513"/>
      <c r="AE18" s="514"/>
      <c r="AF18" s="515"/>
      <c r="AG18" s="69"/>
      <c r="BD18" s="68"/>
    </row>
    <row r="19" spans="1:68" ht="27.75" hidden="1" customHeight="1" x14ac:dyDescent="0.2">
      <c r="A19" s="354" t="s">
        <v>63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hidden="1" customHeight="1" x14ac:dyDescent="0.25">
      <c r="A21" s="353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8"/>
      <c r="AB21" s="318"/>
      <c r="AC21" s="31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4">
        <v>4607111035752</v>
      </c>
      <c r="E22" s="335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7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8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8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4" t="s">
        <v>75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hidden="1" customHeight="1" x14ac:dyDescent="0.25">
      <c r="A27" s="353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8"/>
      <c r="AB27" s="318"/>
      <c r="AC27" s="31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4">
        <v>4607111036605</v>
      </c>
      <c r="E28" s="335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9"/>
      <c r="R28" s="329"/>
      <c r="S28" s="329"/>
      <c r="T28" s="330"/>
      <c r="U28" s="34"/>
      <c r="V28" s="34"/>
      <c r="W28" s="35" t="s">
        <v>70</v>
      </c>
      <c r="X28" s="324">
        <v>84</v>
      </c>
      <c r="Y28" s="325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4">
        <v>4607111036520</v>
      </c>
      <c r="E29" s="335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40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9"/>
      <c r="R29" s="329"/>
      <c r="S29" s="329"/>
      <c r="T29" s="330"/>
      <c r="U29" s="34"/>
      <c r="V29" s="34"/>
      <c r="W29" s="35" t="s">
        <v>70</v>
      </c>
      <c r="X29" s="324">
        <v>42</v>
      </c>
      <c r="Y29" s="32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4301132092</v>
      </c>
      <c r="D30" s="334">
        <v>4607111036537</v>
      </c>
      <c r="E30" s="335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9"/>
      <c r="R30" s="329"/>
      <c r="S30" s="329"/>
      <c r="T30" s="330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4">
        <v>4607111036599</v>
      </c>
      <c r="E31" s="335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9"/>
      <c r="R31" s="329"/>
      <c r="S31" s="329"/>
      <c r="T31" s="330"/>
      <c r="U31" s="34"/>
      <c r="V31" s="34"/>
      <c r="W31" s="35" t="s">
        <v>70</v>
      </c>
      <c r="X31" s="324">
        <v>14</v>
      </c>
      <c r="Y31" s="325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47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8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140</v>
      </c>
      <c r="Y32" s="326">
        <f>IFERROR(SUM(Y28:Y31),"0")</f>
        <v>140</v>
      </c>
      <c r="Z32" s="326">
        <f>IFERROR(IF(Z28="",0,Z28),"0")+IFERROR(IF(Z29="",0,Z29),"0")+IFERROR(IF(Z30="",0,Z30),"0")+IFERROR(IF(Z31="",0,Z31),"0")</f>
        <v>1.3173999999999999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8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210</v>
      </c>
      <c r="Y33" s="326">
        <f>IFERROR(SUMPRODUCT(Y28:Y31*H28:H31),"0")</f>
        <v>210</v>
      </c>
      <c r="Z33" s="37"/>
      <c r="AA33" s="327"/>
      <c r="AB33" s="327"/>
      <c r="AC33" s="327"/>
    </row>
    <row r="34" spans="1:68" ht="16.5" hidden="1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hidden="1" customHeight="1" x14ac:dyDescent="0.25">
      <c r="A35" s="353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18"/>
      <c r="AB35" s="318"/>
      <c r="AC35" s="318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4">
        <v>4607111036315</v>
      </c>
      <c r="E36" s="335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9"/>
      <c r="R36" s="329"/>
      <c r="S36" s="329"/>
      <c r="T36" s="330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34">
        <v>4607111036292</v>
      </c>
      <c r="E37" s="335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9"/>
      <c r="R37" s="329"/>
      <c r="S37" s="329"/>
      <c r="T37" s="330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8"/>
      <c r="P38" s="340" t="s">
        <v>73</v>
      </c>
      <c r="Q38" s="341"/>
      <c r="R38" s="341"/>
      <c r="S38" s="341"/>
      <c r="T38" s="341"/>
      <c r="U38" s="341"/>
      <c r="V38" s="342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hidden="1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8"/>
      <c r="P39" s="340" t="s">
        <v>73</v>
      </c>
      <c r="Q39" s="341"/>
      <c r="R39" s="341"/>
      <c r="S39" s="341"/>
      <c r="T39" s="341"/>
      <c r="U39" s="341"/>
      <c r="V39" s="342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hidden="1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hidden="1" customHeight="1" x14ac:dyDescent="0.25">
      <c r="A41" s="353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8"/>
      <c r="AB41" s="318"/>
      <c r="AC41" s="318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4">
        <v>4607111037053</v>
      </c>
      <c r="E42" s="335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7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8"/>
      <c r="P43" s="340" t="s">
        <v>73</v>
      </c>
      <c r="Q43" s="341"/>
      <c r="R43" s="341"/>
      <c r="S43" s="341"/>
      <c r="T43" s="341"/>
      <c r="U43" s="341"/>
      <c r="V43" s="342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hidden="1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8"/>
      <c r="P44" s="340" t="s">
        <v>73</v>
      </c>
      <c r="Q44" s="341"/>
      <c r="R44" s="341"/>
      <c r="S44" s="341"/>
      <c r="T44" s="341"/>
      <c r="U44" s="341"/>
      <c r="V44" s="342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hidden="1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hidden="1" customHeight="1" x14ac:dyDescent="0.25">
      <c r="A46" s="353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18"/>
      <c r="AB46" s="318"/>
      <c r="AC46" s="318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4">
        <v>4607111037190</v>
      </c>
      <c r="E47" s="335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9"/>
      <c r="R47" s="329"/>
      <c r="S47" s="329"/>
      <c r="T47" s="330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4">
        <v>4607111038999</v>
      </c>
      <c r="E48" s="335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9"/>
      <c r="R48" s="329"/>
      <c r="S48" s="329"/>
      <c r="T48" s="330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4">
        <v>4607111037183</v>
      </c>
      <c r="E49" s="335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9"/>
      <c r="R49" s="329"/>
      <c r="S49" s="329"/>
      <c r="T49" s="330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4">
        <v>4607111039385</v>
      </c>
      <c r="E50" s="335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9"/>
      <c r="R50" s="329"/>
      <c r="S50" s="329"/>
      <c r="T50" s="330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4">
        <v>4607111037091</v>
      </c>
      <c r="E51" s="335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4">
        <v>4607111039392</v>
      </c>
      <c r="E52" s="335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29"/>
      <c r="R52" s="329"/>
      <c r="S52" s="329"/>
      <c r="T52" s="330"/>
      <c r="U52" s="34"/>
      <c r="V52" s="34"/>
      <c r="W52" s="35" t="s">
        <v>70</v>
      </c>
      <c r="X52" s="324">
        <v>12</v>
      </c>
      <c r="Y52" s="325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4">
        <v>4607111036902</v>
      </c>
      <c r="E53" s="335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9"/>
      <c r="R53" s="329"/>
      <c r="S53" s="329"/>
      <c r="T53" s="330"/>
      <c r="U53" s="34"/>
      <c r="V53" s="34"/>
      <c r="W53" s="35" t="s">
        <v>70</v>
      </c>
      <c r="X53" s="324">
        <v>0</v>
      </c>
      <c r="Y53" s="325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4">
        <v>4607111038982</v>
      </c>
      <c r="E54" s="335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9"/>
      <c r="R54" s="329"/>
      <c r="S54" s="329"/>
      <c r="T54" s="330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4">
        <v>4607111036858</v>
      </c>
      <c r="E55" s="335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4">
        <v>4607111039354</v>
      </c>
      <c r="E56" s="335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9"/>
      <c r="R56" s="329"/>
      <c r="S56" s="329"/>
      <c r="T56" s="330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4">
        <v>4607111036889</v>
      </c>
      <c r="E57" s="335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2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9"/>
      <c r="R57" s="329"/>
      <c r="S57" s="329"/>
      <c r="T57" s="330"/>
      <c r="U57" s="34"/>
      <c r="V57" s="34"/>
      <c r="W57" s="35" t="s">
        <v>70</v>
      </c>
      <c r="X57" s="324">
        <v>0</v>
      </c>
      <c r="Y57" s="325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4">
        <v>4607111039330</v>
      </c>
      <c r="E58" s="335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9"/>
      <c r="R58" s="329"/>
      <c r="S58" s="329"/>
      <c r="T58" s="330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7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8"/>
      <c r="P59" s="340" t="s">
        <v>73</v>
      </c>
      <c r="Q59" s="341"/>
      <c r="R59" s="341"/>
      <c r="S59" s="341"/>
      <c r="T59" s="341"/>
      <c r="U59" s="341"/>
      <c r="V59" s="342"/>
      <c r="W59" s="37" t="s">
        <v>70</v>
      </c>
      <c r="X59" s="326">
        <f>IFERROR(SUM(X47:X58),"0")</f>
        <v>12</v>
      </c>
      <c r="Y59" s="326">
        <f>IFERROR(SUM(Y47:Y58),"0")</f>
        <v>12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0.186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8"/>
      <c r="P60" s="340" t="s">
        <v>73</v>
      </c>
      <c r="Q60" s="341"/>
      <c r="R60" s="341"/>
      <c r="S60" s="341"/>
      <c r="T60" s="341"/>
      <c r="U60" s="341"/>
      <c r="V60" s="342"/>
      <c r="W60" s="37" t="s">
        <v>74</v>
      </c>
      <c r="X60" s="326">
        <f>IFERROR(SUMPRODUCT(X47:X58*H47:H58),"0")</f>
        <v>76.800000000000011</v>
      </c>
      <c r="Y60" s="326">
        <f>IFERROR(SUMPRODUCT(Y47:Y58*H47:H58),"0")</f>
        <v>76.800000000000011</v>
      </c>
      <c r="Z60" s="37"/>
      <c r="AA60" s="327"/>
      <c r="AB60" s="327"/>
      <c r="AC60" s="327"/>
    </row>
    <row r="61" spans="1:68" ht="16.5" hidden="1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hidden="1" customHeight="1" x14ac:dyDescent="0.25">
      <c r="A62" s="353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8"/>
      <c r="AB62" s="318"/>
      <c r="AC62" s="318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4">
        <v>4607111037411</v>
      </c>
      <c r="E63" s="335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9"/>
      <c r="R63" s="329"/>
      <c r="S63" s="329"/>
      <c r="T63" s="330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4">
        <v>4607111036728</v>
      </c>
      <c r="E64" s="335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4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9"/>
      <c r="R64" s="329"/>
      <c r="S64" s="329"/>
      <c r="T64" s="330"/>
      <c r="U64" s="34"/>
      <c r="V64" s="34"/>
      <c r="W64" s="35" t="s">
        <v>70</v>
      </c>
      <c r="X64" s="324">
        <v>108</v>
      </c>
      <c r="Y64" s="325">
        <f>IFERROR(IF(X64="","",X64),"")</f>
        <v>108</v>
      </c>
      <c r="Z64" s="36">
        <f>IFERROR(IF(X64="","",X64*0.00866),"")</f>
        <v>0.93527999999999989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563.02559999999994</v>
      </c>
      <c r="BN64" s="67">
        <f>IFERROR(Y64*I64,"0")</f>
        <v>563.02559999999994</v>
      </c>
      <c r="BO64" s="67">
        <f>IFERROR(X64/J64,"0")</f>
        <v>0.75</v>
      </c>
      <c r="BP64" s="67">
        <f>IFERROR(Y64/J64,"0")</f>
        <v>0.75</v>
      </c>
    </row>
    <row r="65" spans="1:68" x14ac:dyDescent="0.2">
      <c r="A65" s="347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8"/>
      <c r="P65" s="340" t="s">
        <v>73</v>
      </c>
      <c r="Q65" s="341"/>
      <c r="R65" s="341"/>
      <c r="S65" s="341"/>
      <c r="T65" s="341"/>
      <c r="U65" s="341"/>
      <c r="V65" s="342"/>
      <c r="W65" s="37" t="s">
        <v>70</v>
      </c>
      <c r="X65" s="326">
        <f>IFERROR(SUM(X63:X64),"0")</f>
        <v>108</v>
      </c>
      <c r="Y65" s="326">
        <f>IFERROR(SUM(Y63:Y64),"0")</f>
        <v>108</v>
      </c>
      <c r="Z65" s="326">
        <f>IFERROR(IF(Z63="",0,Z63),"0")+IFERROR(IF(Z64="",0,Z64),"0")</f>
        <v>0.93527999999999989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8"/>
      <c r="P66" s="340" t="s">
        <v>73</v>
      </c>
      <c r="Q66" s="341"/>
      <c r="R66" s="341"/>
      <c r="S66" s="341"/>
      <c r="T66" s="341"/>
      <c r="U66" s="341"/>
      <c r="V66" s="342"/>
      <c r="W66" s="37" t="s">
        <v>74</v>
      </c>
      <c r="X66" s="326">
        <f>IFERROR(SUMPRODUCT(X63:X64*H63:H64),"0")</f>
        <v>540</v>
      </c>
      <c r="Y66" s="326">
        <f>IFERROR(SUMPRODUCT(Y63:Y64*H63:H64),"0")</f>
        <v>540</v>
      </c>
      <c r="Z66" s="37"/>
      <c r="AA66" s="327"/>
      <c r="AB66" s="327"/>
      <c r="AC66" s="327"/>
    </row>
    <row r="67" spans="1:68" ht="16.5" hidden="1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hidden="1" customHeight="1" x14ac:dyDescent="0.25">
      <c r="A68" s="353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34">
        <v>4607111033659</v>
      </c>
      <c r="E69" s="335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6" t="s">
        <v>144</v>
      </c>
      <c r="Q69" s="329"/>
      <c r="R69" s="329"/>
      <c r="S69" s="329"/>
      <c r="T69" s="330"/>
      <c r="U69" s="34"/>
      <c r="V69" s="34"/>
      <c r="W69" s="35" t="s">
        <v>70</v>
      </c>
      <c r="X69" s="324">
        <v>14</v>
      </c>
      <c r="Y69" s="325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7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8"/>
      <c r="P70" s="340" t="s">
        <v>73</v>
      </c>
      <c r="Q70" s="341"/>
      <c r="R70" s="341"/>
      <c r="S70" s="341"/>
      <c r="T70" s="341"/>
      <c r="U70" s="341"/>
      <c r="V70" s="342"/>
      <c r="W70" s="37" t="s">
        <v>70</v>
      </c>
      <c r="X70" s="326">
        <f>IFERROR(SUM(X69:X69),"0")</f>
        <v>14</v>
      </c>
      <c r="Y70" s="326">
        <f>IFERROR(SUM(Y69:Y69),"0")</f>
        <v>14</v>
      </c>
      <c r="Z70" s="326">
        <f>IFERROR(IF(Z69="",0,Z69),"0")</f>
        <v>0.25031999999999999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8"/>
      <c r="P71" s="340" t="s">
        <v>73</v>
      </c>
      <c r="Q71" s="341"/>
      <c r="R71" s="341"/>
      <c r="S71" s="341"/>
      <c r="T71" s="341"/>
      <c r="U71" s="341"/>
      <c r="V71" s="342"/>
      <c r="W71" s="37" t="s">
        <v>74</v>
      </c>
      <c r="X71" s="326">
        <f>IFERROR(SUMPRODUCT(X69:X69*H69:H69),"0")</f>
        <v>50.4</v>
      </c>
      <c r="Y71" s="326">
        <f>IFERROR(SUMPRODUCT(Y69:Y69*H69:H69),"0")</f>
        <v>50.4</v>
      </c>
      <c r="Z71" s="37"/>
      <c r="AA71" s="327"/>
      <c r="AB71" s="327"/>
      <c r="AC71" s="327"/>
    </row>
    <row r="72" spans="1:68" ht="16.5" hidden="1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hidden="1" customHeight="1" x14ac:dyDescent="0.25">
      <c r="A73" s="353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8"/>
      <c r="AB73" s="318"/>
      <c r="AC73" s="318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4">
        <v>4607111034137</v>
      </c>
      <c r="E74" s="335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9"/>
      <c r="R74" s="329"/>
      <c r="S74" s="329"/>
      <c r="T74" s="330"/>
      <c r="U74" s="34"/>
      <c r="V74" s="34"/>
      <c r="W74" s="35" t="s">
        <v>70</v>
      </c>
      <c r="X74" s="324">
        <v>14</v>
      </c>
      <c r="Y74" s="325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hidden="1" customHeight="1" x14ac:dyDescent="0.25">
      <c r="A75" s="54" t="s">
        <v>151</v>
      </c>
      <c r="B75" s="54" t="s">
        <v>152</v>
      </c>
      <c r="C75" s="31">
        <v>4301131022</v>
      </c>
      <c r="D75" s="334">
        <v>4607111034120</v>
      </c>
      <c r="E75" s="335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9"/>
      <c r="R75" s="329"/>
      <c r="S75" s="329"/>
      <c r="T75" s="330"/>
      <c r="U75" s="34"/>
      <c r="V75" s="34"/>
      <c r="W75" s="35" t="s">
        <v>70</v>
      </c>
      <c r="X75" s="324">
        <v>0</v>
      </c>
      <c r="Y75" s="325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47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8"/>
      <c r="P76" s="340" t="s">
        <v>73</v>
      </c>
      <c r="Q76" s="341"/>
      <c r="R76" s="341"/>
      <c r="S76" s="341"/>
      <c r="T76" s="341"/>
      <c r="U76" s="341"/>
      <c r="V76" s="342"/>
      <c r="W76" s="37" t="s">
        <v>70</v>
      </c>
      <c r="X76" s="326">
        <f>IFERROR(SUM(X74:X75),"0")</f>
        <v>14</v>
      </c>
      <c r="Y76" s="326">
        <f>IFERROR(SUM(Y74:Y75),"0")</f>
        <v>14</v>
      </c>
      <c r="Z76" s="326">
        <f>IFERROR(IF(Z74="",0,Z74),"0")+IFERROR(IF(Z75="",0,Z75),"0")</f>
        <v>0.25031999999999999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8"/>
      <c r="P77" s="340" t="s">
        <v>73</v>
      </c>
      <c r="Q77" s="341"/>
      <c r="R77" s="341"/>
      <c r="S77" s="341"/>
      <c r="T77" s="341"/>
      <c r="U77" s="341"/>
      <c r="V77" s="342"/>
      <c r="W77" s="37" t="s">
        <v>74</v>
      </c>
      <c r="X77" s="326">
        <f>IFERROR(SUMPRODUCT(X74:X75*H74:H75),"0")</f>
        <v>50.4</v>
      </c>
      <c r="Y77" s="326">
        <f>IFERROR(SUMPRODUCT(Y74:Y75*H74:H75),"0")</f>
        <v>50.4</v>
      </c>
      <c r="Z77" s="37"/>
      <c r="AA77" s="327"/>
      <c r="AB77" s="327"/>
      <c r="AC77" s="327"/>
    </row>
    <row r="78" spans="1:68" ht="16.5" hidden="1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hidden="1" customHeight="1" x14ac:dyDescent="0.25">
      <c r="A79" s="353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8"/>
      <c r="AB79" s="318"/>
      <c r="AC79" s="318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34">
        <v>4607111035141</v>
      </c>
      <c r="E80" s="335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29"/>
      <c r="R80" s="329"/>
      <c r="S80" s="329"/>
      <c r="T80" s="330"/>
      <c r="U80" s="34"/>
      <c r="V80" s="34"/>
      <c r="W80" s="35" t="s">
        <v>70</v>
      </c>
      <c r="X80" s="324">
        <v>14</v>
      </c>
      <c r="Y80" s="325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60.250400000000006</v>
      </c>
      <c r="BN80" s="67">
        <f t="shared" ref="BN80:BN85" si="9">IFERROR(Y80*I80,"0")</f>
        <v>60.250400000000006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hidden="1" customHeight="1" x14ac:dyDescent="0.25">
      <c r="A81" s="54" t="s">
        <v>159</v>
      </c>
      <c r="B81" s="54" t="s">
        <v>160</v>
      </c>
      <c r="C81" s="31">
        <v>4301135285</v>
      </c>
      <c r="D81" s="334">
        <v>4607111036407</v>
      </c>
      <c r="E81" s="335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29"/>
      <c r="R81" s="329"/>
      <c r="S81" s="329"/>
      <c r="T81" s="330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34">
        <v>4607111033628</v>
      </c>
      <c r="E82" s="335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8" t="s">
        <v>164</v>
      </c>
      <c r="Q82" s="329"/>
      <c r="R82" s="329"/>
      <c r="S82" s="329"/>
      <c r="T82" s="330"/>
      <c r="U82" s="34"/>
      <c r="V82" s="34"/>
      <c r="W82" s="35" t="s">
        <v>70</v>
      </c>
      <c r="X82" s="324">
        <v>14</v>
      </c>
      <c r="Y82" s="325">
        <f t="shared" si="6"/>
        <v>14</v>
      </c>
      <c r="Z82" s="36">
        <f t="shared" si="7"/>
        <v>0.25031999999999999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34">
        <v>4607111033451</v>
      </c>
      <c r="E83" s="335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29"/>
      <c r="R83" s="329"/>
      <c r="S83" s="329"/>
      <c r="T83" s="330"/>
      <c r="U83" s="34"/>
      <c r="V83" s="34"/>
      <c r="W83" s="35" t="s">
        <v>70</v>
      </c>
      <c r="X83" s="324">
        <v>28</v>
      </c>
      <c r="Y83" s="325">
        <f t="shared" si="6"/>
        <v>28</v>
      </c>
      <c r="Z83" s="36">
        <f t="shared" si="7"/>
        <v>0.50063999999999997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4">
        <v>4607111033444</v>
      </c>
      <c r="E84" s="335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29"/>
      <c r="R84" s="329"/>
      <c r="S84" s="329"/>
      <c r="T84" s="330"/>
      <c r="U84" s="34"/>
      <c r="V84" s="34"/>
      <c r="W84" s="35" t="s">
        <v>70</v>
      </c>
      <c r="X84" s="324">
        <v>14</v>
      </c>
      <c r="Y84" s="325">
        <f t="shared" si="6"/>
        <v>14</v>
      </c>
      <c r="Z84" s="36">
        <f t="shared" si="7"/>
        <v>0.25031999999999999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34">
        <v>4607111035028</v>
      </c>
      <c r="E85" s="335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9"/>
      <c r="R85" s="329"/>
      <c r="S85" s="329"/>
      <c r="T85" s="330"/>
      <c r="U85" s="34"/>
      <c r="V85" s="34"/>
      <c r="W85" s="35" t="s">
        <v>70</v>
      </c>
      <c r="X85" s="324">
        <v>28</v>
      </c>
      <c r="Y85" s="325">
        <f t="shared" si="6"/>
        <v>28</v>
      </c>
      <c r="Z85" s="36">
        <f t="shared" si="7"/>
        <v>0.50063999999999997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4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8"/>
      <c r="P86" s="340" t="s">
        <v>73</v>
      </c>
      <c r="Q86" s="341"/>
      <c r="R86" s="341"/>
      <c r="S86" s="341"/>
      <c r="T86" s="341"/>
      <c r="U86" s="341"/>
      <c r="V86" s="342"/>
      <c r="W86" s="37" t="s">
        <v>70</v>
      </c>
      <c r="X86" s="326">
        <f>IFERROR(SUM(X80:X85),"0")</f>
        <v>98</v>
      </c>
      <c r="Y86" s="326">
        <f>IFERROR(SUM(Y80:Y85),"0")</f>
        <v>98</v>
      </c>
      <c r="Z86" s="326">
        <f>IFERROR(IF(Z80="",0,Z80),"0")+IFERROR(IF(Z81="",0,Z81),"0")+IFERROR(IF(Z82="",0,Z82),"0")+IFERROR(IF(Z83="",0,Z83),"0")+IFERROR(IF(Z84="",0,Z84),"0")+IFERROR(IF(Z85="",0,Z85),"0")</f>
        <v>1.7522399999999998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8"/>
      <c r="P87" s="340" t="s">
        <v>73</v>
      </c>
      <c r="Q87" s="341"/>
      <c r="R87" s="341"/>
      <c r="S87" s="341"/>
      <c r="T87" s="341"/>
      <c r="U87" s="341"/>
      <c r="V87" s="342"/>
      <c r="W87" s="37" t="s">
        <v>74</v>
      </c>
      <c r="X87" s="326">
        <f>IFERROR(SUMPRODUCT(X80:X85*H80:H85),"0")</f>
        <v>359.52</v>
      </c>
      <c r="Y87" s="326">
        <f>IFERROR(SUMPRODUCT(Y80:Y85*H80:H85),"0")</f>
        <v>359.52</v>
      </c>
      <c r="Z87" s="37"/>
      <c r="AA87" s="327"/>
      <c r="AB87" s="327"/>
      <c r="AC87" s="327"/>
    </row>
    <row r="88" spans="1:68" ht="16.5" hidden="1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hidden="1" customHeight="1" x14ac:dyDescent="0.25">
      <c r="A89" s="353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18"/>
      <c r="AB89" s="318"/>
      <c r="AC89" s="318"/>
    </row>
    <row r="90" spans="1:68" ht="27" hidden="1" customHeight="1" x14ac:dyDescent="0.25">
      <c r="A90" s="54" t="s">
        <v>172</v>
      </c>
      <c r="B90" s="54" t="s">
        <v>173</v>
      </c>
      <c r="C90" s="31">
        <v>4301190068</v>
      </c>
      <c r="D90" s="334">
        <v>4620207490365</v>
      </c>
      <c r="E90" s="335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9" t="s">
        <v>174</v>
      </c>
      <c r="Q90" s="329"/>
      <c r="R90" s="329"/>
      <c r="S90" s="329"/>
      <c r="T90" s="330"/>
      <c r="U90" s="34"/>
      <c r="V90" s="34"/>
      <c r="W90" s="35" t="s">
        <v>70</v>
      </c>
      <c r="X90" s="324">
        <v>0</v>
      </c>
      <c r="Y90" s="325">
        <f>IFERROR(IF(X90="","",X90),"")</f>
        <v>0</v>
      </c>
      <c r="Z90" s="36">
        <f>IFERROR(IF(X90="","",X90*0.0095),"")</f>
        <v>0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4301190070</v>
      </c>
      <c r="D91" s="334">
        <v>4620207490419</v>
      </c>
      <c r="E91" s="335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2" t="s">
        <v>179</v>
      </c>
      <c r="Q91" s="329"/>
      <c r="R91" s="329"/>
      <c r="S91" s="329"/>
      <c r="T91" s="330"/>
      <c r="U91" s="34"/>
      <c r="V91" s="34"/>
      <c r="W91" s="35" t="s">
        <v>70</v>
      </c>
      <c r="X91" s="324">
        <v>0</v>
      </c>
      <c r="Y91" s="325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idden="1" x14ac:dyDescent="0.2">
      <c r="A92" s="347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8"/>
      <c r="P92" s="340" t="s">
        <v>73</v>
      </c>
      <c r="Q92" s="341"/>
      <c r="R92" s="341"/>
      <c r="S92" s="341"/>
      <c r="T92" s="341"/>
      <c r="U92" s="341"/>
      <c r="V92" s="342"/>
      <c r="W92" s="37" t="s">
        <v>70</v>
      </c>
      <c r="X92" s="326">
        <f>IFERROR(SUM(X90:X91),"0")</f>
        <v>0</v>
      </c>
      <c r="Y92" s="326">
        <f>IFERROR(SUM(Y90:Y91),"0")</f>
        <v>0</v>
      </c>
      <c r="Z92" s="326">
        <f>IFERROR(IF(Z90="",0,Z90),"0")+IFERROR(IF(Z91="",0,Z91),"0")</f>
        <v>0</v>
      </c>
      <c r="AA92" s="327"/>
      <c r="AB92" s="327"/>
      <c r="AC92" s="327"/>
    </row>
    <row r="93" spans="1:68" hidden="1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8"/>
      <c r="P93" s="340" t="s">
        <v>73</v>
      </c>
      <c r="Q93" s="341"/>
      <c r="R93" s="341"/>
      <c r="S93" s="341"/>
      <c r="T93" s="341"/>
      <c r="U93" s="341"/>
      <c r="V93" s="342"/>
      <c r="W93" s="37" t="s">
        <v>74</v>
      </c>
      <c r="X93" s="326">
        <f>IFERROR(SUMPRODUCT(X90:X91*H90:H91),"0")</f>
        <v>0</v>
      </c>
      <c r="Y93" s="326">
        <f>IFERROR(SUMPRODUCT(Y90:Y91*H90:H91),"0")</f>
        <v>0</v>
      </c>
      <c r="Z93" s="37"/>
      <c r="AA93" s="327"/>
      <c r="AB93" s="327"/>
      <c r="AC93" s="327"/>
    </row>
    <row r="94" spans="1:68" ht="16.5" hidden="1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hidden="1" customHeight="1" x14ac:dyDescent="0.25">
      <c r="A95" s="353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18"/>
      <c r="AB95" s="318"/>
      <c r="AC95" s="318"/>
    </row>
    <row r="96" spans="1:68" ht="27" hidden="1" customHeight="1" x14ac:dyDescent="0.25">
      <c r="A96" s="54" t="s">
        <v>183</v>
      </c>
      <c r="B96" s="54" t="s">
        <v>184</v>
      </c>
      <c r="C96" s="31">
        <v>4301136042</v>
      </c>
      <c r="D96" s="334">
        <v>4607025784012</v>
      </c>
      <c r="E96" s="335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29"/>
      <c r="R96" s="329"/>
      <c r="S96" s="329"/>
      <c r="T96" s="330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34">
        <v>4607025784319</v>
      </c>
      <c r="E97" s="335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6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29"/>
      <c r="R97" s="329"/>
      <c r="S97" s="329"/>
      <c r="T97" s="330"/>
      <c r="U97" s="34"/>
      <c r="V97" s="34"/>
      <c r="W97" s="35" t="s">
        <v>70</v>
      </c>
      <c r="X97" s="324">
        <v>14</v>
      </c>
      <c r="Y97" s="325">
        <f>IFERROR(IF(X97="","",X97),"")</f>
        <v>14</v>
      </c>
      <c r="Z97" s="36">
        <f>IFERROR(IF(X97="","",X97*0.01788),"")</f>
        <v>0.25031999999999999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ht="16.5" hidden="1" customHeight="1" x14ac:dyDescent="0.25">
      <c r="A98" s="54" t="s">
        <v>189</v>
      </c>
      <c r="B98" s="54" t="s">
        <v>190</v>
      </c>
      <c r="C98" s="31">
        <v>4301136039</v>
      </c>
      <c r="D98" s="334">
        <v>4607111035370</v>
      </c>
      <c r="E98" s="335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50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47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8"/>
      <c r="P99" s="340" t="s">
        <v>73</v>
      </c>
      <c r="Q99" s="341"/>
      <c r="R99" s="341"/>
      <c r="S99" s="341"/>
      <c r="T99" s="341"/>
      <c r="U99" s="341"/>
      <c r="V99" s="342"/>
      <c r="W99" s="37" t="s">
        <v>70</v>
      </c>
      <c r="X99" s="326">
        <f>IFERROR(SUM(X96:X98),"0")</f>
        <v>14</v>
      </c>
      <c r="Y99" s="326">
        <f>IFERROR(SUM(Y96:Y98),"0")</f>
        <v>14</v>
      </c>
      <c r="Z99" s="326">
        <f>IFERROR(IF(Z96="",0,Z96),"0")+IFERROR(IF(Z97="",0,Z97),"0")+IFERROR(IF(Z98="",0,Z98),"0")</f>
        <v>0.25031999999999999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8"/>
      <c r="P100" s="340" t="s">
        <v>73</v>
      </c>
      <c r="Q100" s="341"/>
      <c r="R100" s="341"/>
      <c r="S100" s="341"/>
      <c r="T100" s="341"/>
      <c r="U100" s="341"/>
      <c r="V100" s="342"/>
      <c r="W100" s="37" t="s">
        <v>74</v>
      </c>
      <c r="X100" s="326">
        <f>IFERROR(SUMPRODUCT(X96:X98*H96:H98),"0")</f>
        <v>50.4</v>
      </c>
      <c r="Y100" s="326">
        <f>IFERROR(SUMPRODUCT(Y96:Y98*H96:H98),"0")</f>
        <v>50.4</v>
      </c>
      <c r="Z100" s="37"/>
      <c r="AA100" s="327"/>
      <c r="AB100" s="327"/>
      <c r="AC100" s="327"/>
    </row>
    <row r="101" spans="1:68" ht="16.5" hidden="1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hidden="1" customHeight="1" x14ac:dyDescent="0.25">
      <c r="A102" s="353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8"/>
      <c r="AB102" s="318"/>
      <c r="AC102" s="318"/>
    </row>
    <row r="103" spans="1:68" ht="27" hidden="1" customHeight="1" x14ac:dyDescent="0.25">
      <c r="A103" s="54" t="s">
        <v>193</v>
      </c>
      <c r="B103" s="54" t="s">
        <v>194</v>
      </c>
      <c r="C103" s="31">
        <v>4301071051</v>
      </c>
      <c r="D103" s="334">
        <v>4607111039262</v>
      </c>
      <c r="E103" s="335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29"/>
      <c r="R103" s="329"/>
      <c r="S103" s="329"/>
      <c r="T103" s="330"/>
      <c r="U103" s="34"/>
      <c r="V103" s="34"/>
      <c r="W103" s="35" t="s">
        <v>70</v>
      </c>
      <c r="X103" s="324">
        <v>0</v>
      </c>
      <c r="Y103" s="325">
        <f t="shared" ref="Y103:Y108" si="12">IFERROR(IF(X103="","",X103),"")</f>
        <v>0</v>
      </c>
      <c r="Z103" s="36">
        <f t="shared" ref="Z103:Z108" si="13">IFERROR(IF(X103="","",X103*0.0155),"")</f>
        <v>0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0</v>
      </c>
      <c r="BN103" s="67">
        <f t="shared" ref="BN103:BN108" si="15">IFERROR(Y103*I103,"0")</f>
        <v>0</v>
      </c>
      <c r="BO103" s="67">
        <f t="shared" ref="BO103:BO108" si="16">IFERROR(X103/J103,"0")</f>
        <v>0</v>
      </c>
      <c r="BP103" s="67">
        <f t="shared" ref="BP103:BP108" si="17">IFERROR(Y103/J103,"0")</f>
        <v>0</v>
      </c>
    </row>
    <row r="104" spans="1:68" ht="27" hidden="1" customHeight="1" x14ac:dyDescent="0.25">
      <c r="A104" s="54" t="s">
        <v>195</v>
      </c>
      <c r="B104" s="54" t="s">
        <v>196</v>
      </c>
      <c r="C104" s="31">
        <v>4301070976</v>
      </c>
      <c r="D104" s="334">
        <v>4607111034144</v>
      </c>
      <c r="E104" s="335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34">
        <v>4607111039248</v>
      </c>
      <c r="E105" s="335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29"/>
      <c r="R105" s="329"/>
      <c r="S105" s="329"/>
      <c r="T105" s="330"/>
      <c r="U105" s="34"/>
      <c r="V105" s="34"/>
      <c r="W105" s="35" t="s">
        <v>70</v>
      </c>
      <c r="X105" s="324">
        <v>36</v>
      </c>
      <c r="Y105" s="325">
        <f t="shared" si="12"/>
        <v>36</v>
      </c>
      <c r="Z105" s="36">
        <f t="shared" si="13"/>
        <v>0.55800000000000005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262.8</v>
      </c>
      <c r="BN105" s="67">
        <f t="shared" si="15"/>
        <v>262.8</v>
      </c>
      <c r="BO105" s="67">
        <f t="shared" si="16"/>
        <v>0.42857142857142855</v>
      </c>
      <c r="BP105" s="67">
        <f t="shared" si="17"/>
        <v>0.42857142857142855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4301070973</v>
      </c>
      <c r="D106" s="334">
        <v>4607111033987</v>
      </c>
      <c r="E106" s="335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9"/>
      <c r="R106" s="329"/>
      <c r="S106" s="329"/>
      <c r="T106" s="330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202</v>
      </c>
      <c r="B107" s="54" t="s">
        <v>203</v>
      </c>
      <c r="C107" s="31">
        <v>4301071049</v>
      </c>
      <c r="D107" s="334">
        <v>4607111039293</v>
      </c>
      <c r="E107" s="335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29"/>
      <c r="R107" s="329"/>
      <c r="S107" s="329"/>
      <c r="T107" s="330"/>
      <c r="U107" s="34"/>
      <c r="V107" s="34"/>
      <c r="W107" s="35" t="s">
        <v>70</v>
      </c>
      <c r="X107" s="324">
        <v>0</v>
      </c>
      <c r="Y107" s="325">
        <f t="shared" si="12"/>
        <v>0</v>
      </c>
      <c r="Z107" s="36">
        <f t="shared" si="13"/>
        <v>0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204</v>
      </c>
      <c r="B108" s="54" t="s">
        <v>205</v>
      </c>
      <c r="C108" s="31">
        <v>4301071039</v>
      </c>
      <c r="D108" s="334">
        <v>4607111039279</v>
      </c>
      <c r="E108" s="335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29"/>
      <c r="R108" s="329"/>
      <c r="S108" s="329"/>
      <c r="T108" s="330"/>
      <c r="U108" s="34"/>
      <c r="V108" s="34"/>
      <c r="W108" s="35" t="s">
        <v>70</v>
      </c>
      <c r="X108" s="324">
        <v>0</v>
      </c>
      <c r="Y108" s="325">
        <f t="shared" si="12"/>
        <v>0</v>
      </c>
      <c r="Z108" s="36">
        <f t="shared" si="13"/>
        <v>0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347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8"/>
      <c r="P109" s="340" t="s">
        <v>73</v>
      </c>
      <c r="Q109" s="341"/>
      <c r="R109" s="341"/>
      <c r="S109" s="341"/>
      <c r="T109" s="341"/>
      <c r="U109" s="341"/>
      <c r="V109" s="342"/>
      <c r="W109" s="37" t="s">
        <v>70</v>
      </c>
      <c r="X109" s="326">
        <f>IFERROR(SUM(X103:X108),"0")</f>
        <v>36</v>
      </c>
      <c r="Y109" s="326">
        <f>IFERROR(SUM(Y103:Y108),"0")</f>
        <v>36</v>
      </c>
      <c r="Z109" s="326">
        <f>IFERROR(IF(Z103="",0,Z103),"0")+IFERROR(IF(Z104="",0,Z104),"0")+IFERROR(IF(Z105="",0,Z105),"0")+IFERROR(IF(Z106="",0,Z106),"0")+IFERROR(IF(Z107="",0,Z107),"0")+IFERROR(IF(Z108="",0,Z108),"0")</f>
        <v>0.55800000000000005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8"/>
      <c r="P110" s="340" t="s">
        <v>73</v>
      </c>
      <c r="Q110" s="341"/>
      <c r="R110" s="341"/>
      <c r="S110" s="341"/>
      <c r="T110" s="341"/>
      <c r="U110" s="341"/>
      <c r="V110" s="342"/>
      <c r="W110" s="37" t="s">
        <v>74</v>
      </c>
      <c r="X110" s="326">
        <f>IFERROR(SUMPRODUCT(X103:X108*H103:H108),"0")</f>
        <v>252</v>
      </c>
      <c r="Y110" s="326">
        <f>IFERROR(SUMPRODUCT(Y103:Y108*H103:H108),"0")</f>
        <v>252</v>
      </c>
      <c r="Z110" s="37"/>
      <c r="AA110" s="327"/>
      <c r="AB110" s="327"/>
      <c r="AC110" s="327"/>
    </row>
    <row r="111" spans="1:68" ht="16.5" hidden="1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hidden="1" customHeight="1" x14ac:dyDescent="0.25">
      <c r="A112" s="353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8"/>
      <c r="AB112" s="318"/>
      <c r="AC112" s="318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34">
        <v>4607111034014</v>
      </c>
      <c r="E113" s="335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4">
        <v>56</v>
      </c>
      <c r="Y113" s="325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34">
        <v>4607111033994</v>
      </c>
      <c r="E114" s="335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29"/>
      <c r="R114" s="329"/>
      <c r="S114" s="329"/>
      <c r="T114" s="330"/>
      <c r="U114" s="34"/>
      <c r="V114" s="34"/>
      <c r="W114" s="35" t="s">
        <v>70</v>
      </c>
      <c r="X114" s="324">
        <v>56</v>
      </c>
      <c r="Y114" s="325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x14ac:dyDescent="0.2">
      <c r="A115" s="347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8"/>
      <c r="P115" s="340" t="s">
        <v>73</v>
      </c>
      <c r="Q115" s="341"/>
      <c r="R115" s="341"/>
      <c r="S115" s="341"/>
      <c r="T115" s="341"/>
      <c r="U115" s="341"/>
      <c r="V115" s="342"/>
      <c r="W115" s="37" t="s">
        <v>70</v>
      </c>
      <c r="X115" s="326">
        <f>IFERROR(SUM(X113:X114),"0")</f>
        <v>112</v>
      </c>
      <c r="Y115" s="326">
        <f>IFERROR(SUM(Y113:Y114),"0")</f>
        <v>112</v>
      </c>
      <c r="Z115" s="326">
        <f>IFERROR(IF(Z113="",0,Z113),"0")+IFERROR(IF(Z114="",0,Z114),"0")</f>
        <v>2.0025599999999999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8"/>
      <c r="P116" s="340" t="s">
        <v>73</v>
      </c>
      <c r="Q116" s="341"/>
      <c r="R116" s="341"/>
      <c r="S116" s="341"/>
      <c r="T116" s="341"/>
      <c r="U116" s="341"/>
      <c r="V116" s="342"/>
      <c r="W116" s="37" t="s">
        <v>74</v>
      </c>
      <c r="X116" s="326">
        <f>IFERROR(SUMPRODUCT(X113:X114*H113:H114),"0")</f>
        <v>336</v>
      </c>
      <c r="Y116" s="326">
        <f>IFERROR(SUMPRODUCT(Y113:Y114*H113:H114),"0")</f>
        <v>336</v>
      </c>
      <c r="Z116" s="37"/>
      <c r="AA116" s="327"/>
      <c r="AB116" s="327"/>
      <c r="AC116" s="327"/>
    </row>
    <row r="117" spans="1:68" ht="16.5" hidden="1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hidden="1" customHeight="1" x14ac:dyDescent="0.25">
      <c r="A118" s="353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8"/>
      <c r="AB118" s="318"/>
      <c r="AC118" s="318"/>
    </row>
    <row r="119" spans="1:68" ht="27" hidden="1" customHeight="1" x14ac:dyDescent="0.25">
      <c r="A119" s="54" t="s">
        <v>213</v>
      </c>
      <c r="B119" s="54" t="s">
        <v>214</v>
      </c>
      <c r="C119" s="31">
        <v>4301135311</v>
      </c>
      <c r="D119" s="334">
        <v>4607111039095</v>
      </c>
      <c r="E119" s="335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9"/>
      <c r="R119" s="329"/>
      <c r="S119" s="329"/>
      <c r="T119" s="330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216</v>
      </c>
      <c r="B120" s="54" t="s">
        <v>217</v>
      </c>
      <c r="C120" s="31">
        <v>4301135300</v>
      </c>
      <c r="D120" s="334">
        <v>4607111039101</v>
      </c>
      <c r="E120" s="335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29"/>
      <c r="R120" s="329"/>
      <c r="S120" s="329"/>
      <c r="T120" s="330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34">
        <v>4607111034199</v>
      </c>
      <c r="E121" s="335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2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9"/>
      <c r="R121" s="329"/>
      <c r="S121" s="329"/>
      <c r="T121" s="330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47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8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IFERROR(SUM(X119:X121),"0")</f>
        <v>14</v>
      </c>
      <c r="Y122" s="326">
        <f>IFERROR(SUM(Y119:Y121),"0")</f>
        <v>14</v>
      </c>
      <c r="Z122" s="326">
        <f>IFERROR(IF(Z119="",0,Z119),"0")+IFERROR(IF(Z120="",0,Z120),"0")+IFERROR(IF(Z121="",0,Z121),"0")</f>
        <v>0.25031999999999999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8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IFERROR(SUMPRODUCT(X119:X121*H119:H121),"0")</f>
        <v>42</v>
      </c>
      <c r="Y123" s="326">
        <f>IFERROR(SUMPRODUCT(Y119:Y121*H119:H121),"0")</f>
        <v>42</v>
      </c>
      <c r="Z123" s="37"/>
      <c r="AA123" s="327"/>
      <c r="AB123" s="327"/>
      <c r="AC123" s="327"/>
    </row>
    <row r="124" spans="1:68" ht="16.5" hidden="1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hidden="1" customHeight="1" x14ac:dyDescent="0.25">
      <c r="A125" s="353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18"/>
      <c r="AB125" s="318"/>
      <c r="AC125" s="318"/>
    </row>
    <row r="126" spans="1:68" ht="27" hidden="1" customHeight="1" x14ac:dyDescent="0.25">
      <c r="A126" s="54" t="s">
        <v>222</v>
      </c>
      <c r="B126" s="54" t="s">
        <v>223</v>
      </c>
      <c r="C126" s="31">
        <v>4301135275</v>
      </c>
      <c r="D126" s="334">
        <v>4607111034380</v>
      </c>
      <c r="E126" s="335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9"/>
      <c r="R126" s="329"/>
      <c r="S126" s="329"/>
      <c r="T126" s="330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225</v>
      </c>
      <c r="B127" s="54" t="s">
        <v>226</v>
      </c>
      <c r="C127" s="31">
        <v>4301135277</v>
      </c>
      <c r="D127" s="334">
        <v>4607111034397</v>
      </c>
      <c r="E127" s="335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9"/>
      <c r="R127" s="329"/>
      <c r="S127" s="329"/>
      <c r="T127" s="330"/>
      <c r="U127" s="34"/>
      <c r="V127" s="34"/>
      <c r="W127" s="35" t="s">
        <v>70</v>
      </c>
      <c r="X127" s="324">
        <v>28</v>
      </c>
      <c r="Y127" s="325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x14ac:dyDescent="0.2">
      <c r="A128" s="347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8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28</v>
      </c>
      <c r="Y128" s="326">
        <f>IFERROR(SUM(Y126:Y127),"0")</f>
        <v>28</v>
      </c>
      <c r="Z128" s="326">
        <f>IFERROR(IF(Z126="",0,Z126),"0")+IFERROR(IF(Z127="",0,Z127),"0")</f>
        <v>0.50063999999999997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8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84</v>
      </c>
      <c r="Y129" s="326">
        <f>IFERROR(SUMPRODUCT(Y126:Y127*H126:H127),"0")</f>
        <v>84</v>
      </c>
      <c r="Z129" s="37"/>
      <c r="AA129" s="327"/>
      <c r="AB129" s="327"/>
      <c r="AC129" s="327"/>
    </row>
    <row r="130" spans="1:68" ht="16.5" hidden="1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hidden="1" customHeight="1" x14ac:dyDescent="0.25">
      <c r="A131" s="353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18"/>
      <c r="AB131" s="318"/>
      <c r="AC131" s="318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34">
        <v>4607111035806</v>
      </c>
      <c r="E132" s="335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2" t="s">
        <v>230</v>
      </c>
      <c r="Q132" s="329"/>
      <c r="R132" s="329"/>
      <c r="S132" s="329"/>
      <c r="T132" s="330"/>
      <c r="U132" s="34"/>
      <c r="V132" s="34"/>
      <c r="W132" s="35" t="s">
        <v>70</v>
      </c>
      <c r="X132" s="324">
        <v>42</v>
      </c>
      <c r="Y132" s="325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47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8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42</v>
      </c>
      <c r="Y133" s="326">
        <f>IFERROR(SUM(Y132:Y132),"0")</f>
        <v>42</v>
      </c>
      <c r="Z133" s="326">
        <f>IFERROR(IF(Z132="",0,Z132),"0")</f>
        <v>0.75095999999999996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8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126</v>
      </c>
      <c r="Y134" s="326">
        <f>IFERROR(SUMPRODUCT(Y132:Y132*H132:H132),"0")</f>
        <v>126</v>
      </c>
      <c r="Z134" s="37"/>
      <c r="AA134" s="327"/>
      <c r="AB134" s="327"/>
      <c r="AC134" s="327"/>
    </row>
    <row r="135" spans="1:68" ht="16.5" hidden="1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hidden="1" customHeight="1" x14ac:dyDescent="0.25">
      <c r="A136" s="353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18"/>
      <c r="AB136" s="318"/>
      <c r="AC136" s="318"/>
    </row>
    <row r="137" spans="1:68" ht="16.5" hidden="1" customHeight="1" x14ac:dyDescent="0.25">
      <c r="A137" s="54" t="s">
        <v>233</v>
      </c>
      <c r="B137" s="54" t="s">
        <v>234</v>
      </c>
      <c r="C137" s="31">
        <v>4301135596</v>
      </c>
      <c r="D137" s="334">
        <v>4607111039613</v>
      </c>
      <c r="E137" s="335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28" t="s">
        <v>235</v>
      </c>
      <c r="Q137" s="329"/>
      <c r="R137" s="329"/>
      <c r="S137" s="329"/>
      <c r="T137" s="330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8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8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hidden="1" customHeight="1" x14ac:dyDescent="0.25">
      <c r="A141" s="353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18"/>
      <c r="AB141" s="318"/>
      <c r="AC141" s="318"/>
    </row>
    <row r="142" spans="1:68" ht="27" customHeight="1" x14ac:dyDescent="0.25">
      <c r="A142" s="54" t="s">
        <v>238</v>
      </c>
      <c r="B142" s="54" t="s">
        <v>239</v>
      </c>
      <c r="C142" s="31">
        <v>4301071054</v>
      </c>
      <c r="D142" s="334">
        <v>4607111035639</v>
      </c>
      <c r="E142" s="335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29"/>
      <c r="R142" s="329"/>
      <c r="S142" s="329"/>
      <c r="T142" s="330"/>
      <c r="U142" s="34"/>
      <c r="V142" s="34"/>
      <c r="W142" s="35" t="s">
        <v>70</v>
      </c>
      <c r="X142" s="324">
        <v>6</v>
      </c>
      <c r="Y142" s="325">
        <f>IFERROR(IF(X142="","",X142),"")</f>
        <v>6</v>
      </c>
      <c r="Z142" s="36">
        <f>IFERROR(IF(X142="","",X142*0.01157),"")</f>
        <v>6.9420000000000009E-2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12.72</v>
      </c>
      <c r="BN142" s="67">
        <f>IFERROR(Y142*I142,"0")</f>
        <v>12.72</v>
      </c>
      <c r="BO142" s="67">
        <f>IFERROR(X142/J142,"0")</f>
        <v>8.3333333333333329E-2</v>
      </c>
      <c r="BP142" s="67">
        <f>IFERROR(Y142/J142,"0")</f>
        <v>8.3333333333333329E-2</v>
      </c>
    </row>
    <row r="143" spans="1:68" ht="27" customHeight="1" x14ac:dyDescent="0.25">
      <c r="A143" s="54" t="s">
        <v>242</v>
      </c>
      <c r="B143" s="54" t="s">
        <v>243</v>
      </c>
      <c r="C143" s="31">
        <v>4301135540</v>
      </c>
      <c r="D143" s="334">
        <v>4607111035646</v>
      </c>
      <c r="E143" s="335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4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29"/>
      <c r="R143" s="329"/>
      <c r="S143" s="329"/>
      <c r="T143" s="330"/>
      <c r="U143" s="34"/>
      <c r="V143" s="34"/>
      <c r="W143" s="35" t="s">
        <v>70</v>
      </c>
      <c r="X143" s="324">
        <v>6</v>
      </c>
      <c r="Y143" s="325">
        <f>IFERROR(IF(X143="","",X143),"")</f>
        <v>6</v>
      </c>
      <c r="Z143" s="36">
        <f>IFERROR(IF(X143="","",X143*0.01157),"")</f>
        <v>6.9420000000000009E-2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12.72</v>
      </c>
      <c r="BN143" s="67">
        <f>IFERROR(Y143*I143,"0")</f>
        <v>12.72</v>
      </c>
      <c r="BO143" s="67">
        <f>IFERROR(X143/J143,"0")</f>
        <v>8.3333333333333329E-2</v>
      </c>
      <c r="BP143" s="67">
        <f>IFERROR(Y143/J143,"0")</f>
        <v>8.3333333333333329E-2</v>
      </c>
    </row>
    <row r="144" spans="1:68" x14ac:dyDescent="0.2">
      <c r="A144" s="347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8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12</v>
      </c>
      <c r="Y144" s="326">
        <f>IFERROR(SUM(Y142:Y143),"0")</f>
        <v>12</v>
      </c>
      <c r="Z144" s="326">
        <f>IFERROR(IF(Z142="",0,Z142),"0")+IFERROR(IF(Z143="",0,Z143),"0")</f>
        <v>0.13884000000000002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8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19.200000000000003</v>
      </c>
      <c r="Y145" s="326">
        <f>IFERROR(SUMPRODUCT(Y142:Y143*H142:H143),"0")</f>
        <v>19.200000000000003</v>
      </c>
      <c r="Z145" s="37"/>
      <c r="AA145" s="327"/>
      <c r="AB145" s="327"/>
      <c r="AC145" s="327"/>
    </row>
    <row r="146" spans="1:68" ht="16.5" hidden="1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hidden="1" customHeight="1" x14ac:dyDescent="0.25">
      <c r="A147" s="353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18"/>
      <c r="AB147" s="318"/>
      <c r="AC147" s="318"/>
    </row>
    <row r="148" spans="1:68" ht="27" hidden="1" customHeight="1" x14ac:dyDescent="0.25">
      <c r="A148" s="54" t="s">
        <v>245</v>
      </c>
      <c r="B148" s="54" t="s">
        <v>246</v>
      </c>
      <c r="C148" s="31">
        <v>4301135281</v>
      </c>
      <c r="D148" s="334">
        <v>4607111036568</v>
      </c>
      <c r="E148" s="335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29"/>
      <c r="R148" s="329"/>
      <c r="S148" s="329"/>
      <c r="T148" s="330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7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8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8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54" t="s">
        <v>248</v>
      </c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5"/>
      <c r="P151" s="355"/>
      <c r="Q151" s="355"/>
      <c r="R151" s="355"/>
      <c r="S151" s="355"/>
      <c r="T151" s="355"/>
      <c r="U151" s="355"/>
      <c r="V151" s="355"/>
      <c r="W151" s="355"/>
      <c r="X151" s="355"/>
      <c r="Y151" s="355"/>
      <c r="Z151" s="355"/>
      <c r="AA151" s="48"/>
      <c r="AB151" s="48"/>
      <c r="AC151" s="48"/>
    </row>
    <row r="152" spans="1:68" ht="16.5" hidden="1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hidden="1" customHeight="1" x14ac:dyDescent="0.25">
      <c r="A153" s="353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18"/>
      <c r="AB153" s="318"/>
      <c r="AC153" s="318"/>
    </row>
    <row r="154" spans="1:68" ht="27" hidden="1" customHeight="1" x14ac:dyDescent="0.25">
      <c r="A154" s="54" t="s">
        <v>250</v>
      </c>
      <c r="B154" s="54" t="s">
        <v>251</v>
      </c>
      <c r="C154" s="31">
        <v>4301135317</v>
      </c>
      <c r="D154" s="334">
        <v>4607111039057</v>
      </c>
      <c r="E154" s="335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1" t="s">
        <v>252</v>
      </c>
      <c r="Q154" s="329"/>
      <c r="R154" s="329"/>
      <c r="S154" s="329"/>
      <c r="T154" s="330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47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8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8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hidden="1" customHeight="1" x14ac:dyDescent="0.25">
      <c r="A158" s="353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18"/>
      <c r="AB158" s="318"/>
      <c r="AC158" s="318"/>
    </row>
    <row r="159" spans="1:68" ht="16.5" hidden="1" customHeight="1" x14ac:dyDescent="0.25">
      <c r="A159" s="54" t="s">
        <v>254</v>
      </c>
      <c r="B159" s="54" t="s">
        <v>255</v>
      </c>
      <c r="C159" s="31">
        <v>4301071062</v>
      </c>
      <c r="D159" s="334">
        <v>4607111036384</v>
      </c>
      <c r="E159" s="335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7" t="s">
        <v>256</v>
      </c>
      <c r="Q159" s="329"/>
      <c r="R159" s="329"/>
      <c r="S159" s="329"/>
      <c r="T159" s="330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258</v>
      </c>
      <c r="B160" s="54" t="s">
        <v>259</v>
      </c>
      <c r="C160" s="31">
        <v>4301071056</v>
      </c>
      <c r="D160" s="334">
        <v>4640242180250</v>
      </c>
      <c r="E160" s="335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59" t="s">
        <v>260</v>
      </c>
      <c r="Q160" s="329"/>
      <c r="R160" s="329"/>
      <c r="S160" s="329"/>
      <c r="T160" s="330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34">
        <v>4607111036216</v>
      </c>
      <c r="E161" s="335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29"/>
      <c r="R161" s="329"/>
      <c r="S161" s="329"/>
      <c r="T161" s="330"/>
      <c r="U161" s="34"/>
      <c r="V161" s="34"/>
      <c r="W161" s="35" t="s">
        <v>70</v>
      </c>
      <c r="X161" s="324">
        <v>36</v>
      </c>
      <c r="Y161" s="325">
        <f>IFERROR(IF(X161="","",X161),"")</f>
        <v>36</v>
      </c>
      <c r="Z161" s="36">
        <f>IFERROR(IF(X161="","",X161*0.00866),"")</f>
        <v>0.31175999999999998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187.67519999999999</v>
      </c>
      <c r="BN161" s="67">
        <f>IFERROR(Y161*I161,"0")</f>
        <v>187.67519999999999</v>
      </c>
      <c r="BO161" s="67">
        <f>IFERROR(X161/J161,"0")</f>
        <v>0.25</v>
      </c>
      <c r="BP161" s="67">
        <f>IFERROR(Y161/J161,"0")</f>
        <v>0.25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4301071061</v>
      </c>
      <c r="D162" s="334">
        <v>4607111036278</v>
      </c>
      <c r="E162" s="335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29"/>
      <c r="R162" s="329"/>
      <c r="S162" s="329"/>
      <c r="T162" s="330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7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8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36</v>
      </c>
      <c r="Y163" s="326">
        <f>IFERROR(SUM(Y159:Y162),"0")</f>
        <v>36</v>
      </c>
      <c r="Z163" s="326">
        <f>IFERROR(IF(Z159="",0,Z159),"0")+IFERROR(IF(Z160="",0,Z160),"0")+IFERROR(IF(Z161="",0,Z161),"0")+IFERROR(IF(Z162="",0,Z162),"0")</f>
        <v>0.31175999999999998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8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180</v>
      </c>
      <c r="Y164" s="326">
        <f>IFERROR(SUMPRODUCT(Y159:Y162*H159:H162),"0")</f>
        <v>180</v>
      </c>
      <c r="Z164" s="37"/>
      <c r="AA164" s="327"/>
      <c r="AB164" s="327"/>
      <c r="AC164" s="327"/>
    </row>
    <row r="165" spans="1:68" ht="14.25" hidden="1" customHeight="1" x14ac:dyDescent="0.25">
      <c r="A165" s="353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8"/>
      <c r="AB165" s="318"/>
      <c r="AC165" s="318"/>
    </row>
    <row r="166" spans="1:68" ht="27" hidden="1" customHeight="1" x14ac:dyDescent="0.25">
      <c r="A166" s="54" t="s">
        <v>269</v>
      </c>
      <c r="B166" s="54" t="s">
        <v>270</v>
      </c>
      <c r="C166" s="31">
        <v>4301080153</v>
      </c>
      <c r="D166" s="334">
        <v>4607111036827</v>
      </c>
      <c r="E166" s="335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29"/>
      <c r="R166" s="329"/>
      <c r="S166" s="329"/>
      <c r="T166" s="330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4301080154</v>
      </c>
      <c r="D167" s="334">
        <v>4607111036834</v>
      </c>
      <c r="E167" s="335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29"/>
      <c r="R167" s="329"/>
      <c r="S167" s="329"/>
      <c r="T167" s="330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7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8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8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54" t="s">
        <v>274</v>
      </c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5"/>
      <c r="P170" s="355"/>
      <c r="Q170" s="355"/>
      <c r="R170" s="355"/>
      <c r="S170" s="355"/>
      <c r="T170" s="355"/>
      <c r="U170" s="355"/>
      <c r="V170" s="355"/>
      <c r="W170" s="355"/>
      <c r="X170" s="355"/>
      <c r="Y170" s="355"/>
      <c r="Z170" s="355"/>
      <c r="AA170" s="48"/>
      <c r="AB170" s="48"/>
      <c r="AC170" s="48"/>
    </row>
    <row r="171" spans="1:68" ht="16.5" hidden="1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hidden="1" customHeight="1" x14ac:dyDescent="0.25">
      <c r="A172" s="353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18"/>
      <c r="AB172" s="318"/>
      <c r="AC172" s="318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34">
        <v>4607111035721</v>
      </c>
      <c r="E173" s="335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29"/>
      <c r="R173" s="329"/>
      <c r="S173" s="329"/>
      <c r="T173" s="330"/>
      <c r="U173" s="34"/>
      <c r="V173" s="34"/>
      <c r="W173" s="35" t="s">
        <v>70</v>
      </c>
      <c r="X173" s="324">
        <v>56</v>
      </c>
      <c r="Y173" s="325">
        <f>IFERROR(IF(X173="","",X173),"")</f>
        <v>56</v>
      </c>
      <c r="Z173" s="36">
        <f>IFERROR(IF(X173="","",X173*0.01788),"")</f>
        <v>1.0012799999999999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189.72800000000001</v>
      </c>
      <c r="BN173" s="67">
        <f>IFERROR(Y173*I173,"0")</f>
        <v>189.72800000000001</v>
      </c>
      <c r="BO173" s="67">
        <f>IFERROR(X173/J173,"0")</f>
        <v>0.8</v>
      </c>
      <c r="BP173" s="67">
        <f>IFERROR(Y173/J173,"0")</f>
        <v>0.8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34">
        <v>4607111035691</v>
      </c>
      <c r="E174" s="335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29"/>
      <c r="R174" s="329"/>
      <c r="S174" s="329"/>
      <c r="T174" s="330"/>
      <c r="U174" s="34"/>
      <c r="V174" s="34"/>
      <c r="W174" s="35" t="s">
        <v>70</v>
      </c>
      <c r="X174" s="324">
        <v>28</v>
      </c>
      <c r="Y174" s="325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hidden="1" customHeight="1" x14ac:dyDescent="0.25">
      <c r="A175" s="54" t="s">
        <v>282</v>
      </c>
      <c r="B175" s="54" t="s">
        <v>283</v>
      </c>
      <c r="C175" s="31">
        <v>4301132079</v>
      </c>
      <c r="D175" s="334">
        <v>4607111038487</v>
      </c>
      <c r="E175" s="335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7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29"/>
      <c r="R175" s="329"/>
      <c r="S175" s="329"/>
      <c r="T175" s="330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7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8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84</v>
      </c>
      <c r="Y176" s="326">
        <f>IFERROR(SUM(Y173:Y175),"0")</f>
        <v>84</v>
      </c>
      <c r="Z176" s="326">
        <f>IFERROR(IF(Z173="",0,Z173),"0")+IFERROR(IF(Z174="",0,Z174),"0")+IFERROR(IF(Z175="",0,Z175),"0")</f>
        <v>1.5019199999999999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8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252</v>
      </c>
      <c r="Y177" s="326">
        <f>IFERROR(SUMPRODUCT(Y173:Y175*H173:H175),"0")</f>
        <v>252</v>
      </c>
      <c r="Z177" s="37"/>
      <c r="AA177" s="327"/>
      <c r="AB177" s="327"/>
      <c r="AC177" s="327"/>
    </row>
    <row r="178" spans="1:68" ht="14.25" hidden="1" customHeight="1" x14ac:dyDescent="0.25">
      <c r="A178" s="353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18"/>
      <c r="AB178" s="318"/>
      <c r="AC178" s="318"/>
    </row>
    <row r="179" spans="1:68" ht="27" hidden="1" customHeight="1" x14ac:dyDescent="0.25">
      <c r="A179" s="54" t="s">
        <v>286</v>
      </c>
      <c r="B179" s="54" t="s">
        <v>287</v>
      </c>
      <c r="C179" s="31">
        <v>4301051855</v>
      </c>
      <c r="D179" s="334">
        <v>4680115885875</v>
      </c>
      <c r="E179" s="335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6" t="s">
        <v>290</v>
      </c>
      <c r="Q179" s="329"/>
      <c r="R179" s="329"/>
      <c r="S179" s="329"/>
      <c r="T179" s="330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7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8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8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hidden="1" customHeight="1" x14ac:dyDescent="0.2">
      <c r="A182" s="354" t="s">
        <v>293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8"/>
      <c r="AB182" s="48"/>
      <c r="AC182" s="48"/>
    </row>
    <row r="183" spans="1:68" ht="16.5" hidden="1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hidden="1" customHeight="1" x14ac:dyDescent="0.25">
      <c r="A184" s="353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18"/>
      <c r="AB184" s="318"/>
      <c r="AC184" s="318"/>
    </row>
    <row r="185" spans="1:68" ht="27" hidden="1" customHeight="1" x14ac:dyDescent="0.25">
      <c r="A185" s="54" t="s">
        <v>295</v>
      </c>
      <c r="B185" s="54" t="s">
        <v>296</v>
      </c>
      <c r="C185" s="31">
        <v>4301135681</v>
      </c>
      <c r="D185" s="334">
        <v>4620207490143</v>
      </c>
      <c r="E185" s="335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29"/>
      <c r="R185" s="329"/>
      <c r="S185" s="329"/>
      <c r="T185" s="330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4301135707</v>
      </c>
      <c r="D186" s="334">
        <v>4620207490198</v>
      </c>
      <c r="E186" s="335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29"/>
      <c r="R186" s="329"/>
      <c r="S186" s="329"/>
      <c r="T186" s="330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302</v>
      </c>
      <c r="B187" s="54" t="s">
        <v>303</v>
      </c>
      <c r="C187" s="31">
        <v>4301135719</v>
      </c>
      <c r="D187" s="334">
        <v>4620207490235</v>
      </c>
      <c r="E187" s="335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29"/>
      <c r="R187" s="329"/>
      <c r="S187" s="329"/>
      <c r="T187" s="330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305</v>
      </c>
      <c r="B188" s="54" t="s">
        <v>306</v>
      </c>
      <c r="C188" s="31">
        <v>4301135697</v>
      </c>
      <c r="D188" s="334">
        <v>4620207490259</v>
      </c>
      <c r="E188" s="335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29"/>
      <c r="R188" s="329"/>
      <c r="S188" s="329"/>
      <c r="T188" s="330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4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8"/>
      <c r="P189" s="340" t="s">
        <v>73</v>
      </c>
      <c r="Q189" s="341"/>
      <c r="R189" s="341"/>
      <c r="S189" s="341"/>
      <c r="T189" s="341"/>
      <c r="U189" s="341"/>
      <c r="V189" s="342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hidden="1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8"/>
      <c r="P190" s="340" t="s">
        <v>73</v>
      </c>
      <c r="Q190" s="341"/>
      <c r="R190" s="341"/>
      <c r="S190" s="341"/>
      <c r="T190" s="341"/>
      <c r="U190" s="341"/>
      <c r="V190" s="342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hidden="1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hidden="1" customHeight="1" x14ac:dyDescent="0.25">
      <c r="A192" s="353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8"/>
      <c r="AB192" s="318"/>
      <c r="AC192" s="318"/>
    </row>
    <row r="193" spans="1:68" ht="16.5" hidden="1" customHeight="1" x14ac:dyDescent="0.25">
      <c r="A193" s="54" t="s">
        <v>308</v>
      </c>
      <c r="B193" s="54" t="s">
        <v>309</v>
      </c>
      <c r="C193" s="31">
        <v>4301070948</v>
      </c>
      <c r="D193" s="334">
        <v>4607111037022</v>
      </c>
      <c r="E193" s="335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29"/>
      <c r="R193" s="329"/>
      <c r="S193" s="329"/>
      <c r="T193" s="330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4301070990</v>
      </c>
      <c r="D194" s="334">
        <v>4607111038494</v>
      </c>
      <c r="E194" s="335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29"/>
      <c r="R194" s="329"/>
      <c r="S194" s="329"/>
      <c r="T194" s="330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4301070966</v>
      </c>
      <c r="D195" s="334">
        <v>4607111038135</v>
      </c>
      <c r="E195" s="335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29"/>
      <c r="R195" s="329"/>
      <c r="S195" s="329"/>
      <c r="T195" s="330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47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8"/>
      <c r="P196" s="340" t="s">
        <v>73</v>
      </c>
      <c r="Q196" s="341"/>
      <c r="R196" s="341"/>
      <c r="S196" s="341"/>
      <c r="T196" s="341"/>
      <c r="U196" s="341"/>
      <c r="V196" s="342"/>
      <c r="W196" s="37" t="s">
        <v>70</v>
      </c>
      <c r="X196" s="326">
        <f>IFERROR(SUM(X193:X195),"0")</f>
        <v>0</v>
      </c>
      <c r="Y196" s="326">
        <f>IFERROR(SUM(Y193:Y195),"0")</f>
        <v>0</v>
      </c>
      <c r="Z196" s="326">
        <f>IFERROR(IF(Z193="",0,Z193),"0")+IFERROR(IF(Z194="",0,Z194),"0")+IFERROR(IF(Z195="",0,Z195),"0")</f>
        <v>0</v>
      </c>
      <c r="AA196" s="327"/>
      <c r="AB196" s="327"/>
      <c r="AC196" s="327"/>
    </row>
    <row r="197" spans="1:68" hidden="1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8"/>
      <c r="P197" s="340" t="s">
        <v>73</v>
      </c>
      <c r="Q197" s="341"/>
      <c r="R197" s="341"/>
      <c r="S197" s="341"/>
      <c r="T197" s="341"/>
      <c r="U197" s="341"/>
      <c r="V197" s="342"/>
      <c r="W197" s="37" t="s">
        <v>74</v>
      </c>
      <c r="X197" s="326">
        <f>IFERROR(SUMPRODUCT(X193:X195*H193:H195),"0")</f>
        <v>0</v>
      </c>
      <c r="Y197" s="326">
        <f>IFERROR(SUMPRODUCT(Y193:Y195*H193:H195),"0")</f>
        <v>0</v>
      </c>
      <c r="Z197" s="37"/>
      <c r="AA197" s="327"/>
      <c r="AB197" s="327"/>
      <c r="AC197" s="327"/>
    </row>
    <row r="198" spans="1:68" ht="16.5" hidden="1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hidden="1" customHeight="1" x14ac:dyDescent="0.25">
      <c r="A199" s="353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18"/>
      <c r="AB199" s="318"/>
      <c r="AC199" s="318"/>
    </row>
    <row r="200" spans="1:68" ht="27" hidden="1" customHeight="1" x14ac:dyDescent="0.25">
      <c r="A200" s="54" t="s">
        <v>318</v>
      </c>
      <c r="B200" s="54" t="s">
        <v>319</v>
      </c>
      <c r="C200" s="31">
        <v>4301070996</v>
      </c>
      <c r="D200" s="334">
        <v>4607111038654</v>
      </c>
      <c r="E200" s="335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4301070997</v>
      </c>
      <c r="D201" s="334">
        <v>4607111038586</v>
      </c>
      <c r="E201" s="335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29"/>
      <c r="R201" s="329"/>
      <c r="S201" s="329"/>
      <c r="T201" s="330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4301070962</v>
      </c>
      <c r="D202" s="334">
        <v>4607111038609</v>
      </c>
      <c r="E202" s="335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29"/>
      <c r="R202" s="329"/>
      <c r="S202" s="329"/>
      <c r="T202" s="330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4301070963</v>
      </c>
      <c r="D203" s="334">
        <v>4607111038630</v>
      </c>
      <c r="E203" s="335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29"/>
      <c r="R203" s="329"/>
      <c r="S203" s="329"/>
      <c r="T203" s="330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4301070959</v>
      </c>
      <c r="D204" s="334">
        <v>4607111038616</v>
      </c>
      <c r="E204" s="335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29"/>
      <c r="R204" s="329"/>
      <c r="S204" s="329"/>
      <c r="T204" s="330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4301070960</v>
      </c>
      <c r="D205" s="334">
        <v>4607111038623</v>
      </c>
      <c r="E205" s="335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29"/>
      <c r="R205" s="329"/>
      <c r="S205" s="329"/>
      <c r="T205" s="330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idden="1" x14ac:dyDescent="0.2">
      <c r="A206" s="347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8"/>
      <c r="P206" s="340" t="s">
        <v>73</v>
      </c>
      <c r="Q206" s="341"/>
      <c r="R206" s="341"/>
      <c r="S206" s="341"/>
      <c r="T206" s="341"/>
      <c r="U206" s="341"/>
      <c r="V206" s="342"/>
      <c r="W206" s="37" t="s">
        <v>70</v>
      </c>
      <c r="X206" s="326">
        <f>IFERROR(SUM(X200:X205),"0")</f>
        <v>0</v>
      </c>
      <c r="Y206" s="326">
        <f>IFERROR(SUM(Y200:Y205),"0")</f>
        <v>0</v>
      </c>
      <c r="Z206" s="326">
        <f>IFERROR(IF(Z200="",0,Z200),"0")+IFERROR(IF(Z201="",0,Z201),"0")+IFERROR(IF(Z202="",0,Z202),"0")+IFERROR(IF(Z203="",0,Z203),"0")+IFERROR(IF(Z204="",0,Z204),"0")+IFERROR(IF(Z205="",0,Z205),"0")</f>
        <v>0</v>
      </c>
      <c r="AA206" s="327"/>
      <c r="AB206" s="327"/>
      <c r="AC206" s="327"/>
    </row>
    <row r="207" spans="1:68" hidden="1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8"/>
      <c r="P207" s="340" t="s">
        <v>73</v>
      </c>
      <c r="Q207" s="341"/>
      <c r="R207" s="341"/>
      <c r="S207" s="341"/>
      <c r="T207" s="341"/>
      <c r="U207" s="341"/>
      <c r="V207" s="342"/>
      <c r="W207" s="37" t="s">
        <v>74</v>
      </c>
      <c r="X207" s="326">
        <f>IFERROR(SUMPRODUCT(X200:X205*H200:H205),"0")</f>
        <v>0</v>
      </c>
      <c r="Y207" s="326">
        <f>IFERROR(SUMPRODUCT(Y200:Y205*H200:H205),"0")</f>
        <v>0</v>
      </c>
      <c r="Z207" s="37"/>
      <c r="AA207" s="327"/>
      <c r="AB207" s="327"/>
      <c r="AC207" s="327"/>
    </row>
    <row r="208" spans="1:68" ht="16.5" hidden="1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hidden="1" customHeight="1" x14ac:dyDescent="0.25">
      <c r="A209" s="353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18"/>
      <c r="AB209" s="318"/>
      <c r="AC209" s="318"/>
    </row>
    <row r="210" spans="1:68" ht="27" hidden="1" customHeight="1" x14ac:dyDescent="0.25">
      <c r="A210" s="54" t="s">
        <v>333</v>
      </c>
      <c r="B210" s="54" t="s">
        <v>334</v>
      </c>
      <c r="C210" s="31">
        <v>4301070915</v>
      </c>
      <c r="D210" s="334">
        <v>4607111035882</v>
      </c>
      <c r="E210" s="335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9"/>
      <c r="R210" s="329"/>
      <c r="S210" s="329"/>
      <c r="T210" s="330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336</v>
      </c>
      <c r="B211" s="54" t="s">
        <v>337</v>
      </c>
      <c r="C211" s="31">
        <v>4301070921</v>
      </c>
      <c r="D211" s="334">
        <v>4607111035905</v>
      </c>
      <c r="E211" s="335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9"/>
      <c r="R211" s="329"/>
      <c r="S211" s="329"/>
      <c r="T211" s="330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338</v>
      </c>
      <c r="B212" s="54" t="s">
        <v>339</v>
      </c>
      <c r="C212" s="31">
        <v>4301070917</v>
      </c>
      <c r="D212" s="334">
        <v>4607111035912</v>
      </c>
      <c r="E212" s="335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29"/>
      <c r="R212" s="329"/>
      <c r="S212" s="329"/>
      <c r="T212" s="330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34">
        <v>4607111035929</v>
      </c>
      <c r="E213" s="335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29"/>
      <c r="R213" s="329"/>
      <c r="S213" s="329"/>
      <c r="T213" s="330"/>
      <c r="U213" s="34"/>
      <c r="V213" s="34"/>
      <c r="W213" s="35" t="s">
        <v>70</v>
      </c>
      <c r="X213" s="324">
        <v>12</v>
      </c>
      <c r="Y213" s="325">
        <f>IFERROR(IF(X213="","",X213),"")</f>
        <v>12</v>
      </c>
      <c r="Z213" s="36">
        <f>IFERROR(IF(X213="","",X213*0.0155),"")</f>
        <v>0.186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89.64</v>
      </c>
      <c r="BN213" s="67">
        <f>IFERROR(Y213*I213,"0")</f>
        <v>89.64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47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8"/>
      <c r="P214" s="340" t="s">
        <v>73</v>
      </c>
      <c r="Q214" s="341"/>
      <c r="R214" s="341"/>
      <c r="S214" s="341"/>
      <c r="T214" s="341"/>
      <c r="U214" s="341"/>
      <c r="V214" s="342"/>
      <c r="W214" s="37" t="s">
        <v>70</v>
      </c>
      <c r="X214" s="326">
        <f>IFERROR(SUM(X210:X213),"0")</f>
        <v>12</v>
      </c>
      <c r="Y214" s="326">
        <f>IFERROR(SUM(Y210:Y213),"0")</f>
        <v>12</v>
      </c>
      <c r="Z214" s="326">
        <f>IFERROR(IF(Z210="",0,Z210),"0")+IFERROR(IF(Z211="",0,Z211),"0")+IFERROR(IF(Z212="",0,Z212),"0")+IFERROR(IF(Z213="",0,Z213),"0")</f>
        <v>0.186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8"/>
      <c r="P215" s="340" t="s">
        <v>73</v>
      </c>
      <c r="Q215" s="341"/>
      <c r="R215" s="341"/>
      <c r="S215" s="341"/>
      <c r="T215" s="341"/>
      <c r="U215" s="341"/>
      <c r="V215" s="342"/>
      <c r="W215" s="37" t="s">
        <v>74</v>
      </c>
      <c r="X215" s="326">
        <f>IFERROR(SUMPRODUCT(X210:X213*H210:H213),"0")</f>
        <v>86.4</v>
      </c>
      <c r="Y215" s="326">
        <f>IFERROR(SUMPRODUCT(Y210:Y213*H210:H213),"0")</f>
        <v>86.4</v>
      </c>
      <c r="Z215" s="37"/>
      <c r="AA215" s="327"/>
      <c r="AB215" s="327"/>
      <c r="AC215" s="327"/>
    </row>
    <row r="216" spans="1:68" ht="16.5" hidden="1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hidden="1" customHeight="1" x14ac:dyDescent="0.25">
      <c r="A217" s="353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18"/>
      <c r="AB217" s="318"/>
      <c r="AC217" s="318"/>
    </row>
    <row r="218" spans="1:68" ht="16.5" hidden="1" customHeight="1" x14ac:dyDescent="0.25">
      <c r="A218" s="54" t="s">
        <v>344</v>
      </c>
      <c r="B218" s="54" t="s">
        <v>345</v>
      </c>
      <c r="C218" s="31">
        <v>4301070912</v>
      </c>
      <c r="D218" s="334">
        <v>4607111037213</v>
      </c>
      <c r="E218" s="335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29"/>
      <c r="R218" s="329"/>
      <c r="S218" s="329"/>
      <c r="T218" s="330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8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hidden="1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8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hidden="1" customHeight="1" x14ac:dyDescent="0.25">
      <c r="A222" s="353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18"/>
      <c r="AB222" s="318"/>
      <c r="AC222" s="318"/>
    </row>
    <row r="223" spans="1:68" ht="27" hidden="1" customHeight="1" x14ac:dyDescent="0.25">
      <c r="A223" s="54" t="s">
        <v>348</v>
      </c>
      <c r="B223" s="54" t="s">
        <v>349</v>
      </c>
      <c r="C223" s="31">
        <v>4301051320</v>
      </c>
      <c r="D223" s="334">
        <v>4680115881334</v>
      </c>
      <c r="E223" s="335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3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29"/>
      <c r="R223" s="329"/>
      <c r="S223" s="329"/>
      <c r="T223" s="330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7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8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8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hidden="1" customHeight="1" x14ac:dyDescent="0.25">
      <c r="A227" s="353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18"/>
      <c r="AB227" s="318"/>
      <c r="AC227" s="318"/>
    </row>
    <row r="228" spans="1:68" ht="16.5" hidden="1" customHeight="1" x14ac:dyDescent="0.25">
      <c r="A228" s="54" t="s">
        <v>352</v>
      </c>
      <c r="B228" s="54" t="s">
        <v>353</v>
      </c>
      <c r="C228" s="31">
        <v>4301071063</v>
      </c>
      <c r="D228" s="334">
        <v>4607111039019</v>
      </c>
      <c r="E228" s="335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29"/>
      <c r="R228" s="329"/>
      <c r="S228" s="329"/>
      <c r="T228" s="330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355</v>
      </c>
      <c r="B229" s="54" t="s">
        <v>356</v>
      </c>
      <c r="C229" s="31">
        <v>4301071000</v>
      </c>
      <c r="D229" s="334">
        <v>4607111038708</v>
      </c>
      <c r="E229" s="335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29"/>
      <c r="R229" s="329"/>
      <c r="S229" s="329"/>
      <c r="T229" s="330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8"/>
      <c r="P230" s="340" t="s">
        <v>73</v>
      </c>
      <c r="Q230" s="341"/>
      <c r="R230" s="341"/>
      <c r="S230" s="341"/>
      <c r="T230" s="341"/>
      <c r="U230" s="341"/>
      <c r="V230" s="342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hidden="1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8"/>
      <c r="P231" s="340" t="s">
        <v>73</v>
      </c>
      <c r="Q231" s="341"/>
      <c r="R231" s="341"/>
      <c r="S231" s="341"/>
      <c r="T231" s="341"/>
      <c r="U231" s="341"/>
      <c r="V231" s="342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hidden="1" customHeight="1" x14ac:dyDescent="0.2">
      <c r="A232" s="354" t="s">
        <v>357</v>
      </c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5"/>
      <c r="P232" s="355"/>
      <c r="Q232" s="355"/>
      <c r="R232" s="355"/>
      <c r="S232" s="355"/>
      <c r="T232" s="355"/>
      <c r="U232" s="355"/>
      <c r="V232" s="355"/>
      <c r="W232" s="355"/>
      <c r="X232" s="355"/>
      <c r="Y232" s="355"/>
      <c r="Z232" s="355"/>
      <c r="AA232" s="48"/>
      <c r="AB232" s="48"/>
      <c r="AC232" s="48"/>
    </row>
    <row r="233" spans="1:68" ht="16.5" hidden="1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hidden="1" customHeight="1" x14ac:dyDescent="0.25">
      <c r="A234" s="353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8"/>
      <c r="AB234" s="318"/>
      <c r="AC234" s="318"/>
    </row>
    <row r="235" spans="1:68" ht="27" hidden="1" customHeight="1" x14ac:dyDescent="0.25">
      <c r="A235" s="54" t="s">
        <v>359</v>
      </c>
      <c r="B235" s="54" t="s">
        <v>360</v>
      </c>
      <c r="C235" s="31">
        <v>4301071036</v>
      </c>
      <c r="D235" s="334">
        <v>4607111036162</v>
      </c>
      <c r="E235" s="335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29"/>
      <c r="R235" s="329"/>
      <c r="S235" s="329"/>
      <c r="T235" s="330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8"/>
      <c r="P236" s="340" t="s">
        <v>73</v>
      </c>
      <c r="Q236" s="341"/>
      <c r="R236" s="341"/>
      <c r="S236" s="341"/>
      <c r="T236" s="341"/>
      <c r="U236" s="341"/>
      <c r="V236" s="342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8"/>
      <c r="P237" s="340" t="s">
        <v>73</v>
      </c>
      <c r="Q237" s="341"/>
      <c r="R237" s="341"/>
      <c r="S237" s="341"/>
      <c r="T237" s="341"/>
      <c r="U237" s="341"/>
      <c r="V237" s="342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hidden="1" customHeight="1" x14ac:dyDescent="0.2">
      <c r="A238" s="354" t="s">
        <v>362</v>
      </c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5"/>
      <c r="P238" s="355"/>
      <c r="Q238" s="355"/>
      <c r="R238" s="355"/>
      <c r="S238" s="355"/>
      <c r="T238" s="355"/>
      <c r="U238" s="355"/>
      <c r="V238" s="355"/>
      <c r="W238" s="355"/>
      <c r="X238" s="355"/>
      <c r="Y238" s="355"/>
      <c r="Z238" s="355"/>
      <c r="AA238" s="48"/>
      <c r="AB238" s="48"/>
      <c r="AC238" s="48"/>
    </row>
    <row r="239" spans="1:68" ht="16.5" hidden="1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hidden="1" customHeight="1" x14ac:dyDescent="0.25">
      <c r="A240" s="353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18"/>
      <c r="AB240" s="318"/>
      <c r="AC240" s="318"/>
    </row>
    <row r="241" spans="1:68" ht="27" hidden="1" customHeight="1" x14ac:dyDescent="0.25">
      <c r="A241" s="54" t="s">
        <v>364</v>
      </c>
      <c r="B241" s="54" t="s">
        <v>365</v>
      </c>
      <c r="C241" s="31">
        <v>4301071029</v>
      </c>
      <c r="D241" s="334">
        <v>4607111035899</v>
      </c>
      <c r="E241" s="335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29"/>
      <c r="R241" s="329"/>
      <c r="S241" s="329"/>
      <c r="T241" s="330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366</v>
      </c>
      <c r="B242" s="54" t="s">
        <v>367</v>
      </c>
      <c r="C242" s="31">
        <v>4301070991</v>
      </c>
      <c r="D242" s="334">
        <v>4607111038180</v>
      </c>
      <c r="E242" s="335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29"/>
      <c r="R242" s="329"/>
      <c r="S242" s="329"/>
      <c r="T242" s="330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4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8"/>
      <c r="P243" s="340" t="s">
        <v>73</v>
      </c>
      <c r="Q243" s="341"/>
      <c r="R243" s="341"/>
      <c r="S243" s="341"/>
      <c r="T243" s="341"/>
      <c r="U243" s="341"/>
      <c r="V243" s="342"/>
      <c r="W243" s="37" t="s">
        <v>70</v>
      </c>
      <c r="X243" s="326">
        <f>IFERROR(SUM(X241:X242),"0")</f>
        <v>0</v>
      </c>
      <c r="Y243" s="326">
        <f>IFERROR(SUM(Y241:Y242),"0")</f>
        <v>0</v>
      </c>
      <c r="Z243" s="326">
        <f>IFERROR(IF(Z241="",0,Z241),"0")+IFERROR(IF(Z242="",0,Z242),"0")</f>
        <v>0</v>
      </c>
      <c r="AA243" s="327"/>
      <c r="AB243" s="327"/>
      <c r="AC243" s="327"/>
    </row>
    <row r="244" spans="1:68" hidden="1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8"/>
      <c r="P244" s="340" t="s">
        <v>73</v>
      </c>
      <c r="Q244" s="341"/>
      <c r="R244" s="341"/>
      <c r="S244" s="341"/>
      <c r="T244" s="341"/>
      <c r="U244" s="341"/>
      <c r="V244" s="342"/>
      <c r="W244" s="37" t="s">
        <v>74</v>
      </c>
      <c r="X244" s="326">
        <f>IFERROR(SUMPRODUCT(X241:X242*H241:H242),"0")</f>
        <v>0</v>
      </c>
      <c r="Y244" s="326">
        <f>IFERROR(SUMPRODUCT(Y241:Y242*H241:H242),"0")</f>
        <v>0</v>
      </c>
      <c r="Z244" s="37"/>
      <c r="AA244" s="327"/>
      <c r="AB244" s="327"/>
      <c r="AC244" s="327"/>
    </row>
    <row r="245" spans="1:68" ht="16.5" hidden="1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hidden="1" customHeight="1" x14ac:dyDescent="0.25">
      <c r="A246" s="353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18"/>
      <c r="AB246" s="318"/>
      <c r="AC246" s="318"/>
    </row>
    <row r="247" spans="1:68" ht="27" hidden="1" customHeight="1" x14ac:dyDescent="0.25">
      <c r="A247" s="54" t="s">
        <v>370</v>
      </c>
      <c r="B247" s="54" t="s">
        <v>371</v>
      </c>
      <c r="C247" s="31">
        <v>4301070870</v>
      </c>
      <c r="D247" s="334">
        <v>4607111036711</v>
      </c>
      <c r="E247" s="335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29"/>
      <c r="R247" s="329"/>
      <c r="S247" s="329"/>
      <c r="T247" s="330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7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8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8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hidden="1" customHeight="1" x14ac:dyDescent="0.2">
      <c r="A250" s="354" t="s">
        <v>372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8"/>
      <c r="AB250" s="48"/>
      <c r="AC250" s="48"/>
    </row>
    <row r="251" spans="1:68" ht="16.5" hidden="1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hidden="1" customHeight="1" x14ac:dyDescent="0.25">
      <c r="A252" s="353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8"/>
      <c r="AB252" s="318"/>
      <c r="AC252" s="318"/>
    </row>
    <row r="253" spans="1:68" ht="27" hidden="1" customHeight="1" x14ac:dyDescent="0.25">
      <c r="A253" s="54" t="s">
        <v>375</v>
      </c>
      <c r="B253" s="54" t="s">
        <v>376</v>
      </c>
      <c r="C253" s="31">
        <v>4301133004</v>
      </c>
      <c r="D253" s="334">
        <v>4607111039774</v>
      </c>
      <c r="E253" s="335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9" t="s">
        <v>377</v>
      </c>
      <c r="Q253" s="329"/>
      <c r="R253" s="329"/>
      <c r="S253" s="329"/>
      <c r="T253" s="330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8"/>
      <c r="P254" s="340" t="s">
        <v>73</v>
      </c>
      <c r="Q254" s="341"/>
      <c r="R254" s="341"/>
      <c r="S254" s="341"/>
      <c r="T254" s="341"/>
      <c r="U254" s="341"/>
      <c r="V254" s="342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8"/>
      <c r="P255" s="340" t="s">
        <v>73</v>
      </c>
      <c r="Q255" s="341"/>
      <c r="R255" s="341"/>
      <c r="S255" s="341"/>
      <c r="T255" s="341"/>
      <c r="U255" s="341"/>
      <c r="V255" s="342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hidden="1" customHeight="1" x14ac:dyDescent="0.25">
      <c r="A256" s="353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8"/>
      <c r="AB256" s="318"/>
      <c r="AC256" s="318"/>
    </row>
    <row r="257" spans="1:68" ht="37.5" hidden="1" customHeight="1" x14ac:dyDescent="0.25">
      <c r="A257" s="54" t="s">
        <v>379</v>
      </c>
      <c r="B257" s="54" t="s">
        <v>380</v>
      </c>
      <c r="C257" s="31">
        <v>4301135400</v>
      </c>
      <c r="D257" s="334">
        <v>4607111039361</v>
      </c>
      <c r="E257" s="335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29"/>
      <c r="R257" s="329"/>
      <c r="S257" s="329"/>
      <c r="T257" s="330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47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8"/>
      <c r="P258" s="340" t="s">
        <v>73</v>
      </c>
      <c r="Q258" s="341"/>
      <c r="R258" s="341"/>
      <c r="S258" s="341"/>
      <c r="T258" s="341"/>
      <c r="U258" s="341"/>
      <c r="V258" s="342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hidden="1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8"/>
      <c r="P259" s="340" t="s">
        <v>73</v>
      </c>
      <c r="Q259" s="341"/>
      <c r="R259" s="341"/>
      <c r="S259" s="341"/>
      <c r="T259" s="341"/>
      <c r="U259" s="341"/>
      <c r="V259" s="342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hidden="1" customHeight="1" x14ac:dyDescent="0.2">
      <c r="A260" s="354" t="s">
        <v>249</v>
      </c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5"/>
      <c r="P260" s="355"/>
      <c r="Q260" s="355"/>
      <c r="R260" s="355"/>
      <c r="S260" s="355"/>
      <c r="T260" s="355"/>
      <c r="U260" s="355"/>
      <c r="V260" s="355"/>
      <c r="W260" s="355"/>
      <c r="X260" s="355"/>
      <c r="Y260" s="355"/>
      <c r="Z260" s="355"/>
      <c r="AA260" s="48"/>
      <c r="AB260" s="48"/>
      <c r="AC260" s="48"/>
    </row>
    <row r="261" spans="1:68" ht="16.5" hidden="1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hidden="1" customHeight="1" x14ac:dyDescent="0.25">
      <c r="A262" s="353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18"/>
      <c r="AB262" s="318"/>
      <c r="AC262" s="318"/>
    </row>
    <row r="263" spans="1:68" ht="27" hidden="1" customHeight="1" x14ac:dyDescent="0.25">
      <c r="A263" s="54" t="s">
        <v>381</v>
      </c>
      <c r="B263" s="54" t="s">
        <v>382</v>
      </c>
      <c r="C263" s="31">
        <v>4301071014</v>
      </c>
      <c r="D263" s="334">
        <v>4640242181264</v>
      </c>
      <c r="E263" s="335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7" t="s">
        <v>383</v>
      </c>
      <c r="Q263" s="329"/>
      <c r="R263" s="329"/>
      <c r="S263" s="329"/>
      <c r="T263" s="330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4301071021</v>
      </c>
      <c r="D264" s="334">
        <v>4640242181325</v>
      </c>
      <c r="E264" s="335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34" t="s">
        <v>387</v>
      </c>
      <c r="Q264" s="329"/>
      <c r="R264" s="329"/>
      <c r="S264" s="329"/>
      <c r="T264" s="330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388</v>
      </c>
      <c r="B265" s="54" t="s">
        <v>389</v>
      </c>
      <c r="C265" s="31">
        <v>4301070993</v>
      </c>
      <c r="D265" s="334">
        <v>4640242180670</v>
      </c>
      <c r="E265" s="335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409" t="s">
        <v>390</v>
      </c>
      <c r="Q265" s="329"/>
      <c r="R265" s="329"/>
      <c r="S265" s="329"/>
      <c r="T265" s="330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7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8"/>
      <c r="P266" s="340" t="s">
        <v>73</v>
      </c>
      <c r="Q266" s="341"/>
      <c r="R266" s="341"/>
      <c r="S266" s="341"/>
      <c r="T266" s="341"/>
      <c r="U266" s="341"/>
      <c r="V266" s="342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hidden="1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8"/>
      <c r="P267" s="340" t="s">
        <v>73</v>
      </c>
      <c r="Q267" s="341"/>
      <c r="R267" s="341"/>
      <c r="S267" s="341"/>
      <c r="T267" s="341"/>
      <c r="U267" s="341"/>
      <c r="V267" s="342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hidden="1" customHeight="1" x14ac:dyDescent="0.25">
      <c r="A268" s="353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18"/>
      <c r="AB268" s="318"/>
      <c r="AC268" s="318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34">
        <v>4640242180427</v>
      </c>
      <c r="E269" s="335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2" t="s">
        <v>394</v>
      </c>
      <c r="Q269" s="329"/>
      <c r="R269" s="329"/>
      <c r="S269" s="329"/>
      <c r="T269" s="330"/>
      <c r="U269" s="34"/>
      <c r="V269" s="34"/>
      <c r="W269" s="35" t="s">
        <v>70</v>
      </c>
      <c r="X269" s="324">
        <v>72</v>
      </c>
      <c r="Y269" s="325">
        <f>IFERROR(IF(X269="","",X269),"")</f>
        <v>72</v>
      </c>
      <c r="Z269" s="36">
        <f>IFERROR(IF(X269="","",X269*0.00502),"")</f>
        <v>0.36143999999999998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137.88</v>
      </c>
      <c r="BN269" s="67">
        <f>IFERROR(Y269*I269,"0")</f>
        <v>137.88</v>
      </c>
      <c r="BO269" s="67">
        <f>IFERROR(X269/J269,"0")</f>
        <v>0.30769230769230771</v>
      </c>
      <c r="BP269" s="67">
        <f>IFERROR(Y269/J269,"0")</f>
        <v>0.30769230769230771</v>
      </c>
    </row>
    <row r="270" spans="1:68" x14ac:dyDescent="0.2">
      <c r="A270" s="347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8"/>
      <c r="P270" s="340" t="s">
        <v>73</v>
      </c>
      <c r="Q270" s="341"/>
      <c r="R270" s="341"/>
      <c r="S270" s="341"/>
      <c r="T270" s="341"/>
      <c r="U270" s="341"/>
      <c r="V270" s="342"/>
      <c r="W270" s="37" t="s">
        <v>70</v>
      </c>
      <c r="X270" s="326">
        <f>IFERROR(SUM(X269:X269),"0")</f>
        <v>72</v>
      </c>
      <c r="Y270" s="326">
        <f>IFERROR(SUM(Y269:Y269),"0")</f>
        <v>72</v>
      </c>
      <c r="Z270" s="326">
        <f>IFERROR(IF(Z269="",0,Z269),"0")</f>
        <v>0.36143999999999998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8"/>
      <c r="P271" s="340" t="s">
        <v>73</v>
      </c>
      <c r="Q271" s="341"/>
      <c r="R271" s="341"/>
      <c r="S271" s="341"/>
      <c r="T271" s="341"/>
      <c r="U271" s="341"/>
      <c r="V271" s="342"/>
      <c r="W271" s="37" t="s">
        <v>74</v>
      </c>
      <c r="X271" s="326">
        <f>IFERROR(SUMPRODUCT(X269:X269*H269:H269),"0")</f>
        <v>129.6</v>
      </c>
      <c r="Y271" s="326">
        <f>IFERROR(SUMPRODUCT(Y269:Y269*H269:H269),"0")</f>
        <v>129.6</v>
      </c>
      <c r="Z271" s="37"/>
      <c r="AA271" s="327"/>
      <c r="AB271" s="327"/>
      <c r="AC271" s="327"/>
    </row>
    <row r="272" spans="1:68" ht="14.25" hidden="1" customHeight="1" x14ac:dyDescent="0.25">
      <c r="A272" s="353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18"/>
      <c r="AB272" s="318"/>
      <c r="AC272" s="318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34">
        <v>4640242180397</v>
      </c>
      <c r="E273" s="335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69" t="s">
        <v>398</v>
      </c>
      <c r="Q273" s="329"/>
      <c r="R273" s="329"/>
      <c r="S273" s="329"/>
      <c r="T273" s="330"/>
      <c r="U273" s="34"/>
      <c r="V273" s="34"/>
      <c r="W273" s="35" t="s">
        <v>70</v>
      </c>
      <c r="X273" s="324">
        <v>60</v>
      </c>
      <c r="Y273" s="325">
        <f>IFERROR(IF(X273="","",X273),"")</f>
        <v>60</v>
      </c>
      <c r="Z273" s="36">
        <f>IFERROR(IF(X273="","",X273*0.0155),"")</f>
        <v>0.92999999999999994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375.59999999999997</v>
      </c>
      <c r="BN273" s="67">
        <f>IFERROR(Y273*I273,"0")</f>
        <v>375.59999999999997</v>
      </c>
      <c r="BO273" s="67">
        <f>IFERROR(X273/J273,"0")</f>
        <v>0.7142857142857143</v>
      </c>
      <c r="BP273" s="67">
        <f>IFERROR(Y273/J273,"0")</f>
        <v>0.7142857142857143</v>
      </c>
    </row>
    <row r="274" spans="1:68" ht="27" hidden="1" customHeight="1" x14ac:dyDescent="0.25">
      <c r="A274" s="54" t="s">
        <v>400</v>
      </c>
      <c r="B274" s="54" t="s">
        <v>401</v>
      </c>
      <c r="C274" s="31">
        <v>4301132104</v>
      </c>
      <c r="D274" s="334">
        <v>4640242181219</v>
      </c>
      <c r="E274" s="335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0" t="s">
        <v>402</v>
      </c>
      <c r="Q274" s="329"/>
      <c r="R274" s="329"/>
      <c r="S274" s="329"/>
      <c r="T274" s="330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7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8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IFERROR(SUM(X273:X274),"0")</f>
        <v>60</v>
      </c>
      <c r="Y275" s="326">
        <f>IFERROR(SUM(Y273:Y274),"0")</f>
        <v>60</v>
      </c>
      <c r="Z275" s="326">
        <f>IFERROR(IF(Z273="",0,Z273),"0")+IFERROR(IF(Z274="",0,Z274),"0")</f>
        <v>0.92999999999999994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8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IFERROR(SUMPRODUCT(X273:X274*H273:H274),"0")</f>
        <v>360</v>
      </c>
      <c r="Y276" s="326">
        <f>IFERROR(SUMPRODUCT(Y273:Y274*H273:H274),"0")</f>
        <v>360</v>
      </c>
      <c r="Z276" s="37"/>
      <c r="AA276" s="327"/>
      <c r="AB276" s="327"/>
      <c r="AC276" s="327"/>
    </row>
    <row r="277" spans="1:68" ht="14.25" hidden="1" customHeight="1" x14ac:dyDescent="0.25">
      <c r="A277" s="353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18"/>
      <c r="AB277" s="318"/>
      <c r="AC277" s="318"/>
    </row>
    <row r="278" spans="1:68" ht="27" hidden="1" customHeight="1" x14ac:dyDescent="0.25">
      <c r="A278" s="54" t="s">
        <v>403</v>
      </c>
      <c r="B278" s="54" t="s">
        <v>404</v>
      </c>
      <c r="C278" s="31">
        <v>4301136028</v>
      </c>
      <c r="D278" s="334">
        <v>4640242180304</v>
      </c>
      <c r="E278" s="335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0" t="s">
        <v>405</v>
      </c>
      <c r="Q278" s="329"/>
      <c r="R278" s="329"/>
      <c r="S278" s="329"/>
      <c r="T278" s="330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34">
        <v>4640242180236</v>
      </c>
      <c r="E279" s="335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9" t="s">
        <v>409</v>
      </c>
      <c r="Q279" s="329"/>
      <c r="R279" s="329"/>
      <c r="S279" s="329"/>
      <c r="T279" s="330"/>
      <c r="U279" s="34"/>
      <c r="V279" s="34"/>
      <c r="W279" s="35" t="s">
        <v>70</v>
      </c>
      <c r="X279" s="324">
        <v>84</v>
      </c>
      <c r="Y279" s="325">
        <f>IFERROR(IF(X279="","",X279),"")</f>
        <v>84</v>
      </c>
      <c r="Z279" s="36">
        <f>IFERROR(IF(X279="","",X279*0.0155),"")</f>
        <v>1.302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439.74</v>
      </c>
      <c r="BN279" s="67">
        <f>IFERROR(Y279*I279,"0")</f>
        <v>439.74</v>
      </c>
      <c r="BO279" s="67">
        <f>IFERROR(X279/J279,"0")</f>
        <v>1</v>
      </c>
      <c r="BP279" s="67">
        <f>IFERROR(Y279/J279,"0")</f>
        <v>1</v>
      </c>
    </row>
    <row r="280" spans="1:68" ht="27" hidden="1" customHeight="1" x14ac:dyDescent="0.25">
      <c r="A280" s="54" t="s">
        <v>410</v>
      </c>
      <c r="B280" s="54" t="s">
        <v>411</v>
      </c>
      <c r="C280" s="31">
        <v>4301136029</v>
      </c>
      <c r="D280" s="334">
        <v>4640242180410</v>
      </c>
      <c r="E280" s="335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29"/>
      <c r="R280" s="329"/>
      <c r="S280" s="329"/>
      <c r="T280" s="330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8"/>
      <c r="P281" s="340" t="s">
        <v>73</v>
      </c>
      <c r="Q281" s="341"/>
      <c r="R281" s="341"/>
      <c r="S281" s="341"/>
      <c r="T281" s="341"/>
      <c r="U281" s="341"/>
      <c r="V281" s="342"/>
      <c r="W281" s="37" t="s">
        <v>70</v>
      </c>
      <c r="X281" s="326">
        <f>IFERROR(SUM(X278:X280),"0")</f>
        <v>84</v>
      </c>
      <c r="Y281" s="326">
        <f>IFERROR(SUM(Y278:Y280),"0")</f>
        <v>84</v>
      </c>
      <c r="Z281" s="326">
        <f>IFERROR(IF(Z278="",0,Z278),"0")+IFERROR(IF(Z279="",0,Z279),"0")+IFERROR(IF(Z280="",0,Z280),"0")</f>
        <v>1.302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8"/>
      <c r="P282" s="340" t="s">
        <v>73</v>
      </c>
      <c r="Q282" s="341"/>
      <c r="R282" s="341"/>
      <c r="S282" s="341"/>
      <c r="T282" s="341"/>
      <c r="U282" s="341"/>
      <c r="V282" s="342"/>
      <c r="W282" s="37" t="s">
        <v>74</v>
      </c>
      <c r="X282" s="326">
        <f>IFERROR(SUMPRODUCT(X278:X280*H278:H280),"0")</f>
        <v>420</v>
      </c>
      <c r="Y282" s="326">
        <f>IFERROR(SUMPRODUCT(Y278:Y280*H278:H280),"0")</f>
        <v>420</v>
      </c>
      <c r="Z282" s="37"/>
      <c r="AA282" s="327"/>
      <c r="AB282" s="327"/>
      <c r="AC282" s="327"/>
    </row>
    <row r="283" spans="1:68" ht="14.25" hidden="1" customHeight="1" x14ac:dyDescent="0.25">
      <c r="A283" s="353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18"/>
      <c r="AB283" s="318"/>
      <c r="AC283" s="318"/>
    </row>
    <row r="284" spans="1:68" ht="27" hidden="1" customHeight="1" x14ac:dyDescent="0.25">
      <c r="A284" s="54" t="s">
        <v>412</v>
      </c>
      <c r="B284" s="54" t="s">
        <v>413</v>
      </c>
      <c r="C284" s="31">
        <v>4301135504</v>
      </c>
      <c r="D284" s="334">
        <v>4640242181554</v>
      </c>
      <c r="E284" s="335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63" t="s">
        <v>414</v>
      </c>
      <c r="Q284" s="329"/>
      <c r="R284" s="329"/>
      <c r="S284" s="329"/>
      <c r="T284" s="330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hidden="1" customHeight="1" x14ac:dyDescent="0.25">
      <c r="A285" s="54" t="s">
        <v>416</v>
      </c>
      <c r="B285" s="54" t="s">
        <v>417</v>
      </c>
      <c r="C285" s="31">
        <v>4301135394</v>
      </c>
      <c r="D285" s="334">
        <v>4640242181561</v>
      </c>
      <c r="E285" s="335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29"/>
      <c r="R285" s="329"/>
      <c r="S285" s="329"/>
      <c r="T285" s="330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420</v>
      </c>
      <c r="B286" s="54" t="s">
        <v>421</v>
      </c>
      <c r="C286" s="31">
        <v>4301135552</v>
      </c>
      <c r="D286" s="334">
        <v>4640242181431</v>
      </c>
      <c r="E286" s="335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64" t="s">
        <v>422</v>
      </c>
      <c r="Q286" s="329"/>
      <c r="R286" s="329"/>
      <c r="S286" s="329"/>
      <c r="T286" s="330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34">
        <v>4640242181424</v>
      </c>
      <c r="E287" s="335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35" t="s">
        <v>426</v>
      </c>
      <c r="Q287" s="329"/>
      <c r="R287" s="329"/>
      <c r="S287" s="329"/>
      <c r="T287" s="330"/>
      <c r="U287" s="34"/>
      <c r="V287" s="34"/>
      <c r="W287" s="35" t="s">
        <v>70</v>
      </c>
      <c r="X287" s="324">
        <v>48</v>
      </c>
      <c r="Y287" s="325">
        <f t="shared" si="24"/>
        <v>48</v>
      </c>
      <c r="Z287" s="36">
        <f>IFERROR(IF(X287="","",X287*0.0155),"")</f>
        <v>0.74399999999999999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275.28000000000003</v>
      </c>
      <c r="BN287" s="67">
        <f t="shared" si="26"/>
        <v>275.28000000000003</v>
      </c>
      <c r="BO287" s="67">
        <f t="shared" si="27"/>
        <v>0.5714285714285714</v>
      </c>
      <c r="BP287" s="67">
        <f t="shared" si="28"/>
        <v>0.5714285714285714</v>
      </c>
    </row>
    <row r="288" spans="1:68" ht="27" hidden="1" customHeight="1" x14ac:dyDescent="0.25">
      <c r="A288" s="54" t="s">
        <v>427</v>
      </c>
      <c r="B288" s="54" t="s">
        <v>428</v>
      </c>
      <c r="C288" s="31">
        <v>4301135320</v>
      </c>
      <c r="D288" s="334">
        <v>4640242181592</v>
      </c>
      <c r="E288" s="335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6" t="s">
        <v>429</v>
      </c>
      <c r="Q288" s="329"/>
      <c r="R288" s="329"/>
      <c r="S288" s="329"/>
      <c r="T288" s="330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431</v>
      </c>
      <c r="B289" s="54" t="s">
        <v>432</v>
      </c>
      <c r="C289" s="31">
        <v>4301135405</v>
      </c>
      <c r="D289" s="334">
        <v>4640242181523</v>
      </c>
      <c r="E289" s="335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33" t="s">
        <v>433</v>
      </c>
      <c r="Q289" s="329"/>
      <c r="R289" s="329"/>
      <c r="S289" s="329"/>
      <c r="T289" s="330"/>
      <c r="U289" s="34"/>
      <c r="V289" s="34"/>
      <c r="W289" s="35" t="s">
        <v>70</v>
      </c>
      <c r="X289" s="324">
        <v>70</v>
      </c>
      <c r="Y289" s="325">
        <f t="shared" si="24"/>
        <v>70</v>
      </c>
      <c r="Z289" s="36">
        <f t="shared" si="29"/>
        <v>0.6552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223.44</v>
      </c>
      <c r="BN289" s="67">
        <f t="shared" si="26"/>
        <v>223.44</v>
      </c>
      <c r="BO289" s="67">
        <f t="shared" si="27"/>
        <v>0.55555555555555558</v>
      </c>
      <c r="BP289" s="67">
        <f t="shared" si="28"/>
        <v>0.55555555555555558</v>
      </c>
    </row>
    <row r="290" spans="1:68" ht="27" hidden="1" customHeight="1" x14ac:dyDescent="0.25">
      <c r="A290" s="54" t="s">
        <v>434</v>
      </c>
      <c r="B290" s="54" t="s">
        <v>435</v>
      </c>
      <c r="C290" s="31">
        <v>4301135404</v>
      </c>
      <c r="D290" s="334">
        <v>4640242181516</v>
      </c>
      <c r="E290" s="335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436</v>
      </c>
      <c r="Q290" s="329"/>
      <c r="R290" s="329"/>
      <c r="S290" s="329"/>
      <c r="T290" s="330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437</v>
      </c>
      <c r="B291" s="54" t="s">
        <v>438</v>
      </c>
      <c r="C291" s="31">
        <v>4301135402</v>
      </c>
      <c r="D291" s="334">
        <v>4640242181493</v>
      </c>
      <c r="E291" s="335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5" t="s">
        <v>439</v>
      </c>
      <c r="Q291" s="329"/>
      <c r="R291" s="329"/>
      <c r="S291" s="329"/>
      <c r="T291" s="330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440</v>
      </c>
      <c r="B292" s="54" t="s">
        <v>441</v>
      </c>
      <c r="C292" s="31">
        <v>4301135375</v>
      </c>
      <c r="D292" s="334">
        <v>4640242181486</v>
      </c>
      <c r="E292" s="335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32" t="s">
        <v>442</v>
      </c>
      <c r="Q292" s="329"/>
      <c r="R292" s="329"/>
      <c r="S292" s="329"/>
      <c r="T292" s="330"/>
      <c r="U292" s="34"/>
      <c r="V292" s="34"/>
      <c r="W292" s="35" t="s">
        <v>70</v>
      </c>
      <c r="X292" s="324">
        <v>84</v>
      </c>
      <c r="Y292" s="325">
        <f t="shared" si="24"/>
        <v>84</v>
      </c>
      <c r="Z292" s="36">
        <f t="shared" si="29"/>
        <v>0.78624000000000005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326.928</v>
      </c>
      <c r="BN292" s="67">
        <f t="shared" si="26"/>
        <v>326.928</v>
      </c>
      <c r="BO292" s="67">
        <f t="shared" si="27"/>
        <v>0.66666666666666663</v>
      </c>
      <c r="BP292" s="67">
        <f t="shared" si="28"/>
        <v>0.66666666666666663</v>
      </c>
    </row>
    <row r="293" spans="1:68" ht="27" hidden="1" customHeight="1" x14ac:dyDescent="0.25">
      <c r="A293" s="54" t="s">
        <v>443</v>
      </c>
      <c r="B293" s="54" t="s">
        <v>444</v>
      </c>
      <c r="C293" s="31">
        <v>4301135403</v>
      </c>
      <c r="D293" s="334">
        <v>4640242181509</v>
      </c>
      <c r="E293" s="335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9" t="s">
        <v>445</v>
      </c>
      <c r="Q293" s="329"/>
      <c r="R293" s="329"/>
      <c r="S293" s="329"/>
      <c r="T293" s="330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446</v>
      </c>
      <c r="B294" s="54" t="s">
        <v>447</v>
      </c>
      <c r="C294" s="31">
        <v>4301135304</v>
      </c>
      <c r="D294" s="334">
        <v>4640242181240</v>
      </c>
      <c r="E294" s="335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3" t="s">
        <v>448</v>
      </c>
      <c r="Q294" s="329"/>
      <c r="R294" s="329"/>
      <c r="S294" s="329"/>
      <c r="T294" s="330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449</v>
      </c>
      <c r="B295" s="54" t="s">
        <v>450</v>
      </c>
      <c r="C295" s="31">
        <v>4301135310</v>
      </c>
      <c r="D295" s="334">
        <v>4640242181318</v>
      </c>
      <c r="E295" s="335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1" t="s">
        <v>451</v>
      </c>
      <c r="Q295" s="329"/>
      <c r="R295" s="329"/>
      <c r="S295" s="329"/>
      <c r="T295" s="330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452</v>
      </c>
      <c r="B296" s="54" t="s">
        <v>453</v>
      </c>
      <c r="C296" s="31">
        <v>4301135306</v>
      </c>
      <c r="D296" s="334">
        <v>4640242181578</v>
      </c>
      <c r="E296" s="335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7" t="s">
        <v>454</v>
      </c>
      <c r="Q296" s="329"/>
      <c r="R296" s="329"/>
      <c r="S296" s="329"/>
      <c r="T296" s="330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455</v>
      </c>
      <c r="B297" s="54" t="s">
        <v>456</v>
      </c>
      <c r="C297" s="31">
        <v>4301135305</v>
      </c>
      <c r="D297" s="334">
        <v>4640242181394</v>
      </c>
      <c r="E297" s="335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4" t="s">
        <v>457</v>
      </c>
      <c r="Q297" s="329"/>
      <c r="R297" s="329"/>
      <c r="S297" s="329"/>
      <c r="T297" s="330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4301135309</v>
      </c>
      <c r="D298" s="334">
        <v>4640242181332</v>
      </c>
      <c r="E298" s="335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3" t="s">
        <v>460</v>
      </c>
      <c r="Q298" s="329"/>
      <c r="R298" s="329"/>
      <c r="S298" s="329"/>
      <c r="T298" s="330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461</v>
      </c>
      <c r="B299" s="54" t="s">
        <v>462</v>
      </c>
      <c r="C299" s="31">
        <v>4301135308</v>
      </c>
      <c r="D299" s="334">
        <v>4640242181349</v>
      </c>
      <c r="E299" s="335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84" t="s">
        <v>463</v>
      </c>
      <c r="Q299" s="329"/>
      <c r="R299" s="329"/>
      <c r="S299" s="329"/>
      <c r="T299" s="330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464</v>
      </c>
      <c r="B300" s="54" t="s">
        <v>465</v>
      </c>
      <c r="C300" s="31">
        <v>4301135307</v>
      </c>
      <c r="D300" s="334">
        <v>4640242181370</v>
      </c>
      <c r="E300" s="335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26" t="s">
        <v>466</v>
      </c>
      <c r="Q300" s="329"/>
      <c r="R300" s="329"/>
      <c r="S300" s="329"/>
      <c r="T300" s="330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468</v>
      </c>
      <c r="B301" s="54" t="s">
        <v>469</v>
      </c>
      <c r="C301" s="31">
        <v>4301135318</v>
      </c>
      <c r="D301" s="334">
        <v>4607111037480</v>
      </c>
      <c r="E301" s="335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0" t="s">
        <v>470</v>
      </c>
      <c r="Q301" s="329"/>
      <c r="R301" s="329"/>
      <c r="S301" s="329"/>
      <c r="T301" s="330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4301135319</v>
      </c>
      <c r="D302" s="334">
        <v>4607111037473</v>
      </c>
      <c r="E302" s="335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56" t="s">
        <v>474</v>
      </c>
      <c r="Q302" s="329"/>
      <c r="R302" s="329"/>
      <c r="S302" s="329"/>
      <c r="T302" s="330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476</v>
      </c>
      <c r="B303" s="54" t="s">
        <v>477</v>
      </c>
      <c r="C303" s="31">
        <v>4301135198</v>
      </c>
      <c r="D303" s="334">
        <v>4640242180663</v>
      </c>
      <c r="E303" s="335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3" t="s">
        <v>478</v>
      </c>
      <c r="Q303" s="329"/>
      <c r="R303" s="329"/>
      <c r="S303" s="329"/>
      <c r="T303" s="330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4301135723</v>
      </c>
      <c r="D304" s="334">
        <v>4640242181783</v>
      </c>
      <c r="E304" s="335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1" t="s">
        <v>482</v>
      </c>
      <c r="Q304" s="329"/>
      <c r="R304" s="329"/>
      <c r="S304" s="329"/>
      <c r="T304" s="330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7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8"/>
      <c r="P305" s="340" t="s">
        <v>73</v>
      </c>
      <c r="Q305" s="341"/>
      <c r="R305" s="341"/>
      <c r="S305" s="341"/>
      <c r="T305" s="341"/>
      <c r="U305" s="341"/>
      <c r="V305" s="342"/>
      <c r="W305" s="37" t="s">
        <v>70</v>
      </c>
      <c r="X305" s="326">
        <f>IFERROR(SUM(X284:X304),"0")</f>
        <v>202</v>
      </c>
      <c r="Y305" s="326">
        <f>IFERROR(SUM(Y284:Y304),"0")</f>
        <v>202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2.1854399999999998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8"/>
      <c r="P306" s="340" t="s">
        <v>73</v>
      </c>
      <c r="Q306" s="341"/>
      <c r="R306" s="341"/>
      <c r="S306" s="341"/>
      <c r="T306" s="341"/>
      <c r="U306" s="341"/>
      <c r="V306" s="342"/>
      <c r="W306" s="37" t="s">
        <v>74</v>
      </c>
      <c r="X306" s="326">
        <f>IFERROR(SUMPRODUCT(X284:X304*H284:H304),"0")</f>
        <v>784.8</v>
      </c>
      <c r="Y306" s="326">
        <f>IFERROR(SUMPRODUCT(Y284:Y304*H284:H304),"0")</f>
        <v>784.8</v>
      </c>
      <c r="Z306" s="37"/>
      <c r="AA306" s="327"/>
      <c r="AB306" s="327"/>
      <c r="AC306" s="327"/>
    </row>
    <row r="307" spans="1:36" ht="15" customHeight="1" x14ac:dyDescent="0.2">
      <c r="A307" s="377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78"/>
      <c r="P307" s="452" t="s">
        <v>484</v>
      </c>
      <c r="Q307" s="396"/>
      <c r="R307" s="396"/>
      <c r="S307" s="396"/>
      <c r="T307" s="396"/>
      <c r="U307" s="396"/>
      <c r="V307" s="397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4409.5199999999995</v>
      </c>
      <c r="Y307" s="326">
        <f>IFERROR(Y24+Y33+Y39+Y44+Y60+Y66+Y71+Y77+Y87+Y93+Y100+Y110+Y116+Y123+Y129+Y134+Y139+Y145+Y150+Y156+Y164+Y169+Y177+Y181+Y190+Y197+Y207+Y215+Y220+Y225+Y231+Y237+Y244+Y249+Y255+Y259+Y267+Y271+Y276+Y282+Y306,"0")</f>
        <v>4409.5199999999995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78"/>
      <c r="P308" s="452" t="s">
        <v>485</v>
      </c>
      <c r="Q308" s="396"/>
      <c r="R308" s="396"/>
      <c r="S308" s="396"/>
      <c r="T308" s="396"/>
      <c r="U308" s="396"/>
      <c r="V308" s="397"/>
      <c r="W308" s="37" t="s">
        <v>74</v>
      </c>
      <c r="X308" s="326">
        <f>IFERROR(SUM(BM22:BM304),"0")</f>
        <v>4861.507999999998</v>
      </c>
      <c r="Y308" s="326">
        <f>IFERROR(SUM(BN22:BN304),"0")</f>
        <v>4861.507999999998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78"/>
      <c r="P309" s="452" t="s">
        <v>486</v>
      </c>
      <c r="Q309" s="396"/>
      <c r="R309" s="396"/>
      <c r="S309" s="396"/>
      <c r="T309" s="396"/>
      <c r="U309" s="396"/>
      <c r="V309" s="397"/>
      <c r="W309" s="37" t="s">
        <v>487</v>
      </c>
      <c r="X309" s="38">
        <f>ROUNDUP(SUM(BO22:BO304),0)</f>
        <v>13</v>
      </c>
      <c r="Y309" s="38">
        <f>ROUNDUP(SUM(BP22:BP304),0)</f>
        <v>13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78"/>
      <c r="P310" s="452" t="s">
        <v>488</v>
      </c>
      <c r="Q310" s="396"/>
      <c r="R310" s="396"/>
      <c r="S310" s="396"/>
      <c r="T310" s="396"/>
      <c r="U310" s="396"/>
      <c r="V310" s="397"/>
      <c r="W310" s="37" t="s">
        <v>74</v>
      </c>
      <c r="X310" s="326">
        <f>GrossWeightTotal+PalletQtyTotal*25</f>
        <v>5186.507999999998</v>
      </c>
      <c r="Y310" s="326">
        <f>GrossWeightTotalR+PalletQtyTotalR*25</f>
        <v>5186.507999999998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78"/>
      <c r="P311" s="452" t="s">
        <v>489</v>
      </c>
      <c r="Q311" s="396"/>
      <c r="R311" s="396"/>
      <c r="S311" s="396"/>
      <c r="T311" s="396"/>
      <c r="U311" s="396"/>
      <c r="V311" s="397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1194</v>
      </c>
      <c r="Y311" s="326">
        <f>IFERROR(Y23+Y32+Y38+Y43+Y59+Y65+Y70+Y76+Y86+Y92+Y99+Y109+Y115+Y122+Y128+Y133+Y138+Y144+Y149+Y155+Y163+Y168+Y176+Y180+Y189+Y196+Y206+Y214+Y219+Y224+Y230+Y236+Y243+Y248+Y254+Y258+Y266+Y270+Y275+Y281+Y305,"0")</f>
        <v>1194</v>
      </c>
      <c r="Z311" s="37"/>
      <c r="AA311" s="327"/>
      <c r="AB311" s="327"/>
      <c r="AC311" s="327"/>
    </row>
    <row r="312" spans="1:36" ht="14.25" hidden="1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78"/>
      <c r="P312" s="452" t="s">
        <v>490</v>
      </c>
      <c r="Q312" s="396"/>
      <c r="R312" s="396"/>
      <c r="S312" s="396"/>
      <c r="T312" s="396"/>
      <c r="U312" s="396"/>
      <c r="V312" s="397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15.921759999999997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16" t="s">
        <v>63</v>
      </c>
      <c r="C314" s="349" t="s">
        <v>75</v>
      </c>
      <c r="D314" s="420"/>
      <c r="E314" s="420"/>
      <c r="F314" s="420"/>
      <c r="G314" s="420"/>
      <c r="H314" s="420"/>
      <c r="I314" s="420"/>
      <c r="J314" s="420"/>
      <c r="K314" s="420"/>
      <c r="L314" s="420"/>
      <c r="M314" s="420"/>
      <c r="N314" s="420"/>
      <c r="O314" s="420"/>
      <c r="P314" s="420"/>
      <c r="Q314" s="420"/>
      <c r="R314" s="420"/>
      <c r="S314" s="420"/>
      <c r="T314" s="420"/>
      <c r="U314" s="421"/>
      <c r="V314" s="349" t="s">
        <v>248</v>
      </c>
      <c r="W314" s="421"/>
      <c r="X314" s="316" t="s">
        <v>274</v>
      </c>
      <c r="Y314" s="349" t="s">
        <v>293</v>
      </c>
      <c r="Z314" s="420"/>
      <c r="AA314" s="420"/>
      <c r="AB314" s="420"/>
      <c r="AC314" s="420"/>
      <c r="AD314" s="420"/>
      <c r="AE314" s="421"/>
      <c r="AF314" s="316" t="s">
        <v>357</v>
      </c>
      <c r="AG314" s="349" t="s">
        <v>362</v>
      </c>
      <c r="AH314" s="421"/>
      <c r="AI314" s="316" t="s">
        <v>372</v>
      </c>
      <c r="AJ314" s="316" t="s">
        <v>249</v>
      </c>
    </row>
    <row r="315" spans="1:36" ht="14.25" customHeight="1" thickTop="1" x14ac:dyDescent="0.2">
      <c r="A315" s="449" t="s">
        <v>493</v>
      </c>
      <c r="B315" s="349" t="s">
        <v>63</v>
      </c>
      <c r="C315" s="349" t="s">
        <v>76</v>
      </c>
      <c r="D315" s="349" t="s">
        <v>93</v>
      </c>
      <c r="E315" s="349" t="s">
        <v>100</v>
      </c>
      <c r="F315" s="349" t="s">
        <v>106</v>
      </c>
      <c r="G315" s="349" t="s">
        <v>133</v>
      </c>
      <c r="H315" s="349" t="s">
        <v>140</v>
      </c>
      <c r="I315" s="349" t="s">
        <v>146</v>
      </c>
      <c r="J315" s="349" t="s">
        <v>154</v>
      </c>
      <c r="K315" s="349" t="s">
        <v>171</v>
      </c>
      <c r="L315" s="349" t="s">
        <v>181</v>
      </c>
      <c r="M315" s="349" t="s">
        <v>192</v>
      </c>
      <c r="N315" s="317"/>
      <c r="O315" s="349" t="s">
        <v>206</v>
      </c>
      <c r="P315" s="349" t="s">
        <v>212</v>
      </c>
      <c r="Q315" s="349" t="s">
        <v>221</v>
      </c>
      <c r="R315" s="349" t="s">
        <v>227</v>
      </c>
      <c r="S315" s="349" t="s">
        <v>232</v>
      </c>
      <c r="T315" s="349" t="s">
        <v>236</v>
      </c>
      <c r="U315" s="349" t="s">
        <v>244</v>
      </c>
      <c r="V315" s="349" t="s">
        <v>249</v>
      </c>
      <c r="W315" s="349" t="s">
        <v>253</v>
      </c>
      <c r="X315" s="349" t="s">
        <v>275</v>
      </c>
      <c r="Y315" s="349" t="s">
        <v>294</v>
      </c>
      <c r="Z315" s="349" t="s">
        <v>307</v>
      </c>
      <c r="AA315" s="349" t="s">
        <v>317</v>
      </c>
      <c r="AB315" s="349" t="s">
        <v>332</v>
      </c>
      <c r="AC315" s="349" t="s">
        <v>343</v>
      </c>
      <c r="AD315" s="349" t="s">
        <v>347</v>
      </c>
      <c r="AE315" s="349" t="s">
        <v>351</v>
      </c>
      <c r="AF315" s="349" t="s">
        <v>358</v>
      </c>
      <c r="AG315" s="349" t="s">
        <v>363</v>
      </c>
      <c r="AH315" s="349" t="s">
        <v>369</v>
      </c>
      <c r="AI315" s="349" t="s">
        <v>373</v>
      </c>
      <c r="AJ315" s="349" t="s">
        <v>249</v>
      </c>
    </row>
    <row r="316" spans="1:36" ht="13.5" customHeight="1" thickBot="1" x14ac:dyDescent="0.25">
      <c r="A316" s="450"/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17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  <c r="AA316" s="350"/>
      <c r="AB316" s="350"/>
      <c r="AC316" s="350"/>
      <c r="AD316" s="350"/>
      <c r="AE316" s="350"/>
      <c r="AF316" s="350"/>
      <c r="AG316" s="350"/>
      <c r="AH316" s="350"/>
      <c r="AI316" s="350"/>
      <c r="AJ316" s="350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210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76.800000000000011</v>
      </c>
      <c r="G317" s="46">
        <f>IFERROR(X63*H63,"0")+IFERROR(X64*H64,"0")</f>
        <v>540</v>
      </c>
      <c r="H317" s="46">
        <f>IFERROR(X69*H69,"0")</f>
        <v>50.4</v>
      </c>
      <c r="I317" s="46">
        <f>IFERROR(X74*H74,"0")+IFERROR(X75*H75,"0")</f>
        <v>50.4</v>
      </c>
      <c r="J317" s="46">
        <f>IFERROR(X80*H80,"0")+IFERROR(X81*H81,"0")+IFERROR(X82*H82,"0")+IFERROR(X83*H83,"0")+IFERROR(X84*H84,"0")+IFERROR(X85*H85,"0")</f>
        <v>359.52</v>
      </c>
      <c r="K317" s="46">
        <f>IFERROR(X90*H90,"0")+IFERROR(X91*H91,"0")</f>
        <v>0</v>
      </c>
      <c r="L317" s="46">
        <f>IFERROR(X96*H96,"0")+IFERROR(X97*H97,"0")+IFERROR(X98*H98,"0")</f>
        <v>50.4</v>
      </c>
      <c r="M317" s="46">
        <f>IFERROR(X103*H103,"0")+IFERROR(X104*H104,"0")+IFERROR(X105*H105,"0")+IFERROR(X106*H106,"0")+IFERROR(X107*H107,"0")+IFERROR(X108*H108,"0")</f>
        <v>252</v>
      </c>
      <c r="N317" s="317"/>
      <c r="O317" s="46">
        <f>IFERROR(X113*H113,"0")+IFERROR(X114*H114,"0")</f>
        <v>336</v>
      </c>
      <c r="P317" s="46">
        <f>IFERROR(X119*H119,"0")+IFERROR(X120*H120,"0")+IFERROR(X121*H121,"0")</f>
        <v>42</v>
      </c>
      <c r="Q317" s="46">
        <f>IFERROR(X126*H126,"0")+IFERROR(X127*H127,"0")</f>
        <v>84</v>
      </c>
      <c r="R317" s="46">
        <f>IFERROR(X132*H132,"0")</f>
        <v>126</v>
      </c>
      <c r="S317" s="46">
        <f>IFERROR(X137*H137,"0")</f>
        <v>0</v>
      </c>
      <c r="T317" s="46">
        <f>IFERROR(X142*H142,"0")+IFERROR(X143*H143,"0")</f>
        <v>19.200000000000003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180</v>
      </c>
      <c r="X317" s="46">
        <f>IFERROR(X173*H173,"0")+IFERROR(X174*H174,"0")+IFERROR(X175*H175,"0")+IFERROR(X179*H179,"0")</f>
        <v>252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0</v>
      </c>
      <c r="AA317" s="46">
        <f>IFERROR(X200*H200,"0")+IFERROR(X201*H201,"0")+IFERROR(X202*H202,"0")+IFERROR(X203*H203,"0")+IFERROR(X204*H204,"0")+IFERROR(X205*H205,"0")</f>
        <v>0</v>
      </c>
      <c r="AB317" s="46">
        <f>IFERROR(X210*H210,"0")+IFERROR(X211*H211,"0")+IFERROR(X212*H212,"0")+IFERROR(X213*H213,"0")</f>
        <v>86.4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1694.3999999999999</v>
      </c>
    </row>
    <row r="318" spans="1:36" ht="13.5" customHeight="1" thickTop="1" x14ac:dyDescent="0.2">
      <c r="C318" s="317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1135.2</v>
      </c>
      <c r="B320" s="60">
        <f>SUMPRODUCT(--(BB:BB="ПГП"),--(W:W="кор"),H:H,Y:Y)+SUMPRODUCT(--(BB:BB="ПГП"),--(W:W="кг"),Y:Y)</f>
        <v>3274.3199999999997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3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4,00"/>
        <filter val="108,00"/>
        <filter val="112,00"/>
        <filter val="12,00"/>
        <filter val="126,00"/>
        <filter val="129,60"/>
        <filter val="13"/>
        <filter val="14,00"/>
        <filter val="140,00"/>
        <filter val="180,00"/>
        <filter val="19,20"/>
        <filter val="202,00"/>
        <filter val="210,00"/>
        <filter val="252,00"/>
        <filter val="28,00"/>
        <filter val="336,00"/>
        <filter val="359,52"/>
        <filter val="36,00"/>
        <filter val="360,00"/>
        <filter val="4 409,52"/>
        <filter val="4 861,51"/>
        <filter val="42,00"/>
        <filter val="420,00"/>
        <filter val="48,00"/>
        <filter val="5 186,51"/>
        <filter val="50,40"/>
        <filter val="540,00"/>
        <filter val="56,00"/>
        <filter val="6,00"/>
        <filter val="60,00"/>
        <filter val="70,00"/>
        <filter val="72,00"/>
        <filter val="76,80"/>
        <filter val="784,80"/>
        <filter val="84,00"/>
        <filter val="86,40"/>
        <filter val="98,00"/>
      </filters>
    </filterColumn>
    <filterColumn colId="29" showButton="0"/>
    <filterColumn colId="30" showButton="0"/>
  </autoFilter>
  <mergeCells count="563">
    <mergeCell ref="P310:V310"/>
    <mergeCell ref="V314:W314"/>
    <mergeCell ref="P163:V163"/>
    <mergeCell ref="D293:E293"/>
    <mergeCell ref="A153:Z153"/>
    <mergeCell ref="D97:E97"/>
    <mergeCell ref="P138:V138"/>
    <mergeCell ref="P76:V76"/>
    <mergeCell ref="A10:C10"/>
    <mergeCell ref="P126:T126"/>
    <mergeCell ref="A217:Z217"/>
    <mergeCell ref="P218:T218"/>
    <mergeCell ref="P311:V311"/>
    <mergeCell ref="A136:Z136"/>
    <mergeCell ref="A21:Z21"/>
    <mergeCell ref="A192:Z192"/>
    <mergeCell ref="D121:E121"/>
    <mergeCell ref="A99:O100"/>
    <mergeCell ref="D42:E42"/>
    <mergeCell ref="D17:E18"/>
    <mergeCell ref="D173:E173"/>
    <mergeCell ref="A131:Z131"/>
    <mergeCell ref="S315:S316"/>
    <mergeCell ref="U315:U316"/>
    <mergeCell ref="P294:T294"/>
    <mergeCell ref="P219:V219"/>
    <mergeCell ref="P23:V23"/>
    <mergeCell ref="P145:V145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D57:E57"/>
    <mergeCell ref="P202:T202"/>
    <mergeCell ref="P58:T58"/>
    <mergeCell ref="A163:O164"/>
    <mergeCell ref="D286:E286"/>
    <mergeCell ref="T315:T316"/>
    <mergeCell ref="A191:Z191"/>
    <mergeCell ref="D105:E105"/>
    <mergeCell ref="A178:Z178"/>
    <mergeCell ref="N17:N18"/>
    <mergeCell ref="D49:E49"/>
    <mergeCell ref="Q5:R5"/>
    <mergeCell ref="F17:F18"/>
    <mergeCell ref="D120:E120"/>
    <mergeCell ref="D242:E242"/>
    <mergeCell ref="P297:T297"/>
    <mergeCell ref="D107:E107"/>
    <mergeCell ref="D278:E278"/>
    <mergeCell ref="P291:T291"/>
    <mergeCell ref="P288:T288"/>
    <mergeCell ref="P263:T263"/>
    <mergeCell ref="P305:V305"/>
    <mergeCell ref="P228:T228"/>
    <mergeCell ref="P293:T293"/>
    <mergeCell ref="A149:O150"/>
    <mergeCell ref="Q6:R6"/>
    <mergeCell ref="P200:T200"/>
    <mergeCell ref="P292:T292"/>
    <mergeCell ref="X17:X18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82:T82"/>
    <mergeCell ref="P253:T253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D50:E50"/>
    <mergeCell ref="P281:V281"/>
    <mergeCell ref="P2:W3"/>
    <mergeCell ref="P127:T127"/>
    <mergeCell ref="P298:T298"/>
    <mergeCell ref="D241:E241"/>
    <mergeCell ref="P54:T54"/>
    <mergeCell ref="A170:Z170"/>
    <mergeCell ref="D228:E228"/>
    <mergeCell ref="P258:V258"/>
    <mergeCell ref="P189:V189"/>
    <mergeCell ref="H5:M5"/>
    <mergeCell ref="A27:Z27"/>
    <mergeCell ref="P98:T98"/>
    <mergeCell ref="D212:E212"/>
    <mergeCell ref="D6:M6"/>
    <mergeCell ref="G17:G18"/>
    <mergeCell ref="D80:E80"/>
    <mergeCell ref="A40:Z40"/>
    <mergeCell ref="A67:Z67"/>
    <mergeCell ref="D75:E75"/>
    <mergeCell ref="T5:U5"/>
    <mergeCell ref="V5:W5"/>
    <mergeCell ref="Q8:R8"/>
    <mergeCell ref="A189:O190"/>
    <mergeCell ref="P312:V312"/>
    <mergeCell ref="D10:E10"/>
    <mergeCell ref="A23:O24"/>
    <mergeCell ref="P64:T64"/>
    <mergeCell ref="F10:G10"/>
    <mergeCell ref="A115:O116"/>
    <mergeCell ref="A125:Z125"/>
    <mergeCell ref="A112:Z112"/>
    <mergeCell ref="P66:V66"/>
    <mergeCell ref="D218:E218"/>
    <mergeCell ref="P197:V197"/>
    <mergeCell ref="A258:O259"/>
    <mergeCell ref="D247:E247"/>
    <mergeCell ref="V12:W12"/>
    <mergeCell ref="U17:V17"/>
    <mergeCell ref="Y17:Y18"/>
    <mergeCell ref="P278:T278"/>
    <mergeCell ref="P129:V129"/>
    <mergeCell ref="A128:O129"/>
    <mergeCell ref="A246:Z246"/>
    <mergeCell ref="A233:Z233"/>
    <mergeCell ref="M17:M18"/>
    <mergeCell ref="A168:O169"/>
    <mergeCell ref="O17:O18"/>
    <mergeCell ref="AE315:AE316"/>
    <mergeCell ref="A219:O220"/>
    <mergeCell ref="AG315:AG316"/>
    <mergeCell ref="P116:V116"/>
    <mergeCell ref="P32:V32"/>
    <mergeCell ref="Q13:R13"/>
    <mergeCell ref="P134:V134"/>
    <mergeCell ref="P201:T201"/>
    <mergeCell ref="P114:T114"/>
    <mergeCell ref="P247:T247"/>
    <mergeCell ref="P241:T241"/>
    <mergeCell ref="D84:E84"/>
    <mergeCell ref="D22:E22"/>
    <mergeCell ref="A157:Z157"/>
    <mergeCell ref="A222:Z222"/>
    <mergeCell ref="P255:V255"/>
    <mergeCell ref="P301:T301"/>
    <mergeCell ref="P295:T295"/>
    <mergeCell ref="P105:T105"/>
    <mergeCell ref="D257:E257"/>
    <mergeCell ref="D213:E213"/>
    <mergeCell ref="P49:T49"/>
    <mergeCell ref="P36:T36"/>
    <mergeCell ref="P107:T107"/>
    <mergeCell ref="D304:E304"/>
    <mergeCell ref="P175:T175"/>
    <mergeCell ref="P266:V266"/>
    <mergeCell ref="D83:E83"/>
    <mergeCell ref="P162:T162"/>
    <mergeCell ref="D143:E143"/>
    <mergeCell ref="A86:O87"/>
    <mergeCell ref="P106:T106"/>
    <mergeCell ref="D85:E85"/>
    <mergeCell ref="P269:T269"/>
    <mergeCell ref="D299:E299"/>
    <mergeCell ref="D159:E159"/>
    <mergeCell ref="A232:Z232"/>
    <mergeCell ref="P188:T188"/>
    <mergeCell ref="A182:Z182"/>
    <mergeCell ref="D288:E288"/>
    <mergeCell ref="P123:V123"/>
    <mergeCell ref="P299:T299"/>
    <mergeCell ref="P150:V150"/>
    <mergeCell ref="P215:V215"/>
    <mergeCell ref="D203:E203"/>
    <mergeCell ref="P259:V259"/>
    <mergeCell ref="A92:O93"/>
    <mergeCell ref="P207:V207"/>
    <mergeCell ref="AH315:AH316"/>
    <mergeCell ref="P84:T84"/>
    <mergeCell ref="P22:T22"/>
    <mergeCell ref="P193:T193"/>
    <mergeCell ref="P236:V236"/>
    <mergeCell ref="A61:Z61"/>
    <mergeCell ref="P92:V92"/>
    <mergeCell ref="A88:Z88"/>
    <mergeCell ref="P257:T257"/>
    <mergeCell ref="P80:T80"/>
    <mergeCell ref="D194:E194"/>
    <mergeCell ref="P100:V100"/>
    <mergeCell ref="P271:V271"/>
    <mergeCell ref="A41:Z41"/>
    <mergeCell ref="A283:Z283"/>
    <mergeCell ref="A277:Z277"/>
    <mergeCell ref="P44:V44"/>
    <mergeCell ref="P237:V237"/>
    <mergeCell ref="J315:J316"/>
    <mergeCell ref="A176:O177"/>
    <mergeCell ref="L315:L316"/>
    <mergeCell ref="D154:E154"/>
    <mergeCell ref="A227:Z227"/>
    <mergeCell ref="D200:E200"/>
    <mergeCell ref="B315:B316"/>
    <mergeCell ref="H10:M10"/>
    <mergeCell ref="AA17:AA18"/>
    <mergeCell ref="A135:Z135"/>
    <mergeCell ref="AC17:AC18"/>
    <mergeCell ref="P212:T212"/>
    <mergeCell ref="D315:D316"/>
    <mergeCell ref="P108:T108"/>
    <mergeCell ref="P279:T279"/>
    <mergeCell ref="A72:Z72"/>
    <mergeCell ref="A199:Z199"/>
    <mergeCell ref="A155:O156"/>
    <mergeCell ref="D186:E186"/>
    <mergeCell ref="P274:T274"/>
    <mergeCell ref="Z17:Z18"/>
    <mergeCell ref="AB17:AB18"/>
    <mergeCell ref="P48:T48"/>
    <mergeCell ref="D292:E292"/>
    <mergeCell ref="A305:O306"/>
    <mergeCell ref="A243:O244"/>
    <mergeCell ref="D202:E202"/>
    <mergeCell ref="D58:E58"/>
    <mergeCell ref="A236:O237"/>
    <mergeCell ref="D294:E294"/>
    <mergeCell ref="W315:W316"/>
    <mergeCell ref="P159:T159"/>
    <mergeCell ref="Y315:Y316"/>
    <mergeCell ref="P96:T96"/>
    <mergeCell ref="P90:T90"/>
    <mergeCell ref="A146:Z146"/>
    <mergeCell ref="P161:T161"/>
    <mergeCell ref="D204:E204"/>
    <mergeCell ref="D269:E269"/>
    <mergeCell ref="D296:E296"/>
    <mergeCell ref="P275:V275"/>
    <mergeCell ref="A252:Z252"/>
    <mergeCell ref="P154:T154"/>
    <mergeCell ref="D298:E298"/>
    <mergeCell ref="P91:T91"/>
    <mergeCell ref="A158:Z158"/>
    <mergeCell ref="D273:E273"/>
    <mergeCell ref="D119:E119"/>
    <mergeCell ref="P203:T203"/>
    <mergeCell ref="A224:O225"/>
    <mergeCell ref="P306:V306"/>
    <mergeCell ref="D302:E302"/>
    <mergeCell ref="R315:R316"/>
    <mergeCell ref="P309:V309"/>
    <mergeCell ref="AG314:AH314"/>
    <mergeCell ref="A270:O271"/>
    <mergeCell ref="A261:Z261"/>
    <mergeCell ref="D36:E36"/>
    <mergeCell ref="P71:V71"/>
    <mergeCell ref="P307:V307"/>
    <mergeCell ref="A13:M13"/>
    <mergeCell ref="A59:O60"/>
    <mergeCell ref="A230:O231"/>
    <mergeCell ref="A94:Z94"/>
    <mergeCell ref="P244:V244"/>
    <mergeCell ref="P231:V231"/>
    <mergeCell ref="A15:M15"/>
    <mergeCell ref="A256:Z256"/>
    <mergeCell ref="D48:E48"/>
    <mergeCell ref="A183:Z183"/>
    <mergeCell ref="P229:T229"/>
    <mergeCell ref="P204:T204"/>
    <mergeCell ref="P179:T179"/>
    <mergeCell ref="A198:Z198"/>
    <mergeCell ref="D56:E56"/>
    <mergeCell ref="A65:O66"/>
    <mergeCell ref="D127:E127"/>
    <mergeCell ref="D193:E193"/>
    <mergeCell ref="AD315:AD316"/>
    <mergeCell ref="D185:E185"/>
    <mergeCell ref="P296:T296"/>
    <mergeCell ref="A208:Z208"/>
    <mergeCell ref="P60:V60"/>
    <mergeCell ref="P149:V149"/>
    <mergeCell ref="D137:E137"/>
    <mergeCell ref="A272:Z272"/>
    <mergeCell ref="D74:E74"/>
    <mergeCell ref="D201:E201"/>
    <mergeCell ref="D188:E188"/>
    <mergeCell ref="D132:E132"/>
    <mergeCell ref="P211:T211"/>
    <mergeCell ref="A206:O207"/>
    <mergeCell ref="D295:E295"/>
    <mergeCell ref="P225:V225"/>
    <mergeCell ref="A315:A316"/>
    <mergeCell ref="C315:C316"/>
    <mergeCell ref="V315:V316"/>
    <mergeCell ref="X315:X316"/>
    <mergeCell ref="P304:T304"/>
    <mergeCell ref="D114:E114"/>
    <mergeCell ref="P155:V155"/>
    <mergeCell ref="D285:E285"/>
    <mergeCell ref="P254:V254"/>
    <mergeCell ref="A79:Z79"/>
    <mergeCell ref="T6:U9"/>
    <mergeCell ref="Q10:R10"/>
    <mergeCell ref="P51:T51"/>
    <mergeCell ref="J9:M9"/>
    <mergeCell ref="P37:T37"/>
    <mergeCell ref="P220:V220"/>
    <mergeCell ref="D64:E64"/>
    <mergeCell ref="P143:T143"/>
    <mergeCell ref="D51:E51"/>
    <mergeCell ref="P235:T235"/>
    <mergeCell ref="P86:V86"/>
    <mergeCell ref="A209:Z209"/>
    <mergeCell ref="A147:Z147"/>
    <mergeCell ref="P249:V249"/>
    <mergeCell ref="D52:E52"/>
    <mergeCell ref="P110:V110"/>
    <mergeCell ref="A138:O139"/>
    <mergeCell ref="P15:T16"/>
    <mergeCell ref="P65:V65"/>
    <mergeCell ref="P74:T74"/>
    <mergeCell ref="A20:Z20"/>
    <mergeCell ref="A8:C8"/>
    <mergeCell ref="AI315:AI316"/>
    <mergeCell ref="C314:U314"/>
    <mergeCell ref="D91:E91"/>
    <mergeCell ref="A275:O276"/>
    <mergeCell ref="D162:E162"/>
    <mergeCell ref="P210:T210"/>
    <mergeCell ref="A196:O197"/>
    <mergeCell ref="D106:E106"/>
    <mergeCell ref="P185:T185"/>
    <mergeCell ref="D264:E264"/>
    <mergeCell ref="A133:O134"/>
    <mergeCell ref="A251:Z251"/>
    <mergeCell ref="P285:T285"/>
    <mergeCell ref="A240:Z240"/>
    <mergeCell ref="P243:V243"/>
    <mergeCell ref="P289:T289"/>
    <mergeCell ref="P264:T264"/>
    <mergeCell ref="P287:T287"/>
    <mergeCell ref="D235:E235"/>
    <mergeCell ref="P276:V276"/>
    <mergeCell ref="P214:V214"/>
    <mergeCell ref="A239:Z239"/>
    <mergeCell ref="A95:Z95"/>
    <mergeCell ref="D280:E280"/>
    <mergeCell ref="A5:C5"/>
    <mergeCell ref="Q315:Q316"/>
    <mergeCell ref="D179:E179"/>
    <mergeCell ref="D166:E166"/>
    <mergeCell ref="P128:V128"/>
    <mergeCell ref="A17:A18"/>
    <mergeCell ref="K17:K18"/>
    <mergeCell ref="A118:Z118"/>
    <mergeCell ref="C17:C18"/>
    <mergeCell ref="P195:T195"/>
    <mergeCell ref="P300:T300"/>
    <mergeCell ref="D103:E103"/>
    <mergeCell ref="D37:E37"/>
    <mergeCell ref="A238:Z238"/>
    <mergeCell ref="D9:E9"/>
    <mergeCell ref="P137:T137"/>
    <mergeCell ref="F9:G9"/>
    <mergeCell ref="P53:T53"/>
    <mergeCell ref="A254:O255"/>
    <mergeCell ref="D167:E167"/>
    <mergeCell ref="A248:O249"/>
    <mergeCell ref="D161:E161"/>
    <mergeCell ref="P69:T69"/>
    <mergeCell ref="D104:E104"/>
    <mergeCell ref="AJ315:AJ316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P280:T280"/>
    <mergeCell ref="D90:E90"/>
    <mergeCell ref="P196:V196"/>
    <mergeCell ref="P119:T119"/>
    <mergeCell ref="A43:O44"/>
    <mergeCell ref="P133:V133"/>
    <mergeCell ref="A250:Z250"/>
    <mergeCell ref="Y314:AE314"/>
    <mergeCell ref="P315:P316"/>
    <mergeCell ref="P132:T132"/>
    <mergeCell ref="P303:T303"/>
    <mergeCell ref="A122:O123"/>
    <mergeCell ref="D63:E63"/>
    <mergeCell ref="P181:V181"/>
    <mergeCell ref="Q9:R9"/>
    <mergeCell ref="P267:V267"/>
    <mergeCell ref="P270:V270"/>
    <mergeCell ref="A38:O39"/>
    <mergeCell ref="D96:E96"/>
    <mergeCell ref="A12:M12"/>
    <mergeCell ref="A117:Z117"/>
    <mergeCell ref="A14:M14"/>
    <mergeCell ref="A111:Z111"/>
    <mergeCell ref="H17:H18"/>
    <mergeCell ref="P99:V99"/>
    <mergeCell ref="A141:Z141"/>
    <mergeCell ref="A144:O145"/>
    <mergeCell ref="V6:W9"/>
    <mergeCell ref="A9:C9"/>
    <mergeCell ref="P39:V39"/>
    <mergeCell ref="P70:V70"/>
    <mergeCell ref="D7:M7"/>
    <mergeCell ref="P156:V156"/>
    <mergeCell ref="A152:Z152"/>
    <mergeCell ref="P173:T173"/>
    <mergeCell ref="P29:T29"/>
    <mergeCell ref="D81:E81"/>
    <mergeCell ref="P265:T265"/>
    <mergeCell ref="D1:F1"/>
    <mergeCell ref="P190:V190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D108:E108"/>
    <mergeCell ref="P187:T187"/>
    <mergeCell ref="P52:T52"/>
    <mergeCell ref="P223:T223"/>
    <mergeCell ref="H1:Q1"/>
    <mergeCell ref="P38:V38"/>
    <mergeCell ref="P109:V109"/>
    <mergeCell ref="A268:Z268"/>
    <mergeCell ref="D284:E284"/>
    <mergeCell ref="E315:E316"/>
    <mergeCell ref="P120:T120"/>
    <mergeCell ref="G315:G316"/>
    <mergeCell ref="I315:I316"/>
    <mergeCell ref="D28:E28"/>
    <mergeCell ref="A101:Z101"/>
    <mergeCell ref="D55:E55"/>
    <mergeCell ref="D30:E30"/>
    <mergeCell ref="P242:T242"/>
    <mergeCell ref="A214:O215"/>
    <mergeCell ref="D5:E5"/>
    <mergeCell ref="A140:Z140"/>
    <mergeCell ref="D303:E303"/>
    <mergeCell ref="P42:T42"/>
    <mergeCell ref="A32:O33"/>
    <mergeCell ref="D290:E290"/>
    <mergeCell ref="A307:O312"/>
    <mergeCell ref="D69:E69"/>
    <mergeCell ref="P148:T148"/>
    <mergeCell ref="D8:M8"/>
    <mergeCell ref="D300:E300"/>
    <mergeCell ref="A226:Z226"/>
    <mergeCell ref="P31:T31"/>
    <mergeCell ref="P180:V180"/>
    <mergeCell ref="A109:O110"/>
    <mergeCell ref="P177:V177"/>
    <mergeCell ref="P33:V33"/>
    <mergeCell ref="P93:V93"/>
    <mergeCell ref="P164:V164"/>
    <mergeCell ref="A45:Z45"/>
    <mergeCell ref="A216:Z216"/>
    <mergeCell ref="P273:T273"/>
    <mergeCell ref="D210:E210"/>
    <mergeCell ref="A46:Z46"/>
    <mergeCell ref="A89:Z89"/>
    <mergeCell ref="A78:Z78"/>
    <mergeCell ref="D263:E263"/>
    <mergeCell ref="A70:O71"/>
    <mergeCell ref="P213:T213"/>
    <mergeCell ref="A281:O282"/>
    <mergeCell ref="D205:E205"/>
    <mergeCell ref="P24:V24"/>
    <mergeCell ref="D297:E297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P166:T166"/>
    <mergeCell ref="D274:E274"/>
    <mergeCell ref="D301:E301"/>
    <mergeCell ref="P103:T103"/>
    <mergeCell ref="P59:V59"/>
    <mergeCell ref="P97:T97"/>
    <mergeCell ref="D211:E211"/>
    <mergeCell ref="P284:T284"/>
    <mergeCell ref="O315:O316"/>
    <mergeCell ref="P286:T286"/>
    <mergeCell ref="F315:F316"/>
    <mergeCell ref="R1:T1"/>
    <mergeCell ref="P28:T28"/>
    <mergeCell ref="P115:V115"/>
    <mergeCell ref="D98:E98"/>
    <mergeCell ref="P30:T30"/>
    <mergeCell ref="P77:V77"/>
    <mergeCell ref="A76:O77"/>
    <mergeCell ref="H315:H316"/>
    <mergeCell ref="P290:T290"/>
    <mergeCell ref="P206:V206"/>
    <mergeCell ref="P230:V230"/>
    <mergeCell ref="P104:T104"/>
    <mergeCell ref="P168:V168"/>
    <mergeCell ref="B17:B18"/>
    <mergeCell ref="P248:V248"/>
    <mergeCell ref="A73:Z73"/>
    <mergeCell ref="A260:Z260"/>
    <mergeCell ref="D187:E187"/>
    <mergeCell ref="D174:E174"/>
    <mergeCell ref="P302:T302"/>
    <mergeCell ref="P87:V87"/>
    <mergeCell ref="A34:Z34"/>
    <mergeCell ref="H9:I9"/>
    <mergeCell ref="P224:V224"/>
    <mergeCell ref="P81:T81"/>
    <mergeCell ref="P56:T56"/>
    <mergeCell ref="V10:W10"/>
    <mergeCell ref="D195:E195"/>
    <mergeCell ref="A124:Z124"/>
    <mergeCell ref="W17:W18"/>
    <mergeCell ref="A26:Z26"/>
    <mergeCell ref="D160:E160"/>
    <mergeCell ref="P139:V139"/>
    <mergeCell ref="I17:I18"/>
    <mergeCell ref="P176:V176"/>
    <mergeCell ref="A19:Z19"/>
    <mergeCell ref="A68:Z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