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AD60170-3DBA-4D5F-AA1D-DC1C80C263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Y306" i="1"/>
  <c r="X306" i="1"/>
  <c r="Z305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2" i="1"/>
  <c r="X281" i="1"/>
  <c r="BP280" i="1"/>
  <c r="BO280" i="1"/>
  <c r="BN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Y275" i="1"/>
  <c r="X275" i="1"/>
  <c r="BP274" i="1"/>
  <c r="BO274" i="1"/>
  <c r="BN274" i="1"/>
  <c r="BM274" i="1"/>
  <c r="Z274" i="1"/>
  <c r="Y274" i="1"/>
  <c r="BP273" i="1"/>
  <c r="BO273" i="1"/>
  <c r="BN273" i="1"/>
  <c r="BM273" i="1"/>
  <c r="Z273" i="1"/>
  <c r="Z275" i="1" s="1"/>
  <c r="Y273" i="1"/>
  <c r="Y276" i="1" s="1"/>
  <c r="X271" i="1"/>
  <c r="Z270" i="1"/>
  <c r="X270" i="1"/>
  <c r="BO269" i="1"/>
  <c r="BM269" i="1"/>
  <c r="Z269" i="1"/>
  <c r="Y269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6" i="1" s="1"/>
  <c r="Y263" i="1"/>
  <c r="Y267" i="1" s="1"/>
  <c r="Y259" i="1"/>
  <c r="X259" i="1"/>
  <c r="Z258" i="1"/>
  <c r="X258" i="1"/>
  <c r="BO257" i="1"/>
  <c r="BM257" i="1"/>
  <c r="Z257" i="1"/>
  <c r="Y257" i="1"/>
  <c r="P257" i="1"/>
  <c r="X255" i="1"/>
  <c r="Z254" i="1"/>
  <c r="X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7" i="1"/>
  <c r="X237" i="1"/>
  <c r="Z236" i="1"/>
  <c r="X236" i="1"/>
  <c r="BO235" i="1"/>
  <c r="BM235" i="1"/>
  <c r="Z235" i="1"/>
  <c r="Y235" i="1"/>
  <c r="P235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Z230" i="1" s="1"/>
  <c r="Y228" i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Y219" i="1"/>
  <c r="X219" i="1"/>
  <c r="BP218" i="1"/>
  <c r="BO218" i="1"/>
  <c r="BN218" i="1"/>
  <c r="BM218" i="1"/>
  <c r="Z218" i="1"/>
  <c r="Z219" i="1" s="1"/>
  <c r="Y218" i="1"/>
  <c r="Y220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Z214" i="1" s="1"/>
  <c r="Y210" i="1"/>
  <c r="Y215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6" i="1" s="1"/>
  <c r="Y200" i="1"/>
  <c r="Y206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Y190" i="1" s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BP119" i="1"/>
  <c r="BO119" i="1"/>
  <c r="BN119" i="1"/>
  <c r="BM119" i="1"/>
  <c r="Z119" i="1"/>
  <c r="Z122" i="1" s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09" i="1" s="1"/>
  <c r="Y104" i="1"/>
  <c r="P104" i="1"/>
  <c r="BO103" i="1"/>
  <c r="BM103" i="1"/>
  <c r="Z103" i="1"/>
  <c r="Y103" i="1"/>
  <c r="Y109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P97" i="1"/>
  <c r="BO96" i="1"/>
  <c r="BM96" i="1"/>
  <c r="Z96" i="1"/>
  <c r="Y96" i="1"/>
  <c r="Y100" i="1" s="1"/>
  <c r="P96" i="1"/>
  <c r="X93" i="1"/>
  <c r="Z92" i="1"/>
  <c r="X92" i="1"/>
  <c r="BO91" i="1"/>
  <c r="BM91" i="1"/>
  <c r="Z91" i="1"/>
  <c r="Y91" i="1"/>
  <c r="BP91" i="1" s="1"/>
  <c r="BO90" i="1"/>
  <c r="BM90" i="1"/>
  <c r="Z90" i="1"/>
  <c r="Y90" i="1"/>
  <c r="Y93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6" i="1" s="1"/>
  <c r="P81" i="1"/>
  <c r="BP80" i="1"/>
  <c r="BO80" i="1"/>
  <c r="BN80" i="1"/>
  <c r="BM80" i="1"/>
  <c r="Z80" i="1"/>
  <c r="Z86" i="1" s="1"/>
  <c r="Y80" i="1"/>
  <c r="Y87" i="1" s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59" i="1" s="1"/>
  <c r="P47" i="1"/>
  <c r="X44" i="1"/>
  <c r="Z43" i="1"/>
  <c r="X43" i="1"/>
  <c r="BO42" i="1"/>
  <c r="BM42" i="1"/>
  <c r="Z42" i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311" i="1" s="1"/>
  <c r="BO22" i="1"/>
  <c r="X309" i="1" s="1"/>
  <c r="BM22" i="1"/>
  <c r="X308" i="1" s="1"/>
  <c r="X310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7" i="1"/>
  <c r="BN28" i="1"/>
  <c r="BP28" i="1"/>
  <c r="BN30" i="1"/>
  <c r="Y33" i="1"/>
  <c r="Y307" i="1" s="1"/>
  <c r="BN37" i="1"/>
  <c r="BP37" i="1"/>
  <c r="BN42" i="1"/>
  <c r="BP42" i="1"/>
  <c r="Y43" i="1"/>
  <c r="BN47" i="1"/>
  <c r="BP47" i="1"/>
  <c r="BN49" i="1"/>
  <c r="BN51" i="1"/>
  <c r="BN53" i="1"/>
  <c r="BN55" i="1"/>
  <c r="BN57" i="1"/>
  <c r="Y60" i="1"/>
  <c r="BN64" i="1"/>
  <c r="BP64" i="1"/>
  <c r="BN75" i="1"/>
  <c r="BP75" i="1"/>
  <c r="BN81" i="1"/>
  <c r="BP81" i="1"/>
  <c r="BN82" i="1"/>
  <c r="BN84" i="1"/>
  <c r="BN90" i="1"/>
  <c r="BP90" i="1"/>
  <c r="BN91" i="1"/>
  <c r="Y92" i="1"/>
  <c r="BN96" i="1"/>
  <c r="BP96" i="1"/>
  <c r="BN98" i="1"/>
  <c r="Y99" i="1"/>
  <c r="BN103" i="1"/>
  <c r="BP103" i="1"/>
  <c r="BN105" i="1"/>
  <c r="BP106" i="1"/>
  <c r="BN106" i="1"/>
  <c r="BP108" i="1"/>
  <c r="BN108" i="1"/>
  <c r="Z115" i="1"/>
  <c r="Y123" i="1"/>
  <c r="Y128" i="1"/>
  <c r="H9" i="1"/>
  <c r="Y110" i="1"/>
  <c r="Y116" i="1"/>
  <c r="BP113" i="1"/>
  <c r="BN113" i="1"/>
  <c r="Y115" i="1"/>
  <c r="BP120" i="1"/>
  <c r="BN120" i="1"/>
  <c r="Y122" i="1"/>
  <c r="BP127" i="1"/>
  <c r="BN127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Z312" i="1" s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A320" i="1" l="1"/>
  <c r="Y309" i="1"/>
  <c r="Y311" i="1"/>
  <c r="Y308" i="1"/>
  <c r="Y310" i="1" s="1"/>
  <c r="B320" i="1" l="1"/>
  <c r="C320" i="1"/>
</calcChain>
</file>

<file path=xl/sharedStrings.xml><?xml version="1.0" encoding="utf-8"?>
<sst xmlns="http://schemas.openxmlformats.org/spreadsheetml/2006/main" count="1533" uniqueCount="513">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</sst>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298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3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7" customWidth="1"/>
    <col min="19" max="19" width="6.140625" style="3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7" customWidth="1"/>
    <col min="25" max="25" width="11" style="317" customWidth="1"/>
    <col min="26" max="26" width="10" style="317" customWidth="1"/>
    <col min="27" max="27" width="11.5703125" style="317" customWidth="1"/>
    <col min="28" max="28" width="10.42578125" style="317" customWidth="1"/>
    <col min="29" max="29" width="30" style="3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7" customWidth="1"/>
    <col min="34" max="34" width="9.140625" style="317" customWidth="1"/>
    <col min="35" max="16384" width="9.140625" style="317"/>
  </cols>
  <sheetData>
    <row r="1" spans="1:32" s="321" customFormat="1" ht="45" customHeight="1" x14ac:dyDescent="0.2">
      <c r="A1" s="41"/>
      <c r="B1" s="41"/>
      <c r="C1" s="41"/>
      <c r="D1" s="374" t="s">
        <v>0</v>
      </c>
      <c r="E1" s="349"/>
      <c r="F1" s="349"/>
      <c r="G1" s="12" t="s">
        <v>1</v>
      </c>
      <c r="H1" s="374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2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1" customFormat="1" ht="23.45" customHeight="1" x14ac:dyDescent="0.2">
      <c r="A5" s="408" t="s">
        <v>8</v>
      </c>
      <c r="B5" s="341"/>
      <c r="C5" s="342"/>
      <c r="D5" s="377"/>
      <c r="E5" s="378"/>
      <c r="F5" s="513" t="s">
        <v>9</v>
      </c>
      <c r="G5" s="342"/>
      <c r="H5" s="377"/>
      <c r="I5" s="481"/>
      <c r="J5" s="481"/>
      <c r="K5" s="481"/>
      <c r="L5" s="481"/>
      <c r="M5" s="378"/>
      <c r="N5" s="61"/>
      <c r="P5" s="24" t="s">
        <v>10</v>
      </c>
      <c r="Q5" s="520">
        <v>45649</v>
      </c>
      <c r="R5" s="406"/>
      <c r="T5" s="435" t="s">
        <v>11</v>
      </c>
      <c r="U5" s="381"/>
      <c r="V5" s="436" t="s">
        <v>12</v>
      </c>
      <c r="W5" s="406"/>
      <c r="AB5" s="51"/>
      <c r="AC5" s="51"/>
      <c r="AD5" s="51"/>
      <c r="AE5" s="51"/>
    </row>
    <row r="6" spans="1:32" s="321" customFormat="1" ht="24" customHeight="1" x14ac:dyDescent="0.2">
      <c r="A6" s="408" t="s">
        <v>13</v>
      </c>
      <c r="B6" s="341"/>
      <c r="C6" s="342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6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9" t="s">
        <v>16</v>
      </c>
      <c r="U6" s="381"/>
      <c r="V6" s="468" t="s">
        <v>17</v>
      </c>
      <c r="W6" s="362"/>
      <c r="AB6" s="51"/>
      <c r="AC6" s="51"/>
      <c r="AD6" s="51"/>
      <c r="AE6" s="51"/>
    </row>
    <row r="7" spans="1:32" s="321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7"/>
      <c r="U7" s="381"/>
      <c r="V7" s="469"/>
      <c r="W7" s="470"/>
      <c r="AB7" s="51"/>
      <c r="AC7" s="51"/>
      <c r="AD7" s="51"/>
      <c r="AE7" s="51"/>
    </row>
    <row r="8" spans="1:32" s="321" customFormat="1" ht="25.5" customHeight="1" x14ac:dyDescent="0.2">
      <c r="A8" s="537" t="s">
        <v>18</v>
      </c>
      <c r="B8" s="334"/>
      <c r="C8" s="335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2">
        <v>0.41666666666666669</v>
      </c>
      <c r="R8" s="366"/>
      <c r="T8" s="337"/>
      <c r="U8" s="381"/>
      <c r="V8" s="469"/>
      <c r="W8" s="470"/>
      <c r="AB8" s="51"/>
      <c r="AC8" s="51"/>
      <c r="AD8" s="51"/>
      <c r="AE8" s="51"/>
    </row>
    <row r="9" spans="1:32" s="321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8"/>
      <c r="E9" s="339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22"/>
      <c r="P9" s="26" t="s">
        <v>21</v>
      </c>
      <c r="Q9" s="403"/>
      <c r="R9" s="404"/>
      <c r="T9" s="337"/>
      <c r="U9" s="381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21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8"/>
      <c r="E10" s="339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2" t="str">
        <f>IFERROR(VLOOKUP($D$10,Proxy,2,FALSE),"")</f>
        <v/>
      </c>
      <c r="I10" s="337"/>
      <c r="J10" s="337"/>
      <c r="K10" s="337"/>
      <c r="L10" s="337"/>
      <c r="M10" s="337"/>
      <c r="N10" s="320"/>
      <c r="P10" s="26" t="s">
        <v>22</v>
      </c>
      <c r="Q10" s="440"/>
      <c r="R10" s="441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2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91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21" customFormat="1" ht="18.600000000000001" customHeight="1" x14ac:dyDescent="0.2">
      <c r="A12" s="433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12"/>
      <c r="R12" s="366"/>
      <c r="S12" s="23"/>
      <c r="U12" s="24"/>
      <c r="V12" s="349"/>
      <c r="W12" s="337"/>
      <c r="AB12" s="51"/>
      <c r="AC12" s="51"/>
      <c r="AD12" s="51"/>
      <c r="AE12" s="51"/>
    </row>
    <row r="13" spans="1:32" s="321" customFormat="1" ht="23.25" customHeight="1" x14ac:dyDescent="0.2">
      <c r="A13" s="433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1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1" customFormat="1" ht="18.600000000000001" customHeight="1" x14ac:dyDescent="0.2">
      <c r="A14" s="433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1" customFormat="1" ht="22.5" customHeight="1" x14ac:dyDescent="0.2">
      <c r="A15" s="447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28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5" t="s">
        <v>38</v>
      </c>
      <c r="D17" s="354" t="s">
        <v>39</v>
      </c>
      <c r="E17" s="391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0"/>
      <c r="R17" s="390"/>
      <c r="S17" s="390"/>
      <c r="T17" s="391"/>
      <c r="U17" s="534" t="s">
        <v>51</v>
      </c>
      <c r="V17" s="342"/>
      <c r="W17" s="354" t="s">
        <v>52</v>
      </c>
      <c r="X17" s="354" t="s">
        <v>53</v>
      </c>
      <c r="Y17" s="535" t="s">
        <v>54</v>
      </c>
      <c r="Z17" s="479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2"/>
      <c r="E18" s="394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5"/>
      <c r="X18" s="355"/>
      <c r="Y18" s="536"/>
      <c r="Z18" s="480"/>
      <c r="AA18" s="464"/>
      <c r="AB18" s="464"/>
      <c r="AC18" s="464"/>
      <c r="AD18" s="510"/>
      <c r="AE18" s="511"/>
      <c r="AF18" s="512"/>
      <c r="AG18" s="69"/>
      <c r="BD18" s="68"/>
    </row>
    <row r="19" spans="1:68" ht="27.75" customHeight="1" x14ac:dyDescent="0.2">
      <c r="A19" s="357" t="s">
        <v>63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56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8"/>
      <c r="AB21" s="318"/>
      <c r="AC21" s="31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6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6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7" t="s">
        <v>75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56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8"/>
      <c r="AB27" s="318"/>
      <c r="AC27" s="31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8">
        <v>4607111036520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8">
        <v>4607111036537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24">
        <v>56</v>
      </c>
      <c r="Y30" s="325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8">
        <v>4607111036599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5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6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56</v>
      </c>
      <c r="Y32" s="326">
        <f>IFERROR(SUM(Y28:Y31),"0")</f>
        <v>56</v>
      </c>
      <c r="Z32" s="326">
        <f>IFERROR(IF(Z28="",0,Z28),"0")+IFERROR(IF(Z29="",0,Z29),"0")+IFERROR(IF(Z30="",0,Z30),"0")+IFERROR(IF(Z31="",0,Z31),"0")</f>
        <v>0.52695999999999998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6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84</v>
      </c>
      <c r="Y33" s="326">
        <f>IFERROR(SUMPRODUCT(Y28:Y31*H28:H31),"0")</f>
        <v>84</v>
      </c>
      <c r="Z33" s="37"/>
      <c r="AA33" s="327"/>
      <c r="AB33" s="327"/>
      <c r="AC33" s="327"/>
    </row>
    <row r="34" spans="1:68" ht="16.5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56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18"/>
      <c r="AB35" s="318"/>
      <c r="AC35" s="318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8">
        <v>4607111036315</v>
      </c>
      <c r="E36" s="329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8">
        <v>4607111036292</v>
      </c>
      <c r="E37" s="329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5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6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6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customHeight="1" x14ac:dyDescent="0.25">
      <c r="A41" s="356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8"/>
      <c r="AB41" s="318"/>
      <c r="AC41" s="318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8">
        <v>4607111037053</v>
      </c>
      <c r="E42" s="329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5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6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6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customHeight="1" x14ac:dyDescent="0.25">
      <c r="A46" s="356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18"/>
      <c r="AB46" s="318"/>
      <c r="AC46" s="318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8">
        <v>4607111037190</v>
      </c>
      <c r="E47" s="329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8">
        <v>4607111038999</v>
      </c>
      <c r="E48" s="329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8">
        <v>4607111037183</v>
      </c>
      <c r="E49" s="329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8">
        <v>4607111039385</v>
      </c>
      <c r="E50" s="329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8">
        <v>4607111037091</v>
      </c>
      <c r="E51" s="329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8">
        <v>4607111039392</v>
      </c>
      <c r="E52" s="329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0</v>
      </c>
      <c r="Y52" s="325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8">
        <v>4607111036902</v>
      </c>
      <c r="E53" s="329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24">
        <v>0</v>
      </c>
      <c r="Y53" s="325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8">
        <v>4607111038982</v>
      </c>
      <c r="E54" s="329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4"/>
      <c r="V54" s="34"/>
      <c r="W54" s="35" t="s">
        <v>70</v>
      </c>
      <c r="X54" s="324">
        <v>24</v>
      </c>
      <c r="Y54" s="325">
        <f t="shared" si="0"/>
        <v>24</v>
      </c>
      <c r="Z54" s="36">
        <f t="shared" si="1"/>
        <v>0.372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174.86399999999998</v>
      </c>
      <c r="BN54" s="67">
        <f t="shared" si="3"/>
        <v>174.86399999999998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8">
        <v>4607111036858</v>
      </c>
      <c r="E55" s="329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8">
        <v>4607111039354</v>
      </c>
      <c r="E56" s="329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8">
        <v>4607111036889</v>
      </c>
      <c r="E57" s="329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4"/>
      <c r="V57" s="34"/>
      <c r="W57" s="35" t="s">
        <v>70</v>
      </c>
      <c r="X57" s="324">
        <v>84</v>
      </c>
      <c r="Y57" s="325">
        <f t="shared" si="0"/>
        <v>84</v>
      </c>
      <c r="Z57" s="36">
        <f t="shared" si="1"/>
        <v>1.302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628.82399999999996</v>
      </c>
      <c r="BN57" s="67">
        <f t="shared" si="3"/>
        <v>628.82399999999996</v>
      </c>
      <c r="BO57" s="67">
        <f t="shared" si="4"/>
        <v>1</v>
      </c>
      <c r="BP57" s="67">
        <f t="shared" si="5"/>
        <v>1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8">
        <v>4607111039330</v>
      </c>
      <c r="E58" s="329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4"/>
      <c r="V58" s="34"/>
      <c r="W58" s="35" t="s">
        <v>70</v>
      </c>
      <c r="X58" s="324">
        <v>12</v>
      </c>
      <c r="Y58" s="325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45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6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120</v>
      </c>
      <c r="Y59" s="326">
        <f>IFERROR(SUM(Y47:Y58),"0")</f>
        <v>120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1.8599999999999999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6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856.80000000000007</v>
      </c>
      <c r="Y60" s="326">
        <f>IFERROR(SUMPRODUCT(Y47:Y58*H47:H58),"0")</f>
        <v>856.80000000000007</v>
      </c>
      <c r="Z60" s="37"/>
      <c r="AA60" s="327"/>
      <c r="AB60" s="327"/>
      <c r="AC60" s="327"/>
    </row>
    <row r="61" spans="1:68" ht="16.5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customHeight="1" x14ac:dyDescent="0.25">
      <c r="A62" s="356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8">
        <v>4607111037411</v>
      </c>
      <c r="E63" s="329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8">
        <v>4607111036728</v>
      </c>
      <c r="E64" s="329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4"/>
      <c r="V64" s="34"/>
      <c r="W64" s="35" t="s">
        <v>70</v>
      </c>
      <c r="X64" s="324">
        <v>204</v>
      </c>
      <c r="Y64" s="325">
        <f>IFERROR(IF(X64="","",X64),"")</f>
        <v>204</v>
      </c>
      <c r="Z64" s="36">
        <f>IFERROR(IF(X64="","",X64*0.00866),"")</f>
        <v>1.7666399999999998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1063.4928</v>
      </c>
      <c r="BN64" s="67">
        <f>IFERROR(Y64*I64,"0")</f>
        <v>1063.4928</v>
      </c>
      <c r="BO64" s="67">
        <f>IFERROR(X64/J64,"0")</f>
        <v>1.4166666666666667</v>
      </c>
      <c r="BP64" s="67">
        <f>IFERROR(Y64/J64,"0")</f>
        <v>1.4166666666666667</v>
      </c>
    </row>
    <row r="65" spans="1:68" x14ac:dyDescent="0.2">
      <c r="A65" s="345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6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204</v>
      </c>
      <c r="Y65" s="326">
        <f>IFERROR(SUM(Y63:Y64),"0")</f>
        <v>204</v>
      </c>
      <c r="Z65" s="326">
        <f>IFERROR(IF(Z63="",0,Z63),"0")+IFERROR(IF(Z64="",0,Z64),"0")</f>
        <v>1.7666399999999998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6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1020</v>
      </c>
      <c r="Y66" s="326">
        <f>IFERROR(SUMPRODUCT(Y63:Y64*H63:H64),"0")</f>
        <v>1020</v>
      </c>
      <c r="Z66" s="37"/>
      <c r="AA66" s="327"/>
      <c r="AB66" s="327"/>
      <c r="AC66" s="327"/>
    </row>
    <row r="67" spans="1:68" ht="16.5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customHeight="1" x14ac:dyDescent="0.25">
      <c r="A68" s="356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28">
        <v>4607111033659</v>
      </c>
      <c r="E69" s="329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">
        <v>144</v>
      </c>
      <c r="Q69" s="331"/>
      <c r="R69" s="331"/>
      <c r="S69" s="331"/>
      <c r="T69" s="332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5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6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6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customHeight="1" x14ac:dyDescent="0.25">
      <c r="A73" s="356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8"/>
      <c r="AB73" s="318"/>
      <c r="AC73" s="318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8">
        <v>4607111034137</v>
      </c>
      <c r="E74" s="329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70</v>
      </c>
      <c r="X74" s="324">
        <v>42</v>
      </c>
      <c r="Y74" s="325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8">
        <v>4607111034120</v>
      </c>
      <c r="E75" s="329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4"/>
      <c r="V75" s="34"/>
      <c r="W75" s="35" t="s">
        <v>70</v>
      </c>
      <c r="X75" s="324">
        <v>0</v>
      </c>
      <c r="Y75" s="325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45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6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42</v>
      </c>
      <c r="Y76" s="326">
        <f>IFERROR(SUM(Y74:Y75),"0")</f>
        <v>42</v>
      </c>
      <c r="Z76" s="326">
        <f>IFERROR(IF(Z74="",0,Z74),"0")+IFERROR(IF(Z75="",0,Z75),"0")</f>
        <v>0.75095999999999996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6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151.20000000000002</v>
      </c>
      <c r="Y77" s="326">
        <f>IFERROR(SUMPRODUCT(Y74:Y75*H74:H75),"0")</f>
        <v>151.20000000000002</v>
      </c>
      <c r="Z77" s="37"/>
      <c r="AA77" s="327"/>
      <c r="AB77" s="327"/>
      <c r="AC77" s="327"/>
    </row>
    <row r="78" spans="1:68" ht="16.5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customHeight="1" x14ac:dyDescent="0.25">
      <c r="A79" s="356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8"/>
      <c r="AB79" s="318"/>
      <c r="AC79" s="318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28">
        <v>4607111035141</v>
      </c>
      <c r="E80" s="329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31"/>
      <c r="R80" s="331"/>
      <c r="S80" s="331"/>
      <c r="T80" s="332"/>
      <c r="U80" s="34"/>
      <c r="V80" s="34"/>
      <c r="W80" s="35" t="s">
        <v>70</v>
      </c>
      <c r="X80" s="324">
        <v>0</v>
      </c>
      <c r="Y80" s="325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28">
        <v>4607111036407</v>
      </c>
      <c r="E81" s="329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1"/>
      <c r="R81" s="331"/>
      <c r="S81" s="331"/>
      <c r="T81" s="332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28">
        <v>4607111033628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5" t="s">
        <v>164</v>
      </c>
      <c r="Q82" s="331"/>
      <c r="R82" s="331"/>
      <c r="S82" s="331"/>
      <c r="T82" s="332"/>
      <c r="U82" s="34"/>
      <c r="V82" s="34"/>
      <c r="W82" s="35" t="s">
        <v>70</v>
      </c>
      <c r="X82" s="324">
        <v>0</v>
      </c>
      <c r="Y82" s="325">
        <f t="shared" si="6"/>
        <v>0</v>
      </c>
      <c r="Z82" s="36">
        <f t="shared" si="7"/>
        <v>0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28">
        <v>4607111033451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70</v>
      </c>
      <c r="X83" s="324">
        <v>42</v>
      </c>
      <c r="Y83" s="325">
        <f t="shared" si="6"/>
        <v>42</v>
      </c>
      <c r="Z83" s="36">
        <f t="shared" si="7"/>
        <v>0.75095999999999996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8">
        <v>4607111033444</v>
      </c>
      <c r="E84" s="329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1"/>
      <c r="R84" s="331"/>
      <c r="S84" s="331"/>
      <c r="T84" s="332"/>
      <c r="U84" s="34"/>
      <c r="V84" s="34"/>
      <c r="W84" s="35" t="s">
        <v>70</v>
      </c>
      <c r="X84" s="324">
        <v>14</v>
      </c>
      <c r="Y84" s="325">
        <f t="shared" si="6"/>
        <v>14</v>
      </c>
      <c r="Z84" s="36">
        <f t="shared" si="7"/>
        <v>0.25031999999999999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28">
        <v>4607111035028</v>
      </c>
      <c r="E85" s="329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4"/>
      <c r="V85" s="34"/>
      <c r="W85" s="35" t="s">
        <v>70</v>
      </c>
      <c r="X85" s="324">
        <v>0</v>
      </c>
      <c r="Y85" s="325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5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6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56</v>
      </c>
      <c r="Y86" s="326">
        <f>IFERROR(SUM(Y80:Y85),"0")</f>
        <v>56</v>
      </c>
      <c r="Z86" s="326">
        <f>IFERROR(IF(Z80="",0,Z80),"0")+IFERROR(IF(Z81="",0,Z81),"0")+IFERROR(IF(Z82="",0,Z82),"0")+IFERROR(IF(Z83="",0,Z83),"0")+IFERROR(IF(Z84="",0,Z84),"0")+IFERROR(IF(Z85="",0,Z85),"0")</f>
        <v>1.0012799999999999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6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201.60000000000002</v>
      </c>
      <c r="Y87" s="326">
        <f>IFERROR(SUMPRODUCT(Y80:Y85*H80:H85),"0")</f>
        <v>201.60000000000002</v>
      </c>
      <c r="Z87" s="37"/>
      <c r="AA87" s="327"/>
      <c r="AB87" s="327"/>
      <c r="AC87" s="327"/>
    </row>
    <row r="88" spans="1:68" ht="16.5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customHeight="1" x14ac:dyDescent="0.25">
      <c r="A89" s="356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18"/>
      <c r="AB89" s="318"/>
      <c r="AC89" s="318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28">
        <v>4620207490365</v>
      </c>
      <c r="E90" s="329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8" t="s">
        <v>174</v>
      </c>
      <c r="Q90" s="331"/>
      <c r="R90" s="331"/>
      <c r="S90" s="331"/>
      <c r="T90" s="332"/>
      <c r="U90" s="34"/>
      <c r="V90" s="34"/>
      <c r="W90" s="35" t="s">
        <v>70</v>
      </c>
      <c r="X90" s="324">
        <v>0</v>
      </c>
      <c r="Y90" s="325">
        <f>IFERROR(IF(X90="","",X90),"")</f>
        <v>0</v>
      </c>
      <c r="Z90" s="36">
        <f>IFERROR(IF(X90="","",X90*0.0095),"")</f>
        <v>0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28">
        <v>4620207490419</v>
      </c>
      <c r="E91" s="329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1" t="s">
        <v>179</v>
      </c>
      <c r="Q91" s="331"/>
      <c r="R91" s="331"/>
      <c r="S91" s="331"/>
      <c r="T91" s="332"/>
      <c r="U91" s="34"/>
      <c r="V91" s="34"/>
      <c r="W91" s="35" t="s">
        <v>70</v>
      </c>
      <c r="X91" s="324">
        <v>0</v>
      </c>
      <c r="Y91" s="325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45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6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0</v>
      </c>
      <c r="Y92" s="326">
        <f>IFERROR(SUM(Y90:Y91),"0")</f>
        <v>0</v>
      </c>
      <c r="Z92" s="326">
        <f>IFERROR(IF(Z90="",0,Z90),"0")+IFERROR(IF(Z91="",0,Z91),"0")</f>
        <v>0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6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0</v>
      </c>
      <c r="Y93" s="326">
        <f>IFERROR(SUMPRODUCT(Y90:Y91*H90:H91),"0")</f>
        <v>0</v>
      </c>
      <c r="Z93" s="37"/>
      <c r="AA93" s="327"/>
      <c r="AB93" s="327"/>
      <c r="AC93" s="327"/>
    </row>
    <row r="94" spans="1:68" ht="16.5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customHeight="1" x14ac:dyDescent="0.25">
      <c r="A95" s="356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18"/>
      <c r="AB95" s="318"/>
      <c r="AC95" s="318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28">
        <v>4607025784012</v>
      </c>
      <c r="E96" s="329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1"/>
      <c r="R96" s="331"/>
      <c r="S96" s="331"/>
      <c r="T96" s="332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28">
        <v>4607025784319</v>
      </c>
      <c r="E97" s="329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1"/>
      <c r="R97" s="331"/>
      <c r="S97" s="331"/>
      <c r="T97" s="332"/>
      <c r="U97" s="34"/>
      <c r="V97" s="34"/>
      <c r="W97" s="35" t="s">
        <v>70</v>
      </c>
      <c r="X97" s="324">
        <v>0</v>
      </c>
      <c r="Y97" s="325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28">
        <v>4607111035370</v>
      </c>
      <c r="E98" s="329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12</v>
      </c>
      <c r="Y98" s="325">
        <f>IFERROR(IF(X98="","",X98),"")</f>
        <v>12</v>
      </c>
      <c r="Z98" s="36">
        <f>IFERROR(IF(X98="","",X98*0.0155),"")</f>
        <v>0.186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41.567999999999998</v>
      </c>
      <c r="BN98" s="67">
        <f>IFERROR(Y98*I98,"0")</f>
        <v>41.567999999999998</v>
      </c>
      <c r="BO98" s="67">
        <f>IFERROR(X98/J98,"0")</f>
        <v>0.14285714285714285</v>
      </c>
      <c r="BP98" s="67">
        <f>IFERROR(Y98/J98,"0")</f>
        <v>0.14285714285714285</v>
      </c>
    </row>
    <row r="99" spans="1:68" x14ac:dyDescent="0.2">
      <c r="A99" s="345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6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12</v>
      </c>
      <c r="Y99" s="326">
        <f>IFERROR(SUM(Y96:Y98),"0")</f>
        <v>12</v>
      </c>
      <c r="Z99" s="326">
        <f>IFERROR(IF(Z96="",0,Z96),"0")+IFERROR(IF(Z97="",0,Z97),"0")+IFERROR(IF(Z98="",0,Z98),"0")</f>
        <v>0.186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6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36.96</v>
      </c>
      <c r="Y100" s="326">
        <f>IFERROR(SUMPRODUCT(Y96:Y98*H96:H98),"0")</f>
        <v>36.96</v>
      </c>
      <c r="Z100" s="37"/>
      <c r="AA100" s="327"/>
      <c r="AB100" s="327"/>
      <c r="AC100" s="327"/>
    </row>
    <row r="101" spans="1:68" ht="16.5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customHeight="1" x14ac:dyDescent="0.25">
      <c r="A102" s="356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8"/>
      <c r="AB102" s="318"/>
      <c r="AC102" s="318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28">
        <v>4607111039262</v>
      </c>
      <c r="E103" s="329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12</v>
      </c>
      <c r="Y103" s="325">
        <f t="shared" ref="Y103:Y108" si="12">IFERROR(IF(X103="","",X103),"")</f>
        <v>12</v>
      </c>
      <c r="Z103" s="36">
        <f t="shared" ref="Z103:Z108" si="13">IFERROR(IF(X103="","",X103*0.0155),"")</f>
        <v>0.186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80.635199999999998</v>
      </c>
      <c r="BN103" s="67">
        <f t="shared" ref="BN103:BN108" si="15">IFERROR(Y103*I103,"0")</f>
        <v>80.635199999999998</v>
      </c>
      <c r="BO103" s="67">
        <f t="shared" ref="BO103:BO108" si="16">IFERROR(X103/J103,"0")</f>
        <v>0.14285714285714285</v>
      </c>
      <c r="BP103" s="67">
        <f t="shared" ref="BP103:BP108" si="17">IFERROR(Y103/J103,"0")</f>
        <v>0.14285714285714285</v>
      </c>
    </row>
    <row r="104" spans="1:68" ht="27" customHeight="1" x14ac:dyDescent="0.25">
      <c r="A104" s="54" t="s">
        <v>195</v>
      </c>
      <c r="B104" s="54" t="s">
        <v>196</v>
      </c>
      <c r="C104" s="31">
        <v>4301070976</v>
      </c>
      <c r="D104" s="328">
        <v>4607111034144</v>
      </c>
      <c r="E104" s="329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28">
        <v>4607111039248</v>
      </c>
      <c r="E105" s="329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1"/>
      <c r="R105" s="331"/>
      <c r="S105" s="331"/>
      <c r="T105" s="332"/>
      <c r="U105" s="34"/>
      <c r="V105" s="34"/>
      <c r="W105" s="35" t="s">
        <v>70</v>
      </c>
      <c r="X105" s="324">
        <v>24</v>
      </c>
      <c r="Y105" s="325">
        <f t="shared" si="12"/>
        <v>24</v>
      </c>
      <c r="Z105" s="36">
        <f t="shared" si="13"/>
        <v>0.372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175.2</v>
      </c>
      <c r="BN105" s="67">
        <f t="shared" si="15"/>
        <v>175.2</v>
      </c>
      <c r="BO105" s="67">
        <f t="shared" si="16"/>
        <v>0.2857142857142857</v>
      </c>
      <c r="BP105" s="67">
        <f t="shared" si="17"/>
        <v>0.2857142857142857</v>
      </c>
    </row>
    <row r="106" spans="1:68" ht="27" customHeight="1" x14ac:dyDescent="0.25">
      <c r="A106" s="54" t="s">
        <v>199</v>
      </c>
      <c r="B106" s="54" t="s">
        <v>200</v>
      </c>
      <c r="C106" s="31">
        <v>4301070973</v>
      </c>
      <c r="D106" s="328">
        <v>4607111033987</v>
      </c>
      <c r="E106" s="329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28">
        <v>4607111039293</v>
      </c>
      <c r="E107" s="329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24">
        <v>12</v>
      </c>
      <c r="Y107" s="325">
        <f t="shared" si="12"/>
        <v>12</v>
      </c>
      <c r="Z107" s="36">
        <f t="shared" si="13"/>
        <v>0.186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80.635199999999998</v>
      </c>
      <c r="BN107" s="67">
        <f t="shared" si="15"/>
        <v>80.635199999999998</v>
      </c>
      <c r="BO107" s="67">
        <f t="shared" si="16"/>
        <v>0.14285714285714285</v>
      </c>
      <c r="BP107" s="67">
        <f t="shared" si="17"/>
        <v>0.14285714285714285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28">
        <v>4607111039279</v>
      </c>
      <c r="E108" s="329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1"/>
      <c r="R108" s="331"/>
      <c r="S108" s="331"/>
      <c r="T108" s="332"/>
      <c r="U108" s="34"/>
      <c r="V108" s="34"/>
      <c r="W108" s="35" t="s">
        <v>70</v>
      </c>
      <c r="X108" s="324">
        <v>0</v>
      </c>
      <c r="Y108" s="325">
        <f t="shared" si="12"/>
        <v>0</v>
      </c>
      <c r="Z108" s="36">
        <f t="shared" si="13"/>
        <v>0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345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6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48</v>
      </c>
      <c r="Y109" s="326">
        <f>IFERROR(SUM(Y103:Y108),"0")</f>
        <v>48</v>
      </c>
      <c r="Z109" s="326">
        <f>IFERROR(IF(Z103="",0,Z103),"0")+IFERROR(IF(Z104="",0,Z104),"0")+IFERROR(IF(Z105="",0,Z105),"0")+IFERROR(IF(Z106="",0,Z106),"0")+IFERROR(IF(Z107="",0,Z107),"0")+IFERROR(IF(Z108="",0,Z108),"0")</f>
        <v>0.74399999999999999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6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321.60000000000002</v>
      </c>
      <c r="Y110" s="326">
        <f>IFERROR(SUMPRODUCT(Y103:Y108*H103:H108),"0")</f>
        <v>321.60000000000002</v>
      </c>
      <c r="Z110" s="37"/>
      <c r="AA110" s="327"/>
      <c r="AB110" s="327"/>
      <c r="AC110" s="327"/>
    </row>
    <row r="111" spans="1:68" ht="16.5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customHeight="1" x14ac:dyDescent="0.25">
      <c r="A112" s="356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8"/>
      <c r="AB112" s="318"/>
      <c r="AC112" s="318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28">
        <v>4607111034014</v>
      </c>
      <c r="E113" s="329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56</v>
      </c>
      <c r="Y113" s="325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28">
        <v>4607111033994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98</v>
      </c>
      <c r="Y114" s="325">
        <f>IFERROR(IF(X114="","",X114),"")</f>
        <v>98</v>
      </c>
      <c r="Z114" s="36">
        <f>IFERROR(IF(X114="","",X114*0.01788),"")</f>
        <v>1.75224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x14ac:dyDescent="0.2">
      <c r="A115" s="345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6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154</v>
      </c>
      <c r="Y115" s="326">
        <f>IFERROR(SUM(Y113:Y114),"0")</f>
        <v>154</v>
      </c>
      <c r="Z115" s="326">
        <f>IFERROR(IF(Z113="",0,Z113),"0")+IFERROR(IF(Z114="",0,Z114),"0")</f>
        <v>2.75352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6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462</v>
      </c>
      <c r="Y116" s="326">
        <f>IFERROR(SUMPRODUCT(Y113:Y114*H113:H114),"0")</f>
        <v>462</v>
      </c>
      <c r="Z116" s="37"/>
      <c r="AA116" s="327"/>
      <c r="AB116" s="327"/>
      <c r="AC116" s="327"/>
    </row>
    <row r="117" spans="1:68" ht="16.5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customHeight="1" x14ac:dyDescent="0.25">
      <c r="A118" s="356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8"/>
      <c r="AB118" s="318"/>
      <c r="AC118" s="318"/>
    </row>
    <row r="119" spans="1:68" ht="27" customHeight="1" x14ac:dyDescent="0.25">
      <c r="A119" s="54" t="s">
        <v>213</v>
      </c>
      <c r="B119" s="54" t="s">
        <v>214</v>
      </c>
      <c r="C119" s="31">
        <v>4301135311</v>
      </c>
      <c r="D119" s="328">
        <v>4607111039095</v>
      </c>
      <c r="E119" s="329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4301135300</v>
      </c>
      <c r="D120" s="328">
        <v>4607111039101</v>
      </c>
      <c r="E120" s="329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31"/>
      <c r="R120" s="331"/>
      <c r="S120" s="331"/>
      <c r="T120" s="332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1"/>
      <c r="R121" s="331"/>
      <c r="S121" s="331"/>
      <c r="T121" s="332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5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6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14</v>
      </c>
      <c r="Y122" s="326">
        <f>IFERROR(SUM(Y119:Y121),"0")</f>
        <v>14</v>
      </c>
      <c r="Z122" s="326">
        <f>IFERROR(IF(Z119="",0,Z119),"0")+IFERROR(IF(Z120="",0,Z120),"0")+IFERROR(IF(Z121="",0,Z121),"0")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6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42</v>
      </c>
      <c r="Y123" s="326">
        <f>IFERROR(SUMPRODUCT(Y119:Y121*H119:H121),"0")</f>
        <v>42</v>
      </c>
      <c r="Z123" s="37"/>
      <c r="AA123" s="327"/>
      <c r="AB123" s="327"/>
      <c r="AC123" s="327"/>
    </row>
    <row r="124" spans="1:68" ht="16.5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56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18"/>
      <c r="AB125" s="318"/>
      <c r="AC125" s="318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1"/>
      <c r="R126" s="331"/>
      <c r="S126" s="331"/>
      <c r="T126" s="332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1"/>
      <c r="R127" s="331"/>
      <c r="S127" s="331"/>
      <c r="T127" s="332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5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6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14</v>
      </c>
      <c r="Y128" s="326">
        <f>IFERROR(SUM(Y126:Y127),"0")</f>
        <v>14</v>
      </c>
      <c r="Z128" s="326">
        <f>IFERROR(IF(Z126="",0,Z126),"0")+IFERROR(IF(Z127="",0,Z127),"0")</f>
        <v>0.25031999999999999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6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42</v>
      </c>
      <c r="Y129" s="326">
        <f>IFERROR(SUMPRODUCT(Y126:Y127*H126:H127),"0")</f>
        <v>42</v>
      </c>
      <c r="Z129" s="37"/>
      <c r="AA129" s="327"/>
      <c r="AB129" s="327"/>
      <c r="AC129" s="327"/>
    </row>
    <row r="130" spans="1:68" ht="16.5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56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18"/>
      <c r="AB131" s="318"/>
      <c r="AC131" s="318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6" t="s">
        <v>230</v>
      </c>
      <c r="Q132" s="331"/>
      <c r="R132" s="331"/>
      <c r="S132" s="331"/>
      <c r="T132" s="332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5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6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6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56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18"/>
      <c r="AB136" s="318"/>
      <c r="AC136" s="318"/>
    </row>
    <row r="137" spans="1:68" ht="16.5" customHeight="1" x14ac:dyDescent="0.25">
      <c r="A137" s="54" t="s">
        <v>233</v>
      </c>
      <c r="B137" s="54" t="s">
        <v>234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9" t="s">
        <v>235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28</v>
      </c>
      <c r="Y137" s="325">
        <f>IFERROR(IF(X137="","",X137),"")</f>
        <v>28</v>
      </c>
      <c r="Z137" s="36">
        <f>IFERROR(IF(X137="","",X137*0.00936),"")</f>
        <v>0.26207999999999998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86.52</v>
      </c>
      <c r="BN137" s="67">
        <f>IFERROR(Y137*I137,"0")</f>
        <v>86.52</v>
      </c>
      <c r="BO137" s="67">
        <f>IFERROR(X137/J137,"0")</f>
        <v>0.22222222222222221</v>
      </c>
      <c r="BP137" s="67">
        <f>IFERROR(Y137/J137,"0")</f>
        <v>0.22222222222222221</v>
      </c>
    </row>
    <row r="138" spans="1:68" x14ac:dyDescent="0.2">
      <c r="A138" s="345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6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28</v>
      </c>
      <c r="Y138" s="326">
        <f>IFERROR(SUM(Y137:Y137),"0")</f>
        <v>28</v>
      </c>
      <c r="Z138" s="326">
        <f>IFERROR(IF(Z137="",0,Z137),"0")</f>
        <v>0.26207999999999998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6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75.600000000000009</v>
      </c>
      <c r="Y139" s="326">
        <f>IFERROR(SUMPRODUCT(Y137:Y137*H137:H137),"0")</f>
        <v>75.600000000000009</v>
      </c>
      <c r="Z139" s="37"/>
      <c r="AA139" s="327"/>
      <c r="AB139" s="327"/>
      <c r="AC139" s="327"/>
    </row>
    <row r="140" spans="1:68" ht="16.5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56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18"/>
      <c r="AB141" s="318"/>
      <c r="AC141" s="318"/>
    </row>
    <row r="142" spans="1:68" ht="27" customHeight="1" x14ac:dyDescent="0.25">
      <c r="A142" s="54" t="s">
        <v>238</v>
      </c>
      <c r="B142" s="54" t="s">
        <v>239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242</v>
      </c>
      <c r="B143" s="54" t="s">
        <v>243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1"/>
      <c r="R143" s="331"/>
      <c r="S143" s="331"/>
      <c r="T143" s="332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5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6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6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56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18"/>
      <c r="AB147" s="318"/>
      <c r="AC147" s="318"/>
    </row>
    <row r="148" spans="1:68" ht="27" customHeight="1" x14ac:dyDescent="0.25">
      <c r="A148" s="54" t="s">
        <v>245</v>
      </c>
      <c r="B148" s="54" t="s">
        <v>246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1"/>
      <c r="R148" s="331"/>
      <c r="S148" s="331"/>
      <c r="T148" s="332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45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6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6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57" t="s">
        <v>248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48"/>
      <c r="AB151" s="48"/>
      <c r="AC151" s="48"/>
    </row>
    <row r="152" spans="1:68" ht="16.5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56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18"/>
      <c r="AB153" s="318"/>
      <c r="AC153" s="318"/>
    </row>
    <row r="154" spans="1:68" ht="27" customHeight="1" x14ac:dyDescent="0.25">
      <c r="A154" s="54" t="s">
        <v>250</v>
      </c>
      <c r="B154" s="54" t="s">
        <v>251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0" t="s">
        <v>252</v>
      </c>
      <c r="Q154" s="331"/>
      <c r="R154" s="331"/>
      <c r="S154" s="331"/>
      <c r="T154" s="332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5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6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6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56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18"/>
      <c r="AB158" s="318"/>
      <c r="AC158" s="318"/>
    </row>
    <row r="159" spans="1:68" ht="16.5" customHeight="1" x14ac:dyDescent="0.25">
      <c r="A159" s="54" t="s">
        <v>254</v>
      </c>
      <c r="B159" s="54" t="s">
        <v>255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256</v>
      </c>
      <c r="Q159" s="331"/>
      <c r="R159" s="331"/>
      <c r="S159" s="331"/>
      <c r="T159" s="332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258</v>
      </c>
      <c r="B160" s="54" t="s">
        <v>259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260</v>
      </c>
      <c r="Q160" s="331"/>
      <c r="R160" s="331"/>
      <c r="S160" s="331"/>
      <c r="T160" s="332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1"/>
      <c r="R161" s="331"/>
      <c r="S161" s="331"/>
      <c r="T161" s="332"/>
      <c r="U161" s="34"/>
      <c r="V161" s="34"/>
      <c r="W161" s="35" t="s">
        <v>70</v>
      </c>
      <c r="X161" s="324">
        <v>300</v>
      </c>
      <c r="Y161" s="325">
        <f>IFERROR(IF(X161="","",X161),"")</f>
        <v>300</v>
      </c>
      <c r="Z161" s="36">
        <f>IFERROR(IF(X161="","",X161*0.00866),"")</f>
        <v>2.5979999999999999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1563.9599999999998</v>
      </c>
      <c r="BN161" s="67">
        <f>IFERROR(Y161*I161,"0")</f>
        <v>1563.9599999999998</v>
      </c>
      <c r="BO161" s="67">
        <f>IFERROR(X161/J161,"0")</f>
        <v>2.0833333333333335</v>
      </c>
      <c r="BP161" s="67">
        <f>IFERROR(Y161/J161,"0")</f>
        <v>2.0833333333333335</v>
      </c>
    </row>
    <row r="162" spans="1:68" ht="27" customHeight="1" x14ac:dyDescent="0.25">
      <c r="A162" s="54" t="s">
        <v>265</v>
      </c>
      <c r="B162" s="54" t="s">
        <v>266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1"/>
      <c r="R162" s="331"/>
      <c r="S162" s="331"/>
      <c r="T162" s="332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5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6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300</v>
      </c>
      <c r="Y163" s="326">
        <f>IFERROR(SUM(Y159:Y162),"0")</f>
        <v>300</v>
      </c>
      <c r="Z163" s="326">
        <f>IFERROR(IF(Z159="",0,Z159),"0")+IFERROR(IF(Z160="",0,Z160),"0")+IFERROR(IF(Z161="",0,Z161),"0")+IFERROR(IF(Z162="",0,Z162),"0")</f>
        <v>2.5979999999999999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6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1500</v>
      </c>
      <c r="Y164" s="326">
        <f>IFERROR(SUMPRODUCT(Y159:Y162*H159:H162),"0")</f>
        <v>1500</v>
      </c>
      <c r="Z164" s="37"/>
      <c r="AA164" s="327"/>
      <c r="AB164" s="327"/>
      <c r="AC164" s="327"/>
    </row>
    <row r="165" spans="1:68" ht="14.25" customHeight="1" x14ac:dyDescent="0.25">
      <c r="A165" s="356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8"/>
      <c r="AB165" s="318"/>
      <c r="AC165" s="318"/>
    </row>
    <row r="166" spans="1:68" ht="27" customHeight="1" x14ac:dyDescent="0.25">
      <c r="A166" s="54" t="s">
        <v>269</v>
      </c>
      <c r="B166" s="54" t="s">
        <v>270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1"/>
      <c r="R166" s="331"/>
      <c r="S166" s="331"/>
      <c r="T166" s="332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1"/>
      <c r="R167" s="331"/>
      <c r="S167" s="331"/>
      <c r="T167" s="332"/>
      <c r="U167" s="34"/>
      <c r="V167" s="34"/>
      <c r="W167" s="35" t="s">
        <v>70</v>
      </c>
      <c r="X167" s="324">
        <v>12</v>
      </c>
      <c r="Y167" s="325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63.036000000000001</v>
      </c>
      <c r="BN167" s="67">
        <f>IFERROR(Y167*I167,"0")</f>
        <v>63.036000000000001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x14ac:dyDescent="0.2">
      <c r="A168" s="345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6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12</v>
      </c>
      <c r="Y168" s="326">
        <f>IFERROR(SUM(Y166:Y167),"0")</f>
        <v>12</v>
      </c>
      <c r="Z168" s="326">
        <f>IFERROR(IF(Z166="",0,Z166),"0")+IFERROR(IF(Z167="",0,Z167),"0")</f>
        <v>0.10391999999999998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6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60</v>
      </c>
      <c r="Y169" s="326">
        <f>IFERROR(SUMPRODUCT(Y166:Y167*H166:H167),"0")</f>
        <v>60</v>
      </c>
      <c r="Z169" s="37"/>
      <c r="AA169" s="327"/>
      <c r="AB169" s="327"/>
      <c r="AC169" s="327"/>
    </row>
    <row r="170" spans="1:68" ht="27.75" customHeight="1" x14ac:dyDescent="0.2">
      <c r="A170" s="357" t="s">
        <v>274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48"/>
      <c r="AB170" s="48"/>
      <c r="AC170" s="48"/>
    </row>
    <row r="171" spans="1:68" ht="16.5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56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18"/>
      <c r="AB172" s="318"/>
      <c r="AC172" s="318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1"/>
      <c r="R173" s="331"/>
      <c r="S173" s="331"/>
      <c r="T173" s="332"/>
      <c r="U173" s="34"/>
      <c r="V173" s="34"/>
      <c r="W173" s="35" t="s">
        <v>70</v>
      </c>
      <c r="X173" s="324">
        <v>70</v>
      </c>
      <c r="Y173" s="325">
        <f>IFERROR(IF(X173="","",X173),"")</f>
        <v>70</v>
      </c>
      <c r="Z173" s="36">
        <f>IFERROR(IF(X173="","",X173*0.01788),"")</f>
        <v>1.2516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237.16</v>
      </c>
      <c r="BN173" s="67">
        <f>IFERROR(Y173*I173,"0")</f>
        <v>237.16</v>
      </c>
      <c r="BO173" s="67">
        <f>IFERROR(X173/J173,"0")</f>
        <v>1</v>
      </c>
      <c r="BP173" s="67">
        <f>IFERROR(Y173/J173,"0")</f>
        <v>1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1"/>
      <c r="R174" s="331"/>
      <c r="S174" s="331"/>
      <c r="T174" s="332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14</v>
      </c>
      <c r="Y175" s="32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52.304000000000002</v>
      </c>
      <c r="BN175" s="67">
        <f>IFERROR(Y175*I175,"0")</f>
        <v>52.304000000000002</v>
      </c>
      <c r="BO175" s="67">
        <f>IFERROR(X175/J175,"0")</f>
        <v>0.2</v>
      </c>
      <c r="BP175" s="67">
        <f>IFERROR(Y175/J175,"0")</f>
        <v>0.2</v>
      </c>
    </row>
    <row r="176" spans="1:68" x14ac:dyDescent="0.2">
      <c r="A176" s="345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6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84</v>
      </c>
      <c r="Y176" s="326">
        <f>IFERROR(SUM(Y173:Y175),"0")</f>
        <v>84</v>
      </c>
      <c r="Z176" s="326">
        <f>IFERROR(IF(Z173="",0,Z173),"0")+IFERROR(IF(Z174="",0,Z174),"0")+IFERROR(IF(Z175="",0,Z175),"0")</f>
        <v>1.5019200000000001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6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252</v>
      </c>
      <c r="Y177" s="326">
        <f>IFERROR(SUMPRODUCT(Y173:Y175*H173:H175),"0")</f>
        <v>252</v>
      </c>
      <c r="Z177" s="37"/>
      <c r="AA177" s="327"/>
      <c r="AB177" s="327"/>
      <c r="AC177" s="327"/>
    </row>
    <row r="178" spans="1:68" ht="14.25" customHeight="1" x14ac:dyDescent="0.25">
      <c r="A178" s="356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18"/>
      <c r="AB178" s="318"/>
      <c r="AC178" s="318"/>
    </row>
    <row r="179" spans="1:68" ht="27" customHeight="1" x14ac:dyDescent="0.25">
      <c r="A179" s="54" t="s">
        <v>286</v>
      </c>
      <c r="B179" s="54" t="s">
        <v>287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0" t="s">
        <v>290</v>
      </c>
      <c r="Q179" s="331"/>
      <c r="R179" s="331"/>
      <c r="S179" s="331"/>
      <c r="T179" s="332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5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6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6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customHeight="1" x14ac:dyDescent="0.2">
      <c r="A182" s="357" t="s">
        <v>293</v>
      </c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  <c r="AA182" s="48"/>
      <c r="AB182" s="48"/>
      <c r="AC182" s="48"/>
    </row>
    <row r="183" spans="1:68" ht="16.5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customHeight="1" x14ac:dyDescent="0.25">
      <c r="A184" s="356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18"/>
      <c r="AB184" s="318"/>
      <c r="AC184" s="318"/>
    </row>
    <row r="185" spans="1:68" ht="27" customHeight="1" x14ac:dyDescent="0.25">
      <c r="A185" s="54" t="s">
        <v>295</v>
      </c>
      <c r="B185" s="54" t="s">
        <v>296</v>
      </c>
      <c r="C185" s="31">
        <v>4301135681</v>
      </c>
      <c r="D185" s="328">
        <v>4620207490143</v>
      </c>
      <c r="E185" s="329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31"/>
      <c r="R185" s="331"/>
      <c r="S185" s="331"/>
      <c r="T185" s="332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4301135707</v>
      </c>
      <c r="D186" s="328">
        <v>4620207490198</v>
      </c>
      <c r="E186" s="329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31"/>
      <c r="R186" s="331"/>
      <c r="S186" s="331"/>
      <c r="T186" s="332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302</v>
      </c>
      <c r="B187" s="54" t="s">
        <v>303</v>
      </c>
      <c r="C187" s="31">
        <v>4301135719</v>
      </c>
      <c r="D187" s="328">
        <v>4620207490235</v>
      </c>
      <c r="E187" s="329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31"/>
      <c r="R187" s="331"/>
      <c r="S187" s="331"/>
      <c r="T187" s="332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4301135697</v>
      </c>
      <c r="D188" s="328">
        <v>4620207490259</v>
      </c>
      <c r="E188" s="329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5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6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6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customHeight="1" x14ac:dyDescent="0.25">
      <c r="A192" s="356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8"/>
      <c r="AB192" s="318"/>
      <c r="AC192" s="318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28">
        <v>4607111037022</v>
      </c>
      <c r="E193" s="329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31"/>
      <c r="R193" s="331"/>
      <c r="S193" s="331"/>
      <c r="T193" s="332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4301070990</v>
      </c>
      <c r="D194" s="328">
        <v>4607111038494</v>
      </c>
      <c r="E194" s="329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4301070966</v>
      </c>
      <c r="D195" s="328">
        <v>4607111038135</v>
      </c>
      <c r="E195" s="329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31"/>
      <c r="R195" s="331"/>
      <c r="S195" s="331"/>
      <c r="T195" s="332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5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6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0</v>
      </c>
      <c r="Y196" s="326">
        <f>IFERROR(SUM(Y193:Y195),"0")</f>
        <v>0</v>
      </c>
      <c r="Z196" s="326">
        <f>IFERROR(IF(Z193="",0,Z193),"0")+IFERROR(IF(Z194="",0,Z194),"0")+IFERROR(IF(Z195="",0,Z195),"0")</f>
        <v>0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6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0</v>
      </c>
      <c r="Y197" s="326">
        <f>IFERROR(SUMPRODUCT(Y193:Y195*H193:H195),"0")</f>
        <v>0</v>
      </c>
      <c r="Z197" s="37"/>
      <c r="AA197" s="327"/>
      <c r="AB197" s="327"/>
      <c r="AC197" s="327"/>
    </row>
    <row r="198" spans="1:68" ht="16.5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customHeight="1" x14ac:dyDescent="0.25">
      <c r="A199" s="356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18"/>
      <c r="AB199" s="318"/>
      <c r="AC199" s="318"/>
    </row>
    <row r="200" spans="1:68" ht="27" customHeight="1" x14ac:dyDescent="0.25">
      <c r="A200" s="54" t="s">
        <v>318</v>
      </c>
      <c r="B200" s="54" t="s">
        <v>319</v>
      </c>
      <c r="C200" s="31">
        <v>4301070996</v>
      </c>
      <c r="D200" s="328">
        <v>4607111038654</v>
      </c>
      <c r="E200" s="329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4301070997</v>
      </c>
      <c r="D201" s="328">
        <v>4607111038586</v>
      </c>
      <c r="E201" s="329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4301070962</v>
      </c>
      <c r="D202" s="328">
        <v>4607111038609</v>
      </c>
      <c r="E202" s="329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4301070963</v>
      </c>
      <c r="D203" s="328">
        <v>4607111038630</v>
      </c>
      <c r="E203" s="329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31"/>
      <c r="R203" s="331"/>
      <c r="S203" s="331"/>
      <c r="T203" s="332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4301070959</v>
      </c>
      <c r="D204" s="328">
        <v>4607111038616</v>
      </c>
      <c r="E204" s="329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31"/>
      <c r="R204" s="331"/>
      <c r="S204" s="331"/>
      <c r="T204" s="332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4301070960</v>
      </c>
      <c r="D205" s="328">
        <v>4607111038623</v>
      </c>
      <c r="E205" s="329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31"/>
      <c r="R205" s="331"/>
      <c r="S205" s="331"/>
      <c r="T205" s="332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x14ac:dyDescent="0.2">
      <c r="A206" s="345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6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6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customHeight="1" x14ac:dyDescent="0.25">
      <c r="A209" s="356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18"/>
      <c r="AB209" s="318"/>
      <c r="AC209" s="318"/>
    </row>
    <row r="210" spans="1:68" ht="27" customHeight="1" x14ac:dyDescent="0.25">
      <c r="A210" s="54" t="s">
        <v>333</v>
      </c>
      <c r="B210" s="54" t="s">
        <v>334</v>
      </c>
      <c r="C210" s="31">
        <v>4301070915</v>
      </c>
      <c r="D210" s="328">
        <v>4607111035882</v>
      </c>
      <c r="E210" s="329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4301070921</v>
      </c>
      <c r="D211" s="328">
        <v>4607111035905</v>
      </c>
      <c r="E211" s="329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31"/>
      <c r="R211" s="331"/>
      <c r="S211" s="331"/>
      <c r="T211" s="332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338</v>
      </c>
      <c r="B212" s="54" t="s">
        <v>339</v>
      </c>
      <c r="C212" s="31">
        <v>4301070917</v>
      </c>
      <c r="D212" s="328">
        <v>4607111035912</v>
      </c>
      <c r="E212" s="329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31"/>
      <c r="R212" s="331"/>
      <c r="S212" s="331"/>
      <c r="T212" s="332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28">
        <v>4607111035929</v>
      </c>
      <c r="E213" s="329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5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6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6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customHeight="1" x14ac:dyDescent="0.25">
      <c r="A217" s="356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18"/>
      <c r="AB217" s="318"/>
      <c r="AC217" s="318"/>
    </row>
    <row r="218" spans="1:68" ht="16.5" customHeight="1" x14ac:dyDescent="0.25">
      <c r="A218" s="54" t="s">
        <v>344</v>
      </c>
      <c r="B218" s="54" t="s">
        <v>345</v>
      </c>
      <c r="C218" s="31">
        <v>4301070912</v>
      </c>
      <c r="D218" s="328">
        <v>4607111037213</v>
      </c>
      <c r="E218" s="329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5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6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6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56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18"/>
      <c r="AB222" s="318"/>
      <c r="AC222" s="318"/>
    </row>
    <row r="223" spans="1:68" ht="27" customHeight="1" x14ac:dyDescent="0.25">
      <c r="A223" s="54" t="s">
        <v>348</v>
      </c>
      <c r="B223" s="54" t="s">
        <v>349</v>
      </c>
      <c r="C223" s="31">
        <v>4301051320</v>
      </c>
      <c r="D223" s="328">
        <v>4680115881334</v>
      </c>
      <c r="E223" s="329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5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6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6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56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18"/>
      <c r="AB227" s="318"/>
      <c r="AC227" s="318"/>
    </row>
    <row r="228" spans="1:68" ht="16.5" customHeight="1" x14ac:dyDescent="0.25">
      <c r="A228" s="54" t="s">
        <v>352</v>
      </c>
      <c r="B228" s="54" t="s">
        <v>353</v>
      </c>
      <c r="C228" s="31">
        <v>4301071063</v>
      </c>
      <c r="D228" s="328">
        <v>4607111039019</v>
      </c>
      <c r="E228" s="329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31"/>
      <c r="R228" s="331"/>
      <c r="S228" s="331"/>
      <c r="T228" s="332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355</v>
      </c>
      <c r="B229" s="54" t="s">
        <v>356</v>
      </c>
      <c r="C229" s="31">
        <v>4301071000</v>
      </c>
      <c r="D229" s="328">
        <v>4607111038708</v>
      </c>
      <c r="E229" s="329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31"/>
      <c r="R229" s="331"/>
      <c r="S229" s="331"/>
      <c r="T229" s="332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5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6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6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customHeight="1" x14ac:dyDescent="0.2">
      <c r="A232" s="357" t="s">
        <v>357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48"/>
      <c r="AB232" s="48"/>
      <c r="AC232" s="48"/>
    </row>
    <row r="233" spans="1:68" ht="16.5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customHeight="1" x14ac:dyDescent="0.25">
      <c r="A234" s="356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8"/>
      <c r="AB234" s="318"/>
      <c r="AC234" s="318"/>
    </row>
    <row r="235" spans="1:68" ht="27" customHeight="1" x14ac:dyDescent="0.25">
      <c r="A235" s="54" t="s">
        <v>359</v>
      </c>
      <c r="B235" s="54" t="s">
        <v>360</v>
      </c>
      <c r="C235" s="31">
        <v>4301071036</v>
      </c>
      <c r="D235" s="328">
        <v>4607111036162</v>
      </c>
      <c r="E235" s="329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31"/>
      <c r="R235" s="331"/>
      <c r="S235" s="331"/>
      <c r="T235" s="332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5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6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6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customHeight="1" x14ac:dyDescent="0.2">
      <c r="A238" s="357" t="s">
        <v>362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48"/>
      <c r="AB238" s="48"/>
      <c r="AC238" s="48"/>
    </row>
    <row r="239" spans="1:68" ht="16.5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customHeight="1" x14ac:dyDescent="0.25">
      <c r="A240" s="356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18"/>
      <c r="AB240" s="318"/>
      <c r="AC240" s="318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28">
        <v>4607111035899</v>
      </c>
      <c r="E241" s="329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336</v>
      </c>
      <c r="Y241" s="325">
        <f>IFERROR(IF(X241="","",X241),"")</f>
        <v>336</v>
      </c>
      <c r="Z241" s="36">
        <f>IFERROR(IF(X241="","",X241*0.0155),"")</f>
        <v>5.2080000000000002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1768.0319999999999</v>
      </c>
      <c r="BN241" s="67">
        <f>IFERROR(Y241*I241,"0")</f>
        <v>1768.0319999999999</v>
      </c>
      <c r="BO241" s="67">
        <f>IFERROR(X241/J241,"0")</f>
        <v>4</v>
      </c>
      <c r="BP241" s="67">
        <f>IFERROR(Y241/J241,"0")</f>
        <v>4</v>
      </c>
    </row>
    <row r="242" spans="1:68" ht="27" customHeight="1" x14ac:dyDescent="0.25">
      <c r="A242" s="54" t="s">
        <v>366</v>
      </c>
      <c r="B242" s="54" t="s">
        <v>367</v>
      </c>
      <c r="C242" s="31">
        <v>4301070991</v>
      </c>
      <c r="D242" s="328">
        <v>4607111038180</v>
      </c>
      <c r="E242" s="329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5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6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336</v>
      </c>
      <c r="Y243" s="326">
        <f>IFERROR(SUM(Y241:Y242),"0")</f>
        <v>336</v>
      </c>
      <c r="Z243" s="326">
        <f>IFERROR(IF(Z241="",0,Z241),"0")+IFERROR(IF(Z242="",0,Z242),"0")</f>
        <v>5.2080000000000002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6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1680</v>
      </c>
      <c r="Y244" s="326">
        <f>IFERROR(SUMPRODUCT(Y241:Y242*H241:H242),"0")</f>
        <v>1680</v>
      </c>
      <c r="Z244" s="37"/>
      <c r="AA244" s="327"/>
      <c r="AB244" s="327"/>
      <c r="AC244" s="327"/>
    </row>
    <row r="245" spans="1:68" ht="16.5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customHeight="1" x14ac:dyDescent="0.25">
      <c r="A246" s="356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18"/>
      <c r="AB246" s="318"/>
      <c r="AC246" s="318"/>
    </row>
    <row r="247" spans="1:68" ht="27" customHeight="1" x14ac:dyDescent="0.25">
      <c r="A247" s="54" t="s">
        <v>370</v>
      </c>
      <c r="B247" s="54" t="s">
        <v>371</v>
      </c>
      <c r="C247" s="31">
        <v>4301070870</v>
      </c>
      <c r="D247" s="328">
        <v>4607111036711</v>
      </c>
      <c r="E247" s="329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6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6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customHeight="1" x14ac:dyDescent="0.2">
      <c r="A250" s="357" t="s">
        <v>372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48"/>
      <c r="AB250" s="48"/>
      <c r="AC250" s="48"/>
    </row>
    <row r="251" spans="1:68" ht="16.5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customHeight="1" x14ac:dyDescent="0.25">
      <c r="A252" s="356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8"/>
      <c r="AB252" s="318"/>
      <c r="AC252" s="318"/>
    </row>
    <row r="253" spans="1:68" ht="27" customHeight="1" x14ac:dyDescent="0.25">
      <c r="A253" s="54" t="s">
        <v>375</v>
      </c>
      <c r="B253" s="54" t="s">
        <v>376</v>
      </c>
      <c r="C253" s="31">
        <v>4301133004</v>
      </c>
      <c r="D253" s="328">
        <v>4607111039774</v>
      </c>
      <c r="E253" s="329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6" t="s">
        <v>377</v>
      </c>
      <c r="Q253" s="331"/>
      <c r="R253" s="331"/>
      <c r="S253" s="331"/>
      <c r="T253" s="332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5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6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6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customHeight="1" x14ac:dyDescent="0.25">
      <c r="A256" s="356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8"/>
      <c r="AB256" s="318"/>
      <c r="AC256" s="318"/>
    </row>
    <row r="257" spans="1:68" ht="37.5" customHeight="1" x14ac:dyDescent="0.25">
      <c r="A257" s="54" t="s">
        <v>379</v>
      </c>
      <c r="B257" s="54" t="s">
        <v>380</v>
      </c>
      <c r="C257" s="31">
        <v>4301135400</v>
      </c>
      <c r="D257" s="328">
        <v>4607111039361</v>
      </c>
      <c r="E257" s="329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31"/>
      <c r="R257" s="331"/>
      <c r="S257" s="331"/>
      <c r="T257" s="332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45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6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6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customHeight="1" x14ac:dyDescent="0.2">
      <c r="A260" s="357" t="s">
        <v>249</v>
      </c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48"/>
      <c r="AB260" s="48"/>
      <c r="AC260" s="48"/>
    </row>
    <row r="261" spans="1:68" ht="16.5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customHeight="1" x14ac:dyDescent="0.25">
      <c r="A262" s="356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18"/>
      <c r="AB262" s="318"/>
      <c r="AC262" s="318"/>
    </row>
    <row r="263" spans="1:68" ht="27" customHeight="1" x14ac:dyDescent="0.25">
      <c r="A263" s="54" t="s">
        <v>381</v>
      </c>
      <c r="B263" s="54" t="s">
        <v>382</v>
      </c>
      <c r="C263" s="31">
        <v>4301071014</v>
      </c>
      <c r="D263" s="328">
        <v>4640242181264</v>
      </c>
      <c r="E263" s="329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4" t="s">
        <v>383</v>
      </c>
      <c r="Q263" s="331"/>
      <c r="R263" s="331"/>
      <c r="S263" s="331"/>
      <c r="T263" s="332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385</v>
      </c>
      <c r="B264" s="54" t="s">
        <v>386</v>
      </c>
      <c r="C264" s="31">
        <v>4301071021</v>
      </c>
      <c r="D264" s="328">
        <v>4640242181325</v>
      </c>
      <c r="E264" s="329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23" t="s">
        <v>387</v>
      </c>
      <c r="Q264" s="331"/>
      <c r="R264" s="331"/>
      <c r="S264" s="331"/>
      <c r="T264" s="332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28">
        <v>4640242180670</v>
      </c>
      <c r="E265" s="329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9" t="s">
        <v>390</v>
      </c>
      <c r="Q265" s="331"/>
      <c r="R265" s="331"/>
      <c r="S265" s="331"/>
      <c r="T265" s="332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45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6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6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customHeight="1" x14ac:dyDescent="0.25">
      <c r="A268" s="356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18"/>
      <c r="AB268" s="318"/>
      <c r="AC268" s="318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28">
        <v>4640242180427</v>
      </c>
      <c r="E269" s="329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8" t="s">
        <v>394</v>
      </c>
      <c r="Q269" s="331"/>
      <c r="R269" s="331"/>
      <c r="S269" s="331"/>
      <c r="T269" s="332"/>
      <c r="U269" s="34"/>
      <c r="V269" s="34"/>
      <c r="W269" s="35" t="s">
        <v>70</v>
      </c>
      <c r="X269" s="324">
        <v>216</v>
      </c>
      <c r="Y269" s="325">
        <f>IFERROR(IF(X269="","",X269),"")</f>
        <v>216</v>
      </c>
      <c r="Z269" s="36">
        <f>IFERROR(IF(X269="","",X269*0.00502),"")</f>
        <v>1.08432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413.64</v>
      </c>
      <c r="BN269" s="67">
        <f>IFERROR(Y269*I269,"0")</f>
        <v>413.64</v>
      </c>
      <c r="BO269" s="67">
        <f>IFERROR(X269/J269,"0")</f>
        <v>0.92307692307692313</v>
      </c>
      <c r="BP269" s="67">
        <f>IFERROR(Y269/J269,"0")</f>
        <v>0.92307692307692313</v>
      </c>
    </row>
    <row r="270" spans="1:68" x14ac:dyDescent="0.2">
      <c r="A270" s="345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6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216</v>
      </c>
      <c r="Y270" s="326">
        <f>IFERROR(SUM(Y269:Y269),"0")</f>
        <v>216</v>
      </c>
      <c r="Z270" s="326">
        <f>IFERROR(IF(Z269="",0,Z269),"0")</f>
        <v>1.08432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6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388.8</v>
      </c>
      <c r="Y271" s="326">
        <f>IFERROR(SUMPRODUCT(Y269:Y269*H269:H269),"0")</f>
        <v>388.8</v>
      </c>
      <c r="Z271" s="37"/>
      <c r="AA271" s="327"/>
      <c r="AB271" s="327"/>
      <c r="AC271" s="327"/>
    </row>
    <row r="272" spans="1:68" ht="14.25" customHeight="1" x14ac:dyDescent="0.25">
      <c r="A272" s="356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18"/>
      <c r="AB272" s="318"/>
      <c r="AC272" s="318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28">
        <v>4640242180397</v>
      </c>
      <c r="E273" s="329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3" t="s">
        <v>398</v>
      </c>
      <c r="Q273" s="331"/>
      <c r="R273" s="331"/>
      <c r="S273" s="331"/>
      <c r="T273" s="332"/>
      <c r="U273" s="34"/>
      <c r="V273" s="34"/>
      <c r="W273" s="35" t="s">
        <v>70</v>
      </c>
      <c r="X273" s="324">
        <v>108</v>
      </c>
      <c r="Y273" s="325">
        <f>IFERROR(IF(X273="","",X273),"")</f>
        <v>108</v>
      </c>
      <c r="Z273" s="36">
        <f>IFERROR(IF(X273="","",X273*0.0155),"")</f>
        <v>1.6739999999999999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676.07999999999993</v>
      </c>
      <c r="BN273" s="67">
        <f>IFERROR(Y273*I273,"0")</f>
        <v>676.07999999999993</v>
      </c>
      <c r="BO273" s="67">
        <f>IFERROR(X273/J273,"0")</f>
        <v>1.2857142857142858</v>
      </c>
      <c r="BP273" s="67">
        <f>IFERROR(Y273/J273,"0")</f>
        <v>1.2857142857142858</v>
      </c>
    </row>
    <row r="274" spans="1:68" ht="27" customHeight="1" x14ac:dyDescent="0.25">
      <c r="A274" s="54" t="s">
        <v>400</v>
      </c>
      <c r="B274" s="54" t="s">
        <v>401</v>
      </c>
      <c r="C274" s="31">
        <v>4301132104</v>
      </c>
      <c r="D274" s="328">
        <v>4640242181219</v>
      </c>
      <c r="E274" s="329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3" t="s">
        <v>402</v>
      </c>
      <c r="Q274" s="331"/>
      <c r="R274" s="331"/>
      <c r="S274" s="331"/>
      <c r="T274" s="332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6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108</v>
      </c>
      <c r="Y275" s="326">
        <f>IFERROR(SUM(Y273:Y274),"0")</f>
        <v>108</v>
      </c>
      <c r="Z275" s="326">
        <f>IFERROR(IF(Z273="",0,Z273),"0")+IFERROR(IF(Z274="",0,Z274),"0")</f>
        <v>1.6739999999999999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6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648</v>
      </c>
      <c r="Y276" s="326">
        <f>IFERROR(SUMPRODUCT(Y273:Y274*H273:H274),"0")</f>
        <v>648</v>
      </c>
      <c r="Z276" s="37"/>
      <c r="AA276" s="327"/>
      <c r="AB276" s="327"/>
      <c r="AC276" s="327"/>
    </row>
    <row r="277" spans="1:68" ht="14.25" customHeight="1" x14ac:dyDescent="0.25">
      <c r="A277" s="356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18"/>
      <c r="AB277" s="318"/>
      <c r="AC277" s="318"/>
    </row>
    <row r="278" spans="1:68" ht="27" customHeight="1" x14ac:dyDescent="0.25">
      <c r="A278" s="54" t="s">
        <v>403</v>
      </c>
      <c r="B278" s="54" t="s">
        <v>404</v>
      </c>
      <c r="C278" s="31">
        <v>4301136028</v>
      </c>
      <c r="D278" s="328">
        <v>4640242180304</v>
      </c>
      <c r="E278" s="329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2" t="s">
        <v>405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28">
        <v>4640242180236</v>
      </c>
      <c r="E279" s="329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7" t="s">
        <v>409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216</v>
      </c>
      <c r="Y279" s="325">
        <f>IFERROR(IF(X279="","",X279),"")</f>
        <v>216</v>
      </c>
      <c r="Z279" s="36">
        <f>IFERROR(IF(X279="","",X279*0.0155),"")</f>
        <v>3.3479999999999999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1130.76</v>
      </c>
      <c r="BN279" s="67">
        <f>IFERROR(Y279*I279,"0")</f>
        <v>1130.76</v>
      </c>
      <c r="BO279" s="67">
        <f>IFERROR(X279/J279,"0")</f>
        <v>2.5714285714285716</v>
      </c>
      <c r="BP279" s="67">
        <f>IFERROR(Y279/J279,"0")</f>
        <v>2.5714285714285716</v>
      </c>
    </row>
    <row r="280" spans="1:68" ht="27" customHeight="1" x14ac:dyDescent="0.25">
      <c r="A280" s="54" t="s">
        <v>410</v>
      </c>
      <c r="B280" s="54" t="s">
        <v>411</v>
      </c>
      <c r="C280" s="31">
        <v>4301136029</v>
      </c>
      <c r="D280" s="328">
        <v>4640242180410</v>
      </c>
      <c r="E280" s="329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31"/>
      <c r="R280" s="331"/>
      <c r="S280" s="331"/>
      <c r="T280" s="332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5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6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216</v>
      </c>
      <c r="Y281" s="326">
        <f>IFERROR(SUM(Y278:Y280),"0")</f>
        <v>216</v>
      </c>
      <c r="Z281" s="326">
        <f>IFERROR(IF(Z278="",0,Z278),"0")+IFERROR(IF(Z279="",0,Z279),"0")+IFERROR(IF(Z280="",0,Z280),"0")</f>
        <v>3.3479999999999999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6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1080</v>
      </c>
      <c r="Y282" s="326">
        <f>IFERROR(SUMPRODUCT(Y278:Y280*H278:H280),"0")</f>
        <v>1080</v>
      </c>
      <c r="Z282" s="37"/>
      <c r="AA282" s="327"/>
      <c r="AB282" s="327"/>
      <c r="AC282" s="327"/>
    </row>
    <row r="283" spans="1:68" ht="14.25" customHeight="1" x14ac:dyDescent="0.25">
      <c r="A283" s="356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18"/>
      <c r="AB283" s="318"/>
      <c r="AC283" s="318"/>
    </row>
    <row r="284" spans="1:68" ht="27" customHeight="1" x14ac:dyDescent="0.25">
      <c r="A284" s="54" t="s">
        <v>412</v>
      </c>
      <c r="B284" s="54" t="s">
        <v>413</v>
      </c>
      <c r="C284" s="31">
        <v>4301135504</v>
      </c>
      <c r="D284" s="328">
        <v>4640242181554</v>
      </c>
      <c r="E284" s="329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9" t="s">
        <v>414</v>
      </c>
      <c r="Q284" s="331"/>
      <c r="R284" s="331"/>
      <c r="S284" s="331"/>
      <c r="T284" s="332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28">
        <v>4640242181561</v>
      </c>
      <c r="E285" s="329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31"/>
      <c r="R285" s="331"/>
      <c r="S285" s="331"/>
      <c r="T285" s="332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420</v>
      </c>
      <c r="B286" s="54" t="s">
        <v>421</v>
      </c>
      <c r="C286" s="31">
        <v>4301135552</v>
      </c>
      <c r="D286" s="328">
        <v>4640242181431</v>
      </c>
      <c r="E286" s="329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8" t="s">
        <v>422</v>
      </c>
      <c r="Q286" s="331"/>
      <c r="R286" s="331"/>
      <c r="S286" s="331"/>
      <c r="T286" s="332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28">
        <v>4640242181424</v>
      </c>
      <c r="E287" s="329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2" t="s">
        <v>426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12</v>
      </c>
      <c r="Y287" s="325">
        <f t="shared" si="24"/>
        <v>12</v>
      </c>
      <c r="Z287" s="36">
        <f>IFERROR(IF(X287="","",X287*0.0155),"")</f>
        <v>0.186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68.820000000000007</v>
      </c>
      <c r="BN287" s="67">
        <f t="shared" si="26"/>
        <v>68.820000000000007</v>
      </c>
      <c r="BO287" s="67">
        <f t="shared" si="27"/>
        <v>0.14285714285714285</v>
      </c>
      <c r="BP287" s="67">
        <f t="shared" si="28"/>
        <v>0.14285714285714285</v>
      </c>
    </row>
    <row r="288" spans="1:68" ht="27" customHeight="1" x14ac:dyDescent="0.25">
      <c r="A288" s="54" t="s">
        <v>427</v>
      </c>
      <c r="B288" s="54" t="s">
        <v>428</v>
      </c>
      <c r="C288" s="31">
        <v>4301135320</v>
      </c>
      <c r="D288" s="328">
        <v>4640242181592</v>
      </c>
      <c r="E288" s="329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429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28">
        <v>4640242181523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22" t="s">
        <v>433</v>
      </c>
      <c r="Q289" s="331"/>
      <c r="R289" s="331"/>
      <c r="S289" s="331"/>
      <c r="T289" s="332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434</v>
      </c>
      <c r="B290" s="54" t="s">
        <v>435</v>
      </c>
      <c r="C290" s="31">
        <v>4301135404</v>
      </c>
      <c r="D290" s="328">
        <v>4640242181516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2" t="s">
        <v>436</v>
      </c>
      <c r="Q290" s="331"/>
      <c r="R290" s="331"/>
      <c r="S290" s="331"/>
      <c r="T290" s="332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437</v>
      </c>
      <c r="B291" s="54" t="s">
        <v>438</v>
      </c>
      <c r="C291" s="31">
        <v>4301135402</v>
      </c>
      <c r="D291" s="328">
        <v>4640242181493</v>
      </c>
      <c r="E291" s="329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2" t="s">
        <v>439</v>
      </c>
      <c r="Q291" s="331"/>
      <c r="R291" s="331"/>
      <c r="S291" s="331"/>
      <c r="T291" s="332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28">
        <v>4640242181486</v>
      </c>
      <c r="E292" s="329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9" t="s">
        <v>442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443</v>
      </c>
      <c r="B293" s="54" t="s">
        <v>444</v>
      </c>
      <c r="C293" s="31">
        <v>4301135403</v>
      </c>
      <c r="D293" s="328">
        <v>4640242181509</v>
      </c>
      <c r="E293" s="329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445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446</v>
      </c>
      <c r="B294" s="54" t="s">
        <v>447</v>
      </c>
      <c r="C294" s="31">
        <v>4301135304</v>
      </c>
      <c r="D294" s="328">
        <v>4640242181240</v>
      </c>
      <c r="E294" s="329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448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449</v>
      </c>
      <c r="B295" s="54" t="s">
        <v>450</v>
      </c>
      <c r="C295" s="31">
        <v>4301135310</v>
      </c>
      <c r="D295" s="328">
        <v>4640242181318</v>
      </c>
      <c r="E295" s="329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7" t="s">
        <v>451</v>
      </c>
      <c r="Q295" s="331"/>
      <c r="R295" s="331"/>
      <c r="S295" s="331"/>
      <c r="T295" s="332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452</v>
      </c>
      <c r="B296" s="54" t="s">
        <v>453</v>
      </c>
      <c r="C296" s="31">
        <v>4301135306</v>
      </c>
      <c r="D296" s="328">
        <v>4640242181578</v>
      </c>
      <c r="E296" s="329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2" t="s">
        <v>454</v>
      </c>
      <c r="Q296" s="331"/>
      <c r="R296" s="331"/>
      <c r="S296" s="331"/>
      <c r="T296" s="332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455</v>
      </c>
      <c r="B297" s="54" t="s">
        <v>456</v>
      </c>
      <c r="C297" s="31">
        <v>4301135305</v>
      </c>
      <c r="D297" s="328">
        <v>4640242181394</v>
      </c>
      <c r="E297" s="329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1" t="s">
        <v>457</v>
      </c>
      <c r="Q297" s="331"/>
      <c r="R297" s="331"/>
      <c r="S297" s="331"/>
      <c r="T297" s="332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4301135309</v>
      </c>
      <c r="D298" s="328">
        <v>4640242181332</v>
      </c>
      <c r="E298" s="329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5" t="s">
        <v>460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4301135308</v>
      </c>
      <c r="D299" s="328">
        <v>4640242181349</v>
      </c>
      <c r="E299" s="329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55" t="s">
        <v>463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464</v>
      </c>
      <c r="B300" s="54" t="s">
        <v>465</v>
      </c>
      <c r="C300" s="31">
        <v>4301135307</v>
      </c>
      <c r="D300" s="328">
        <v>4640242181370</v>
      </c>
      <c r="E300" s="329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17" t="s">
        <v>466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468</v>
      </c>
      <c r="B301" s="54" t="s">
        <v>469</v>
      </c>
      <c r="C301" s="31">
        <v>4301135318</v>
      </c>
      <c r="D301" s="328">
        <v>4607111037480</v>
      </c>
      <c r="E301" s="329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470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4301135319</v>
      </c>
      <c r="D302" s="328">
        <v>4607111037473</v>
      </c>
      <c r="E302" s="329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30" t="s">
        <v>474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476</v>
      </c>
      <c r="B303" s="54" t="s">
        <v>477</v>
      </c>
      <c r="C303" s="31">
        <v>4301135198</v>
      </c>
      <c r="D303" s="328">
        <v>4640242180663</v>
      </c>
      <c r="E303" s="329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7" t="s">
        <v>478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4301135723</v>
      </c>
      <c r="D304" s="328">
        <v>4640242181783</v>
      </c>
      <c r="E304" s="329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2" t="s">
        <v>482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5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6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12</v>
      </c>
      <c r="Y305" s="326">
        <f>IFERROR(SUM(Y284:Y304),"0")</f>
        <v>12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0.186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6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66</v>
      </c>
      <c r="Y306" s="326">
        <f>IFERROR(SUMPRODUCT(Y284:Y304*H284:H304),"0")</f>
        <v>66</v>
      </c>
      <c r="Z306" s="37"/>
      <c r="AA306" s="327"/>
      <c r="AB306" s="327"/>
      <c r="AC306" s="327"/>
    </row>
    <row r="307" spans="1:36" ht="15" customHeight="1" x14ac:dyDescent="0.2">
      <c r="A307" s="380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1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9018.9599999999991</v>
      </c>
      <c r="Y307" s="326">
        <f>IFERROR(Y24+Y33+Y39+Y44+Y60+Y66+Y71+Y77+Y87+Y93+Y100+Y110+Y116+Y123+Y129+Y134+Y139+Y145+Y150+Y156+Y164+Y169+Y177+Y181+Y190+Y197+Y207+Y215+Y220+Y225+Y231+Y237+Y244+Y249+Y255+Y259+Y267+Y271+Y276+Y282+Y306,"0")</f>
        <v>9018.9599999999991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1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9650.880000000001</v>
      </c>
      <c r="Y308" s="326">
        <f>IFERROR(SUM(BN22:BN304),"0")</f>
        <v>9650.880000000001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1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21</v>
      </c>
      <c r="Y309" s="38">
        <f>ROUNDUP(SUM(BP22:BP304),0)</f>
        <v>21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1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10175.880000000001</v>
      </c>
      <c r="Y310" s="326">
        <f>GrossWeightTotalR+PalletQtyTotalR*25</f>
        <v>10175.880000000001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1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2046</v>
      </c>
      <c r="Y311" s="326">
        <f>IFERROR(Y23+Y32+Y38+Y43+Y59+Y65+Y70+Y76+Y86+Y92+Y99+Y109+Y115+Y122+Y128+Y133+Y138+Y144+Y149+Y155+Y163+Y168+Y176+Y180+Y189+Y196+Y206+Y214+Y219+Y224+Y230+Y236+Y243+Y248+Y254+Y258+Y266+Y270+Y275+Y281+Y305,"0")</f>
        <v>2046</v>
      </c>
      <c r="Z311" s="37"/>
      <c r="AA311" s="327"/>
      <c r="AB311" s="327"/>
      <c r="AC311" s="327"/>
    </row>
    <row r="312" spans="1:36" ht="14.25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1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26.306559999999998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16" t="s">
        <v>63</v>
      </c>
      <c r="C314" s="343" t="s">
        <v>75</v>
      </c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5"/>
      <c r="V314" s="343" t="s">
        <v>248</v>
      </c>
      <c r="W314" s="425"/>
      <c r="X314" s="316" t="s">
        <v>274</v>
      </c>
      <c r="Y314" s="343" t="s">
        <v>293</v>
      </c>
      <c r="Z314" s="424"/>
      <c r="AA314" s="424"/>
      <c r="AB314" s="424"/>
      <c r="AC314" s="424"/>
      <c r="AD314" s="424"/>
      <c r="AE314" s="425"/>
      <c r="AF314" s="316" t="s">
        <v>357</v>
      </c>
      <c r="AG314" s="343" t="s">
        <v>362</v>
      </c>
      <c r="AH314" s="425"/>
      <c r="AI314" s="316" t="s">
        <v>372</v>
      </c>
      <c r="AJ314" s="316" t="s">
        <v>249</v>
      </c>
    </row>
    <row r="315" spans="1:36" ht="14.25" customHeight="1" thickTop="1" x14ac:dyDescent="0.2">
      <c r="A315" s="445" t="s">
        <v>493</v>
      </c>
      <c r="B315" s="343" t="s">
        <v>63</v>
      </c>
      <c r="C315" s="343" t="s">
        <v>76</v>
      </c>
      <c r="D315" s="343" t="s">
        <v>93</v>
      </c>
      <c r="E315" s="343" t="s">
        <v>100</v>
      </c>
      <c r="F315" s="343" t="s">
        <v>106</v>
      </c>
      <c r="G315" s="343" t="s">
        <v>133</v>
      </c>
      <c r="H315" s="343" t="s">
        <v>140</v>
      </c>
      <c r="I315" s="343" t="s">
        <v>146</v>
      </c>
      <c r="J315" s="343" t="s">
        <v>154</v>
      </c>
      <c r="K315" s="343" t="s">
        <v>171</v>
      </c>
      <c r="L315" s="343" t="s">
        <v>181</v>
      </c>
      <c r="M315" s="343" t="s">
        <v>192</v>
      </c>
      <c r="N315" s="317"/>
      <c r="O315" s="343" t="s">
        <v>206</v>
      </c>
      <c r="P315" s="343" t="s">
        <v>212</v>
      </c>
      <c r="Q315" s="343" t="s">
        <v>221</v>
      </c>
      <c r="R315" s="343" t="s">
        <v>227</v>
      </c>
      <c r="S315" s="343" t="s">
        <v>232</v>
      </c>
      <c r="T315" s="343" t="s">
        <v>236</v>
      </c>
      <c r="U315" s="343" t="s">
        <v>244</v>
      </c>
      <c r="V315" s="343" t="s">
        <v>249</v>
      </c>
      <c r="W315" s="343" t="s">
        <v>253</v>
      </c>
      <c r="X315" s="343" t="s">
        <v>275</v>
      </c>
      <c r="Y315" s="343" t="s">
        <v>294</v>
      </c>
      <c r="Z315" s="343" t="s">
        <v>307</v>
      </c>
      <c r="AA315" s="343" t="s">
        <v>317</v>
      </c>
      <c r="AB315" s="343" t="s">
        <v>332</v>
      </c>
      <c r="AC315" s="343" t="s">
        <v>343</v>
      </c>
      <c r="AD315" s="343" t="s">
        <v>347</v>
      </c>
      <c r="AE315" s="343" t="s">
        <v>351</v>
      </c>
      <c r="AF315" s="343" t="s">
        <v>358</v>
      </c>
      <c r="AG315" s="343" t="s">
        <v>363</v>
      </c>
      <c r="AH315" s="343" t="s">
        <v>369</v>
      </c>
      <c r="AI315" s="343" t="s">
        <v>373</v>
      </c>
      <c r="AJ315" s="343" t="s">
        <v>249</v>
      </c>
    </row>
    <row r="316" spans="1:36" ht="13.5" customHeight="1" thickBot="1" x14ac:dyDescent="0.25">
      <c r="A316" s="446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17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84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856.80000000000007</v>
      </c>
      <c r="G317" s="46">
        <f>IFERROR(X63*H63,"0")+IFERROR(X64*H64,"0")</f>
        <v>1020</v>
      </c>
      <c r="H317" s="46">
        <f>IFERROR(X69*H69,"0")</f>
        <v>50.4</v>
      </c>
      <c r="I317" s="46">
        <f>IFERROR(X74*H74,"0")+IFERROR(X75*H75,"0")</f>
        <v>151.20000000000002</v>
      </c>
      <c r="J317" s="46">
        <f>IFERROR(X80*H80,"0")+IFERROR(X81*H81,"0")+IFERROR(X82*H82,"0")+IFERROR(X83*H83,"0")+IFERROR(X84*H84,"0")+IFERROR(X85*H85,"0")</f>
        <v>201.60000000000002</v>
      </c>
      <c r="K317" s="46">
        <f>IFERROR(X90*H90,"0")+IFERROR(X91*H91,"0")</f>
        <v>0</v>
      </c>
      <c r="L317" s="46">
        <f>IFERROR(X96*H96,"0")+IFERROR(X97*H97,"0")+IFERROR(X98*H98,"0")</f>
        <v>36.96</v>
      </c>
      <c r="M317" s="46">
        <f>IFERROR(X103*H103,"0")+IFERROR(X104*H104,"0")+IFERROR(X105*H105,"0")+IFERROR(X106*H106,"0")+IFERROR(X107*H107,"0")+IFERROR(X108*H108,"0")</f>
        <v>321.60000000000002</v>
      </c>
      <c r="N317" s="317"/>
      <c r="O317" s="46">
        <f>IFERROR(X113*H113,"0")+IFERROR(X114*H114,"0")</f>
        <v>462</v>
      </c>
      <c r="P317" s="46">
        <f>IFERROR(X119*H119,"0")+IFERROR(X120*H120,"0")+IFERROR(X121*H121,"0")</f>
        <v>42</v>
      </c>
      <c r="Q317" s="46">
        <f>IFERROR(X126*H126,"0")+IFERROR(X127*H127,"0")</f>
        <v>42</v>
      </c>
      <c r="R317" s="46">
        <f>IFERROR(X132*H132,"0")</f>
        <v>0</v>
      </c>
      <c r="S317" s="46">
        <f>IFERROR(X137*H137,"0")</f>
        <v>75.600000000000009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1560</v>
      </c>
      <c r="X317" s="46">
        <f>IFERROR(X173*H173,"0")+IFERROR(X174*H174,"0")+IFERROR(X175*H175,"0")+IFERROR(X179*H179,"0")</f>
        <v>252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0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1680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2182.8000000000002</v>
      </c>
    </row>
    <row r="318" spans="1:36" ht="13.5" customHeight="1" thickTop="1" x14ac:dyDescent="0.2">
      <c r="C318" s="317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5438.4000000000005</v>
      </c>
      <c r="B320" s="60">
        <f>SUMPRODUCT(--(BB:BB="ПГП"),--(W:W="кор"),H:H,Y:Y)+SUMPRODUCT(--(BB:BB="ПГП"),--(W:W="кг"),Y:Y)</f>
        <v>3580.56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3">
    <mergeCell ref="D286:E286"/>
    <mergeCell ref="A8:C8"/>
    <mergeCell ref="P310:V310"/>
    <mergeCell ref="V314:W314"/>
    <mergeCell ref="P163:V163"/>
    <mergeCell ref="D293:E293"/>
    <mergeCell ref="A153:Z153"/>
    <mergeCell ref="D97:E97"/>
    <mergeCell ref="P138:V138"/>
    <mergeCell ref="P76:V76"/>
    <mergeCell ref="A10:C10"/>
    <mergeCell ref="P126:T126"/>
    <mergeCell ref="A217:Z217"/>
    <mergeCell ref="P218:T218"/>
    <mergeCell ref="P311:V311"/>
    <mergeCell ref="A136:Z136"/>
    <mergeCell ref="A21:Z21"/>
    <mergeCell ref="A192:Z192"/>
    <mergeCell ref="D121:E121"/>
    <mergeCell ref="A99:O100"/>
    <mergeCell ref="D42:E42"/>
    <mergeCell ref="D17:E18"/>
    <mergeCell ref="D173:E173"/>
    <mergeCell ref="A131:Z131"/>
    <mergeCell ref="X17:X18"/>
    <mergeCell ref="S315:S316"/>
    <mergeCell ref="U315:U316"/>
    <mergeCell ref="P294:T294"/>
    <mergeCell ref="P219:V219"/>
    <mergeCell ref="P23:V23"/>
    <mergeCell ref="P145:V145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D57:E57"/>
    <mergeCell ref="P202:T202"/>
    <mergeCell ref="P58:T58"/>
    <mergeCell ref="A163:O164"/>
    <mergeCell ref="D50:E50"/>
    <mergeCell ref="T315:T316"/>
    <mergeCell ref="A191:Z191"/>
    <mergeCell ref="D105:E105"/>
    <mergeCell ref="A178:Z178"/>
    <mergeCell ref="N17:N18"/>
    <mergeCell ref="D49:E49"/>
    <mergeCell ref="Q5:R5"/>
    <mergeCell ref="F17:F18"/>
    <mergeCell ref="D120:E120"/>
    <mergeCell ref="D242:E242"/>
    <mergeCell ref="P297:T297"/>
    <mergeCell ref="D107:E107"/>
    <mergeCell ref="D278:E278"/>
    <mergeCell ref="P291:T291"/>
    <mergeCell ref="P288:T288"/>
    <mergeCell ref="P263:T263"/>
    <mergeCell ref="P305:V305"/>
    <mergeCell ref="P228:T228"/>
    <mergeCell ref="P293:T293"/>
    <mergeCell ref="A149:O150"/>
    <mergeCell ref="Q6:R6"/>
    <mergeCell ref="P200:T200"/>
    <mergeCell ref="P292:T292"/>
    <mergeCell ref="A189:O190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82:T82"/>
    <mergeCell ref="P253:T253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81:V281"/>
    <mergeCell ref="P2:W3"/>
    <mergeCell ref="P127:T127"/>
    <mergeCell ref="P298:T298"/>
    <mergeCell ref="D241:E241"/>
    <mergeCell ref="P54:T54"/>
    <mergeCell ref="A170:Z170"/>
    <mergeCell ref="D228:E228"/>
    <mergeCell ref="P312:V312"/>
    <mergeCell ref="D10:E10"/>
    <mergeCell ref="A23:O24"/>
    <mergeCell ref="P64:T64"/>
    <mergeCell ref="F10:G10"/>
    <mergeCell ref="A115:O116"/>
    <mergeCell ref="A125:Z125"/>
    <mergeCell ref="A112:Z112"/>
    <mergeCell ref="P66:V66"/>
    <mergeCell ref="D218:E218"/>
    <mergeCell ref="P197:V197"/>
    <mergeCell ref="A258:O259"/>
    <mergeCell ref="D247:E247"/>
    <mergeCell ref="V12:W12"/>
    <mergeCell ref="U17:V17"/>
    <mergeCell ref="Y17:Y18"/>
    <mergeCell ref="P278:T278"/>
    <mergeCell ref="P129:V129"/>
    <mergeCell ref="A128:O129"/>
    <mergeCell ref="A246:Z246"/>
    <mergeCell ref="A233:Z233"/>
    <mergeCell ref="M17:M18"/>
    <mergeCell ref="A168:O169"/>
    <mergeCell ref="O17:O18"/>
    <mergeCell ref="P258:V258"/>
    <mergeCell ref="P189:V189"/>
    <mergeCell ref="AE315:AE316"/>
    <mergeCell ref="A219:O220"/>
    <mergeCell ref="AG315:AG316"/>
    <mergeCell ref="P116:V116"/>
    <mergeCell ref="P32:V32"/>
    <mergeCell ref="Q13:R13"/>
    <mergeCell ref="P134:V134"/>
    <mergeCell ref="P201:T201"/>
    <mergeCell ref="P114:T114"/>
    <mergeCell ref="P247:T247"/>
    <mergeCell ref="P241:T241"/>
    <mergeCell ref="D84:E84"/>
    <mergeCell ref="D22:E22"/>
    <mergeCell ref="A157:Z157"/>
    <mergeCell ref="A222:Z222"/>
    <mergeCell ref="P255:V255"/>
    <mergeCell ref="P301:T301"/>
    <mergeCell ref="P295:T295"/>
    <mergeCell ref="P105:T105"/>
    <mergeCell ref="D257:E257"/>
    <mergeCell ref="D213:E213"/>
    <mergeCell ref="P49:T49"/>
    <mergeCell ref="P36:T36"/>
    <mergeCell ref="P107:T107"/>
    <mergeCell ref="H5:M5"/>
    <mergeCell ref="A27:Z27"/>
    <mergeCell ref="P98:T98"/>
    <mergeCell ref="D212:E212"/>
    <mergeCell ref="D6:M6"/>
    <mergeCell ref="D304:E304"/>
    <mergeCell ref="P175:T175"/>
    <mergeCell ref="P266:V266"/>
    <mergeCell ref="D83:E83"/>
    <mergeCell ref="P162:T162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P84:T84"/>
    <mergeCell ref="P22:T22"/>
    <mergeCell ref="P193:T193"/>
    <mergeCell ref="P236:V236"/>
    <mergeCell ref="A61:Z61"/>
    <mergeCell ref="P92:V92"/>
    <mergeCell ref="A88:Z88"/>
    <mergeCell ref="P257:T257"/>
    <mergeCell ref="P80:T80"/>
    <mergeCell ref="D194:E194"/>
    <mergeCell ref="P100:V100"/>
    <mergeCell ref="P271:V271"/>
    <mergeCell ref="A41:Z41"/>
    <mergeCell ref="A283:Z283"/>
    <mergeCell ref="A277:Z277"/>
    <mergeCell ref="P44:V44"/>
    <mergeCell ref="P237:V237"/>
    <mergeCell ref="J315:J316"/>
    <mergeCell ref="A176:O177"/>
    <mergeCell ref="L315:L316"/>
    <mergeCell ref="D154:E154"/>
    <mergeCell ref="A227:Z227"/>
    <mergeCell ref="D200:E200"/>
    <mergeCell ref="B315:B316"/>
    <mergeCell ref="H10:M10"/>
    <mergeCell ref="AA17:AA18"/>
    <mergeCell ref="A135:Z135"/>
    <mergeCell ref="AC17:AC18"/>
    <mergeCell ref="P212:T212"/>
    <mergeCell ref="D315:D316"/>
    <mergeCell ref="P108:T108"/>
    <mergeCell ref="P279:T279"/>
    <mergeCell ref="A72:Z72"/>
    <mergeCell ref="A199:Z199"/>
    <mergeCell ref="A155:O156"/>
    <mergeCell ref="D186:E186"/>
    <mergeCell ref="P274:T274"/>
    <mergeCell ref="Z17:Z18"/>
    <mergeCell ref="AB17:AB18"/>
    <mergeCell ref="P48:T48"/>
    <mergeCell ref="D292:E292"/>
    <mergeCell ref="A305:O306"/>
    <mergeCell ref="A243:O244"/>
    <mergeCell ref="D202:E202"/>
    <mergeCell ref="D58:E58"/>
    <mergeCell ref="A236:O237"/>
    <mergeCell ref="D294:E294"/>
    <mergeCell ref="P299:T299"/>
    <mergeCell ref="P150:V150"/>
    <mergeCell ref="P215:V215"/>
    <mergeCell ref="A40:Z40"/>
    <mergeCell ref="A67:Z67"/>
    <mergeCell ref="D203:E203"/>
    <mergeCell ref="W315:W316"/>
    <mergeCell ref="P159:T159"/>
    <mergeCell ref="Y315:Y316"/>
    <mergeCell ref="P96:T96"/>
    <mergeCell ref="P90:T90"/>
    <mergeCell ref="A146:Z146"/>
    <mergeCell ref="P161:T161"/>
    <mergeCell ref="D204:E204"/>
    <mergeCell ref="D269:E269"/>
    <mergeCell ref="D296:E296"/>
    <mergeCell ref="P275:V275"/>
    <mergeCell ref="A252:Z252"/>
    <mergeCell ref="D75:E75"/>
    <mergeCell ref="P154:T154"/>
    <mergeCell ref="D298:E298"/>
    <mergeCell ref="P91:T91"/>
    <mergeCell ref="A158:Z158"/>
    <mergeCell ref="D273:E273"/>
    <mergeCell ref="AG314:AH314"/>
    <mergeCell ref="A270:O271"/>
    <mergeCell ref="A261:Z261"/>
    <mergeCell ref="D36:E36"/>
    <mergeCell ref="P71:V71"/>
    <mergeCell ref="P307:V307"/>
    <mergeCell ref="A13:M13"/>
    <mergeCell ref="A59:O60"/>
    <mergeCell ref="A230:O231"/>
    <mergeCell ref="A94:Z94"/>
    <mergeCell ref="P244:V244"/>
    <mergeCell ref="P231:V231"/>
    <mergeCell ref="A15:M15"/>
    <mergeCell ref="A256:Z256"/>
    <mergeCell ref="D48:E48"/>
    <mergeCell ref="A183:Z183"/>
    <mergeCell ref="P229:T229"/>
    <mergeCell ref="P204:T204"/>
    <mergeCell ref="P179:T179"/>
    <mergeCell ref="A198:Z198"/>
    <mergeCell ref="D56:E56"/>
    <mergeCell ref="A65:O66"/>
    <mergeCell ref="D127:E127"/>
    <mergeCell ref="D193:E193"/>
    <mergeCell ref="AD315:AD316"/>
    <mergeCell ref="D185:E185"/>
    <mergeCell ref="P296:T296"/>
    <mergeCell ref="A208:Z208"/>
    <mergeCell ref="P60:V60"/>
    <mergeCell ref="P149:V149"/>
    <mergeCell ref="D137:E137"/>
    <mergeCell ref="A272:Z272"/>
    <mergeCell ref="D74:E74"/>
    <mergeCell ref="D201:E201"/>
    <mergeCell ref="D188:E188"/>
    <mergeCell ref="D132:E132"/>
    <mergeCell ref="P211:T211"/>
    <mergeCell ref="A206:O207"/>
    <mergeCell ref="D295:E295"/>
    <mergeCell ref="P225:V225"/>
    <mergeCell ref="A315:A316"/>
    <mergeCell ref="C315:C316"/>
    <mergeCell ref="V315:V316"/>
    <mergeCell ref="X315:X316"/>
    <mergeCell ref="P304:T304"/>
    <mergeCell ref="D114:E114"/>
    <mergeCell ref="P155:V155"/>
    <mergeCell ref="D285:E285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P51:T51"/>
    <mergeCell ref="J9:M9"/>
    <mergeCell ref="P37:T37"/>
    <mergeCell ref="P220:V220"/>
    <mergeCell ref="D64:E64"/>
    <mergeCell ref="P143:T143"/>
    <mergeCell ref="D51:E51"/>
    <mergeCell ref="P235:T235"/>
    <mergeCell ref="P86:V86"/>
    <mergeCell ref="A209:Z209"/>
    <mergeCell ref="A147:Z147"/>
    <mergeCell ref="P249:V249"/>
    <mergeCell ref="P306:V306"/>
    <mergeCell ref="D52:E52"/>
    <mergeCell ref="P110:V110"/>
    <mergeCell ref="A138:O139"/>
    <mergeCell ref="P15:T16"/>
    <mergeCell ref="AI315:AI316"/>
    <mergeCell ref="C314:U314"/>
    <mergeCell ref="D91:E91"/>
    <mergeCell ref="A275:O276"/>
    <mergeCell ref="D162:E162"/>
    <mergeCell ref="P210:T210"/>
    <mergeCell ref="A196:O197"/>
    <mergeCell ref="D106:E106"/>
    <mergeCell ref="P185:T185"/>
    <mergeCell ref="D264:E264"/>
    <mergeCell ref="A133:O134"/>
    <mergeCell ref="A251:Z251"/>
    <mergeCell ref="P65:V65"/>
    <mergeCell ref="P285:T285"/>
    <mergeCell ref="A240:Z240"/>
    <mergeCell ref="P74:T74"/>
    <mergeCell ref="P243:V243"/>
    <mergeCell ref="A19:Z19"/>
    <mergeCell ref="A68:Z68"/>
    <mergeCell ref="A5:C5"/>
    <mergeCell ref="Q315:Q316"/>
    <mergeCell ref="D179:E179"/>
    <mergeCell ref="D166:E166"/>
    <mergeCell ref="P128:V128"/>
    <mergeCell ref="A17:A18"/>
    <mergeCell ref="K17:K18"/>
    <mergeCell ref="A118:Z118"/>
    <mergeCell ref="C17:C18"/>
    <mergeCell ref="P195:T195"/>
    <mergeCell ref="P300:T300"/>
    <mergeCell ref="D103:E103"/>
    <mergeCell ref="D37:E37"/>
    <mergeCell ref="A238:Z238"/>
    <mergeCell ref="D9:E9"/>
    <mergeCell ref="P137:T137"/>
    <mergeCell ref="F9:G9"/>
    <mergeCell ref="P53:T53"/>
    <mergeCell ref="A254:O255"/>
    <mergeCell ref="D167:E167"/>
    <mergeCell ref="A248:O249"/>
    <mergeCell ref="D161:E161"/>
    <mergeCell ref="P289:T289"/>
    <mergeCell ref="P264:T264"/>
    <mergeCell ref="AJ315:AJ316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P280:T280"/>
    <mergeCell ref="D90:E90"/>
    <mergeCell ref="P196:V196"/>
    <mergeCell ref="P119:T119"/>
    <mergeCell ref="A43:O44"/>
    <mergeCell ref="P133:V133"/>
    <mergeCell ref="A250:Z250"/>
    <mergeCell ref="Y314:AE314"/>
    <mergeCell ref="P315:P316"/>
    <mergeCell ref="P132:T132"/>
    <mergeCell ref="P303:T303"/>
    <mergeCell ref="A122:O123"/>
    <mergeCell ref="D63:E63"/>
    <mergeCell ref="P181:V181"/>
    <mergeCell ref="P287:T287"/>
    <mergeCell ref="D235:E235"/>
    <mergeCell ref="P276:V276"/>
    <mergeCell ref="P214:V214"/>
    <mergeCell ref="A239:Z239"/>
    <mergeCell ref="A95:Z95"/>
    <mergeCell ref="Q9:R9"/>
    <mergeCell ref="P267:V267"/>
    <mergeCell ref="P270:V270"/>
    <mergeCell ref="A38:O39"/>
    <mergeCell ref="D96:E96"/>
    <mergeCell ref="A12:M12"/>
    <mergeCell ref="A117:Z117"/>
    <mergeCell ref="A14:M14"/>
    <mergeCell ref="A111:Z111"/>
    <mergeCell ref="D280:E280"/>
    <mergeCell ref="H17:H18"/>
    <mergeCell ref="P99:V99"/>
    <mergeCell ref="A141:Z141"/>
    <mergeCell ref="A144:O145"/>
    <mergeCell ref="V6:W9"/>
    <mergeCell ref="A9:C9"/>
    <mergeCell ref="P39:V39"/>
    <mergeCell ref="P70:V70"/>
    <mergeCell ref="D1:F1"/>
    <mergeCell ref="P190:V190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D108:E108"/>
    <mergeCell ref="P187:T187"/>
    <mergeCell ref="P52:T52"/>
    <mergeCell ref="P223:T223"/>
    <mergeCell ref="H1:Q1"/>
    <mergeCell ref="P38:V38"/>
    <mergeCell ref="P109:V109"/>
    <mergeCell ref="A268:Z268"/>
    <mergeCell ref="D284:E284"/>
    <mergeCell ref="E315:E316"/>
    <mergeCell ref="P120:T120"/>
    <mergeCell ref="G315:G316"/>
    <mergeCell ref="I315:I316"/>
    <mergeCell ref="D28:E28"/>
    <mergeCell ref="A101:Z101"/>
    <mergeCell ref="D55:E55"/>
    <mergeCell ref="D30:E30"/>
    <mergeCell ref="P242:T242"/>
    <mergeCell ref="A214:O215"/>
    <mergeCell ref="D5:E5"/>
    <mergeCell ref="A140:Z140"/>
    <mergeCell ref="D303:E303"/>
    <mergeCell ref="P42:T42"/>
    <mergeCell ref="A32:O33"/>
    <mergeCell ref="D290:E290"/>
    <mergeCell ref="A307:O312"/>
    <mergeCell ref="D69:E69"/>
    <mergeCell ref="P148:T148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A109:O110"/>
    <mergeCell ref="P177:V177"/>
    <mergeCell ref="P33:V33"/>
    <mergeCell ref="P93:V93"/>
    <mergeCell ref="P164:V164"/>
    <mergeCell ref="A45:Z45"/>
    <mergeCell ref="A216:Z216"/>
    <mergeCell ref="P273:T273"/>
    <mergeCell ref="D210:E210"/>
    <mergeCell ref="A46:Z46"/>
    <mergeCell ref="A89:Z89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P166:T166"/>
    <mergeCell ref="D274:E274"/>
    <mergeCell ref="D301:E301"/>
    <mergeCell ref="P103:T103"/>
    <mergeCell ref="P59:V59"/>
    <mergeCell ref="P97:T97"/>
    <mergeCell ref="D211:E211"/>
    <mergeCell ref="P284:T284"/>
    <mergeCell ref="O315:O316"/>
    <mergeCell ref="P286:T286"/>
    <mergeCell ref="F315:F31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A76:O77"/>
    <mergeCell ref="H315:H316"/>
    <mergeCell ref="P290:T290"/>
    <mergeCell ref="P206:V206"/>
    <mergeCell ref="P230:V230"/>
    <mergeCell ref="P104:T104"/>
    <mergeCell ref="P168:V168"/>
    <mergeCell ref="B17:B18"/>
    <mergeCell ref="P248:V248"/>
    <mergeCell ref="A73:Z73"/>
    <mergeCell ref="A260:Z260"/>
    <mergeCell ref="D187:E187"/>
    <mergeCell ref="D174:E174"/>
    <mergeCell ref="P302:T302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V10:W10"/>
    <mergeCell ref="D195:E195"/>
    <mergeCell ref="A124:Z124"/>
    <mergeCell ref="W17:W18"/>
    <mergeCell ref="A26:Z26"/>
    <mergeCell ref="D160:E160"/>
    <mergeCell ref="P139:V139"/>
    <mergeCell ref="I17:I18"/>
    <mergeCell ref="P176:V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2024-12-26T08:01:56Z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