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8A30C25-A8A2-4971-8156-55A92FD16F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2" i="1" s="1"/>
  <c r="Y119" i="1"/>
  <c r="Y123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9" i="1" s="1"/>
  <c r="Y103" i="1"/>
  <c r="Y109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P74" i="1"/>
  <c r="X71" i="1"/>
  <c r="Z70" i="1"/>
  <c r="X70" i="1"/>
  <c r="BO69" i="1"/>
  <c r="BM69" i="1"/>
  <c r="Z69" i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Y28" i="1"/>
  <c r="Y32" i="1" s="1"/>
  <c r="P28" i="1"/>
  <c r="X24" i="1"/>
  <c r="X30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9" i="1" l="1"/>
  <c r="Y307" i="1" s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Y309" i="1" s="1"/>
  <c r="BN29" i="1"/>
  <c r="Y308" i="1" s="1"/>
  <c r="BP31" i="1"/>
  <c r="BN31" i="1"/>
  <c r="Z38" i="1"/>
  <c r="Z312" i="1" s="1"/>
  <c r="Y59" i="1"/>
  <c r="Y311" i="1" s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320" i="1" l="1"/>
  <c r="Y310" i="1"/>
  <c r="X310" i="1"/>
  <c r="A320" i="1"/>
  <c r="C32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<sst xmlns="http://schemas.openxmlformats.org/spreadsheetml/2006/main" count="1533" uniqueCount="513">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</sst>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02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21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21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2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21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8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22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8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2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2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21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5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84</v>
      </c>
      <c r="Y28" s="32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42</v>
      </c>
      <c r="Y29" s="32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140</v>
      </c>
      <c r="Y32" s="326">
        <f>IFERROR(SUM(Y28:Y31),"0")</f>
        <v>140</v>
      </c>
      <c r="Z32" s="326">
        <f>IFERROR(IF(Z28="",0,Z28),"0")+IFERROR(IF(Z29="",0,Z29),"0")+IFERROR(IF(Z30="",0,Z30),"0")+IFERROR(IF(Z31="",0,Z31),"0")</f>
        <v>1.3173999999999999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210</v>
      </c>
      <c r="Y33" s="326">
        <f>IFERROR(SUMPRODUCT(Y28:Y31*H28:H31),"0")</f>
        <v>210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12</v>
      </c>
      <c r="Y59" s="326">
        <f>IFERROR(SUM(Y47:Y58),"0")</f>
        <v>12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76.800000000000011</v>
      </c>
      <c r="Y60" s="326">
        <f>IFERROR(SUMPRODUCT(Y47:Y58*H47:H58),"0")</f>
        <v>76.800000000000011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108</v>
      </c>
      <c r="Y64" s="325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108</v>
      </c>
      <c r="Y65" s="326">
        <f>IFERROR(SUM(Y63:Y64),"0")</f>
        <v>108</v>
      </c>
      <c r="Z65" s="326">
        <f>IFERROR(IF(Z63="",0,Z63),"0")+IFERROR(IF(Z64="",0,Z64),"0")</f>
        <v>0.93527999999999989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540</v>
      </c>
      <c r="Y66" s="326">
        <f>IFERROR(SUMPRODUCT(Y63:Y64*H63:H64),"0")</f>
        <v>540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14</v>
      </c>
      <c r="Y74" s="325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14</v>
      </c>
      <c r="Y76" s="326">
        <f>IFERROR(SUM(Y74:Y75),"0")</f>
        <v>14</v>
      </c>
      <c r="Z76" s="326">
        <f>IFERROR(IF(Z74="",0,Z74),"0")+IFERROR(IF(Z75="",0,Z75),"0")</f>
        <v>0.25031999999999999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50.4</v>
      </c>
      <c r="Y77" s="326">
        <f>IFERROR(SUMPRODUCT(Y74:Y75*H74:H75),"0")</f>
        <v>50.4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14</v>
      </c>
      <c r="Y80" s="325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5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14</v>
      </c>
      <c r="Y82" s="325">
        <f t="shared" si="6"/>
        <v>14</v>
      </c>
      <c r="Z82" s="36">
        <f t="shared" si="7"/>
        <v>0.25031999999999999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28</v>
      </c>
      <c r="Y83" s="325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14</v>
      </c>
      <c r="Y84" s="325">
        <f t="shared" si="6"/>
        <v>14</v>
      </c>
      <c r="Z84" s="36">
        <f t="shared" si="7"/>
        <v>0.25031999999999999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28</v>
      </c>
      <c r="Y85" s="325">
        <f t="shared" si="6"/>
        <v>28</v>
      </c>
      <c r="Z85" s="36">
        <f t="shared" si="7"/>
        <v>0.50063999999999997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98</v>
      </c>
      <c r="Y86" s="326">
        <f>IFERROR(SUM(Y80:Y85),"0")</f>
        <v>98</v>
      </c>
      <c r="Z86" s="326">
        <f>IFERROR(IF(Z80="",0,Z80),"0")+IFERROR(IF(Z81="",0,Z81),"0")+IFERROR(IF(Z82="",0,Z82),"0")+IFERROR(IF(Z83="",0,Z83),"0")+IFERROR(IF(Z84="",0,Z84),"0")+IFERROR(IF(Z85="",0,Z85),"0")</f>
        <v>1.7522399999999998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359.52</v>
      </c>
      <c r="Y87" s="326">
        <f>IFERROR(SUMPRODUCT(Y80:Y85*H80:H85),"0")</f>
        <v>359.52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14</v>
      </c>
      <c r="Y97" s="325">
        <f>IFERROR(IF(X97="","",X97),"")</f>
        <v>14</v>
      </c>
      <c r="Z97" s="36">
        <f>IFERROR(IF(X97="","",X97*0.01788),"")</f>
        <v>0.25031999999999999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14</v>
      </c>
      <c r="Y99" s="326">
        <f>IFERROR(SUM(Y96:Y98),"0")</f>
        <v>14</v>
      </c>
      <c r="Z99" s="326">
        <f>IFERROR(IF(Z96="",0,Z96),"0")+IFERROR(IF(Z97="",0,Z97),"0")+IFERROR(IF(Z98="",0,Z98),"0")</f>
        <v>0.25031999999999999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50.4</v>
      </c>
      <c r="Y100" s="326">
        <f>IFERROR(SUMPRODUCT(Y96:Y98*H96:H98),"0")</f>
        <v>50.4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36</v>
      </c>
      <c r="Y105" s="325">
        <f t="shared" si="12"/>
        <v>36</v>
      </c>
      <c r="Z105" s="36">
        <f t="shared" si="13"/>
        <v>0.55800000000000005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262.8</v>
      </c>
      <c r="BN105" s="67">
        <f t="shared" si="15"/>
        <v>262.8</v>
      </c>
      <c r="BO105" s="67">
        <f t="shared" si="16"/>
        <v>0.42857142857142855</v>
      </c>
      <c r="BP105" s="67">
        <f t="shared" si="17"/>
        <v>0.42857142857142855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36</v>
      </c>
      <c r="Y109" s="326">
        <f>IFERROR(SUM(Y103:Y108),"0")</f>
        <v>36</v>
      </c>
      <c r="Z109" s="326">
        <f>IFERROR(IF(Z103="",0,Z103),"0")+IFERROR(IF(Z104="",0,Z104),"0")+IFERROR(IF(Z105="",0,Z105),"0")+IFERROR(IF(Z106="",0,Z106),"0")+IFERROR(IF(Z107="",0,Z107),"0")+IFERROR(IF(Z108="",0,Z108),"0")</f>
        <v>0.55800000000000005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252</v>
      </c>
      <c r="Y110" s="326">
        <f>IFERROR(SUMPRODUCT(Y103:Y108*H103:H108),"0")</f>
        <v>252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56</v>
      </c>
      <c r="Y114" s="325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112</v>
      </c>
      <c r="Y115" s="326">
        <f>IFERROR(SUM(Y113:Y114),"0")</f>
        <v>112</v>
      </c>
      <c r="Z115" s="326">
        <f>IFERROR(IF(Z113="",0,Z113),"0")+IFERROR(IF(Z114="",0,Z114),"0")</f>
        <v>2.0025599999999999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336</v>
      </c>
      <c r="Y116" s="326">
        <f>IFERROR(SUMPRODUCT(Y113:Y114*H113:H114),"0")</f>
        <v>336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28</v>
      </c>
      <c r="Y127" s="325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6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9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6</v>
      </c>
      <c r="Y142" s="325">
        <f>IFERROR(IF(X142="","",X142),"")</f>
        <v>6</v>
      </c>
      <c r="Z142" s="36">
        <f>IFERROR(IF(X142="","",X142*0.01157),"")</f>
        <v>6.9420000000000009E-2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12.72</v>
      </c>
      <c r="BN142" s="67">
        <f>IFERROR(Y142*I142,"0")</f>
        <v>12.72</v>
      </c>
      <c r="BO142" s="67">
        <f>IFERROR(X142/J142,"0")</f>
        <v>8.3333333333333329E-2</v>
      </c>
      <c r="BP142" s="67">
        <f>IFERROR(Y142/J142,"0")</f>
        <v>8.3333333333333329E-2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6</v>
      </c>
      <c r="Y143" s="325">
        <f>IFERROR(IF(X143="","",X143),"")</f>
        <v>6</v>
      </c>
      <c r="Z143" s="36">
        <f>IFERROR(IF(X143="","",X143*0.01157),"")</f>
        <v>6.9420000000000009E-2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12.72</v>
      </c>
      <c r="BN143" s="67">
        <f>IFERROR(Y143*I143,"0")</f>
        <v>12.72</v>
      </c>
      <c r="BO143" s="67">
        <f>IFERROR(X143/J143,"0")</f>
        <v>8.3333333333333329E-2</v>
      </c>
      <c r="BP143" s="67">
        <f>IFERROR(Y143/J143,"0")</f>
        <v>8.3333333333333329E-2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12</v>
      </c>
      <c r="Y144" s="326">
        <f>IFERROR(SUM(Y142:Y143),"0")</f>
        <v>12</v>
      </c>
      <c r="Z144" s="326">
        <f>IFERROR(IF(Z142="",0,Z142),"0")+IFERROR(IF(Z143="",0,Z143),"0")</f>
        <v>0.13884000000000002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19.200000000000003</v>
      </c>
      <c r="Y145" s="326">
        <f>IFERROR(SUMPRODUCT(Y142:Y143*H142:H143),"0")</f>
        <v>19.200000000000003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36</v>
      </c>
      <c r="Y161" s="325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36</v>
      </c>
      <c r="Y163" s="326">
        <f>IFERROR(SUM(Y159:Y162),"0")</f>
        <v>36</v>
      </c>
      <c r="Z163" s="326">
        <f>IFERROR(IF(Z159="",0,Z159),"0")+IFERROR(IF(Z160="",0,Z160),"0")+IFERROR(IF(Z161="",0,Z161),"0")+IFERROR(IF(Z162="",0,Z162),"0")</f>
        <v>0.31175999999999998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180</v>
      </c>
      <c r="Y164" s="326">
        <f>IFERROR(SUMPRODUCT(Y159:Y162*H159:H162),"0")</f>
        <v>180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56</v>
      </c>
      <c r="Y173" s="325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189.72800000000001</v>
      </c>
      <c r="BN173" s="67">
        <f>IFERROR(Y173*I173,"0")</f>
        <v>189.72800000000001</v>
      </c>
      <c r="BO173" s="67">
        <f>IFERROR(X173/J173,"0")</f>
        <v>0.8</v>
      </c>
      <c r="BP173" s="67">
        <f>IFERROR(Y173/J173,"0")</f>
        <v>0.8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1.5019199999999999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12</v>
      </c>
      <c r="Y214" s="326">
        <f>IFERROR(SUM(Y210:Y213),"0")</f>
        <v>12</v>
      </c>
      <c r="Z214" s="326">
        <f>IFERROR(IF(Z210="",0,Z210),"0")+IFERROR(IF(Z211="",0,Z211),"0")+IFERROR(IF(Z212="",0,Z212),"0")+IFERROR(IF(Z213="",0,Z213),"0")</f>
        <v>0.186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86.4</v>
      </c>
      <c r="Y215" s="326">
        <f>IFERROR(SUMPRODUCT(Y210:Y213*H210:H213),"0")</f>
        <v>86.4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6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72</v>
      </c>
      <c r="Y269" s="325">
        <f>IFERROR(IF(X269="","",X269),"")</f>
        <v>72</v>
      </c>
      <c r="Z269" s="36">
        <f>IFERROR(IF(X269="","",X269*0.00502),"")</f>
        <v>0.36143999999999998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137.88</v>
      </c>
      <c r="BN269" s="67">
        <f>IFERROR(Y269*I269,"0")</f>
        <v>137.88</v>
      </c>
      <c r="BO269" s="67">
        <f>IFERROR(X269/J269,"0")</f>
        <v>0.30769230769230771</v>
      </c>
      <c r="BP269" s="67">
        <f>IFERROR(Y269/J269,"0")</f>
        <v>0.30769230769230771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72</v>
      </c>
      <c r="Y270" s="326">
        <f>IFERROR(SUM(Y269:Y269),"0")</f>
        <v>72</v>
      </c>
      <c r="Z270" s="326">
        <f>IFERROR(IF(Z269="",0,Z269),"0")</f>
        <v>0.36143999999999998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129.6</v>
      </c>
      <c r="Y271" s="326">
        <f>IFERROR(SUMPRODUCT(Y269:Y269*H269:H269),"0")</f>
        <v>129.6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60</v>
      </c>
      <c r="Y273" s="325">
        <f>IFERROR(IF(X273="","",X273),"")</f>
        <v>60</v>
      </c>
      <c r="Z273" s="36">
        <f>IFERROR(IF(X273="","",X273*0.0155),"")</f>
        <v>0.92999999999999994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375.59999999999997</v>
      </c>
      <c r="BN273" s="67">
        <f>IFERROR(Y273*I273,"0")</f>
        <v>375.59999999999997</v>
      </c>
      <c r="BO273" s="67">
        <f>IFERROR(X273/J273,"0")</f>
        <v>0.7142857142857143</v>
      </c>
      <c r="BP273" s="67">
        <f>IFERROR(Y273/J273,"0")</f>
        <v>0.7142857142857143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60</v>
      </c>
      <c r="Y275" s="326">
        <f>IFERROR(SUM(Y273:Y274),"0")</f>
        <v>60</v>
      </c>
      <c r="Z275" s="326">
        <f>IFERROR(IF(Z273="",0,Z273),"0")+IFERROR(IF(Z274="",0,Z274),"0")</f>
        <v>0.92999999999999994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360</v>
      </c>
      <c r="Y276" s="326">
        <f>IFERROR(SUMPRODUCT(Y273:Y274*H273:H274),"0")</f>
        <v>360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2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7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84</v>
      </c>
      <c r="Y279" s="325">
        <f>IFERROR(IF(X279="","",X279),"")</f>
        <v>84</v>
      </c>
      <c r="Z279" s="36">
        <f>IFERROR(IF(X279="","",X279*0.0155),"")</f>
        <v>1.302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439.74</v>
      </c>
      <c r="BN279" s="67">
        <f>IFERROR(Y279*I279,"0")</f>
        <v>439.74</v>
      </c>
      <c r="BO279" s="67">
        <f>IFERROR(X279/J279,"0")</f>
        <v>1</v>
      </c>
      <c r="BP279" s="67">
        <f>IFERROR(Y279/J279,"0")</f>
        <v>1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84</v>
      </c>
      <c r="Y281" s="326">
        <f>IFERROR(SUM(Y278:Y280),"0")</f>
        <v>84</v>
      </c>
      <c r="Z281" s="326">
        <f>IFERROR(IF(Z278="",0,Z278),"0")+IFERROR(IF(Z279="",0,Z279),"0")+IFERROR(IF(Z280="",0,Z280),"0")</f>
        <v>1.302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420</v>
      </c>
      <c r="Y282" s="326">
        <f>IFERROR(SUMPRODUCT(Y278:Y280*H278:H280),"0")</f>
        <v>420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9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48</v>
      </c>
      <c r="Y287" s="325">
        <f t="shared" si="24"/>
        <v>48</v>
      </c>
      <c r="Z287" s="36">
        <f>IFERROR(IF(X287="","",X287*0.0155),"")</f>
        <v>0.74399999999999999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275.28000000000003</v>
      </c>
      <c r="BN287" s="67">
        <f t="shared" si="26"/>
        <v>275.28000000000003</v>
      </c>
      <c r="BO287" s="67">
        <f t="shared" si="27"/>
        <v>0.5714285714285714</v>
      </c>
      <c r="BP287" s="67">
        <f t="shared" si="28"/>
        <v>0.5714285714285714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70</v>
      </c>
      <c r="Y289" s="325">
        <f t="shared" si="24"/>
        <v>70</v>
      </c>
      <c r="Z289" s="36">
        <f t="shared" si="29"/>
        <v>0.6552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223.44</v>
      </c>
      <c r="BN289" s="67">
        <f t="shared" si="26"/>
        <v>223.44</v>
      </c>
      <c r="BO289" s="67">
        <f t="shared" si="27"/>
        <v>0.55555555555555558</v>
      </c>
      <c r="BP289" s="67">
        <f t="shared" si="28"/>
        <v>0.55555555555555558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84</v>
      </c>
      <c r="Y292" s="325">
        <f t="shared" si="24"/>
        <v>84</v>
      </c>
      <c r="Z292" s="36">
        <f t="shared" si="29"/>
        <v>0.78624000000000005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326.928</v>
      </c>
      <c r="BN292" s="67">
        <f t="shared" si="26"/>
        <v>326.928</v>
      </c>
      <c r="BO292" s="67">
        <f t="shared" si="27"/>
        <v>0.66666666666666663</v>
      </c>
      <c r="BP292" s="67">
        <f t="shared" si="28"/>
        <v>0.66666666666666663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5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7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7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202</v>
      </c>
      <c r="Y305" s="326">
        <f>IFERROR(SUM(Y284:Y304),"0")</f>
        <v>202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2.1854399999999998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784.8</v>
      </c>
      <c r="Y306" s="326">
        <f>IFERROR(SUMPRODUCT(Y284:Y304*H284:H304),"0")</f>
        <v>784.8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4409.5199999999995</v>
      </c>
      <c r="Y307" s="326">
        <f>IFERROR(Y24+Y33+Y39+Y44+Y60+Y66+Y71+Y77+Y87+Y93+Y100+Y110+Y116+Y123+Y129+Y134+Y139+Y145+Y150+Y156+Y164+Y169+Y177+Y181+Y190+Y197+Y207+Y215+Y220+Y225+Y231+Y237+Y244+Y249+Y255+Y259+Y267+Y271+Y276+Y282+Y306,"0")</f>
        <v>4409.5199999999995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4861.507999999998</v>
      </c>
      <c r="Y308" s="326">
        <f>IFERROR(SUM(BN22:BN304),"0")</f>
        <v>4861.507999999998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13</v>
      </c>
      <c r="Y309" s="38">
        <f>ROUNDUP(SUM(BP22:BP304),0)</f>
        <v>13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5186.507999999998</v>
      </c>
      <c r="Y310" s="326">
        <f>GrossWeightTotalR+PalletQtyTotalR*25</f>
        <v>5186.507999999998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1194</v>
      </c>
      <c r="Y311" s="326">
        <f>IFERROR(Y23+Y32+Y38+Y43+Y59+Y65+Y70+Y76+Y86+Y92+Y99+Y109+Y115+Y122+Y128+Y133+Y138+Y144+Y149+Y155+Y163+Y168+Y176+Y180+Y189+Y196+Y206+Y214+Y219+Y224+Y230+Y236+Y243+Y248+Y254+Y258+Y266+Y270+Y275+Y281+Y305,"0")</f>
        <v>1194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15.921759999999997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16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16" t="s">
        <v>357</v>
      </c>
      <c r="AG314" s="343" t="s">
        <v>362</v>
      </c>
      <c r="AH314" s="425"/>
      <c r="AI314" s="316" t="s">
        <v>372</v>
      </c>
      <c r="AJ314" s="316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17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17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210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76.800000000000011</v>
      </c>
      <c r="G317" s="46">
        <f>IFERROR(X63*H63,"0")+IFERROR(X64*H64,"0")</f>
        <v>540</v>
      </c>
      <c r="H317" s="46">
        <f>IFERROR(X69*H69,"0")</f>
        <v>50.4</v>
      </c>
      <c r="I317" s="46">
        <f>IFERROR(X74*H74,"0")+IFERROR(X75*H75,"0")</f>
        <v>50.4</v>
      </c>
      <c r="J317" s="46">
        <f>IFERROR(X80*H80,"0")+IFERROR(X81*H81,"0")+IFERROR(X82*H82,"0")+IFERROR(X83*H83,"0")+IFERROR(X84*H84,"0")+IFERROR(X85*H85,"0")</f>
        <v>359.52</v>
      </c>
      <c r="K317" s="46">
        <f>IFERROR(X90*H90,"0")+IFERROR(X91*H91,"0")</f>
        <v>0</v>
      </c>
      <c r="L317" s="46">
        <f>IFERROR(X96*H96,"0")+IFERROR(X97*H97,"0")+IFERROR(X98*H98,"0")</f>
        <v>50.4</v>
      </c>
      <c r="M317" s="46">
        <f>IFERROR(X103*H103,"0")+IFERROR(X104*H104,"0")+IFERROR(X105*H105,"0")+IFERROR(X106*H106,"0")+IFERROR(X107*H107,"0")+IFERROR(X108*H108,"0")</f>
        <v>252</v>
      </c>
      <c r="N317" s="317"/>
      <c r="O317" s="46">
        <f>IFERROR(X113*H113,"0")+IFERROR(X114*H114,"0")</f>
        <v>336</v>
      </c>
      <c r="P317" s="46">
        <f>IFERROR(X119*H119,"0")+IFERROR(X120*H120,"0")+IFERROR(X121*H121,"0")</f>
        <v>42</v>
      </c>
      <c r="Q317" s="46">
        <f>IFERROR(X126*H126,"0")+IFERROR(X127*H127,"0")</f>
        <v>84</v>
      </c>
      <c r="R317" s="46">
        <f>IFERROR(X132*H132,"0")</f>
        <v>126</v>
      </c>
      <c r="S317" s="46">
        <f>IFERROR(X137*H137,"0")</f>
        <v>0</v>
      </c>
      <c r="T317" s="46">
        <f>IFERROR(X142*H142,"0")+IFERROR(X143*H143,"0")</f>
        <v>19.200000000000003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180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86.4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1694.3999999999999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1135.2</v>
      </c>
      <c r="B320" s="60">
        <f>SUMPRODUCT(--(BB:BB="ПГП"),--(W:W="кор"),H:H,Y:Y)+SUMPRODUCT(--(BB:BB="ПГП"),--(W:W="кг"),Y:Y)</f>
        <v>3274.3199999999997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D286:E286"/>
    <mergeCell ref="A8:C8"/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X17:X18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50:E50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A189:O190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P258:V258"/>
    <mergeCell ref="P189:V189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H5:M5"/>
    <mergeCell ref="A27:Z27"/>
    <mergeCell ref="P98:T98"/>
    <mergeCell ref="D212:E212"/>
    <mergeCell ref="D6:M6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P299:T299"/>
    <mergeCell ref="P150:V150"/>
    <mergeCell ref="P215:V215"/>
    <mergeCell ref="A40:Z40"/>
    <mergeCell ref="A67:Z67"/>
    <mergeCell ref="D203:E203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D75:E75"/>
    <mergeCell ref="P154:T154"/>
    <mergeCell ref="D298:E298"/>
    <mergeCell ref="P91:T91"/>
    <mergeCell ref="A158:Z158"/>
    <mergeCell ref="D273:E273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P306:V306"/>
    <mergeCell ref="D52:E52"/>
    <mergeCell ref="P110:V110"/>
    <mergeCell ref="A138:O139"/>
    <mergeCell ref="P15:T16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65:V65"/>
    <mergeCell ref="P285:T285"/>
    <mergeCell ref="A240:Z240"/>
    <mergeCell ref="P74:T74"/>
    <mergeCell ref="P243:V243"/>
    <mergeCell ref="A19:Z19"/>
    <mergeCell ref="A68:Z68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289:T289"/>
    <mergeCell ref="P264:T26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P287:T287"/>
    <mergeCell ref="D235:E235"/>
    <mergeCell ref="P276:V276"/>
    <mergeCell ref="P214:V214"/>
    <mergeCell ref="A239:Z239"/>
    <mergeCell ref="A95:Z95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D280:E280"/>
    <mergeCell ref="H17:H18"/>
    <mergeCell ref="P99:V99"/>
    <mergeCell ref="A141:Z141"/>
    <mergeCell ref="A144:O145"/>
    <mergeCell ref="V6:W9"/>
    <mergeCell ref="A9:C9"/>
    <mergeCell ref="P39:V39"/>
    <mergeCell ref="P70:V70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