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E39C624-9104-4B3D-A28D-C883E321058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Y650" i="1"/>
  <c r="BP649" i="1"/>
  <c r="BO649" i="1"/>
  <c r="BN649" i="1"/>
  <c r="BM649" i="1"/>
  <c r="Z649" i="1"/>
  <c r="Z651" i="1" s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Y638" i="1"/>
  <c r="X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Y631" i="1"/>
  <c r="BP630" i="1"/>
  <c r="BO630" i="1"/>
  <c r="BN630" i="1"/>
  <c r="BM630" i="1"/>
  <c r="Z630" i="1"/>
  <c r="Z638" i="1" s="1"/>
  <c r="Y630" i="1"/>
  <c r="Y639" i="1" s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Y617" i="1"/>
  <c r="X617" i="1"/>
  <c r="BP616" i="1"/>
  <c r="BO616" i="1"/>
  <c r="BN616" i="1"/>
  <c r="BM616" i="1"/>
  <c r="Z616" i="1"/>
  <c r="Y616" i="1"/>
  <c r="BP615" i="1"/>
  <c r="BO615" i="1"/>
  <c r="BN615" i="1"/>
  <c r="BM615" i="1"/>
  <c r="Z615" i="1"/>
  <c r="Y615" i="1"/>
  <c r="BP614" i="1"/>
  <c r="BO614" i="1"/>
  <c r="BN614" i="1"/>
  <c r="BM614" i="1"/>
  <c r="Z614" i="1"/>
  <c r="Y614" i="1"/>
  <c r="BP613" i="1"/>
  <c r="BO613" i="1"/>
  <c r="BN613" i="1"/>
  <c r="BM613" i="1"/>
  <c r="Z613" i="1"/>
  <c r="Z617" i="1" s="1"/>
  <c r="Y613" i="1"/>
  <c r="Y618" i="1" s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Y598" i="1"/>
  <c r="X598" i="1"/>
  <c r="BP597" i="1"/>
  <c r="BO597" i="1"/>
  <c r="BN597" i="1"/>
  <c r="BM597" i="1"/>
  <c r="Z597" i="1"/>
  <c r="Z598" i="1" s="1"/>
  <c r="Y597" i="1"/>
  <c r="AD675" i="1" s="1"/>
  <c r="X593" i="1"/>
  <c r="X592" i="1"/>
  <c r="BO591" i="1"/>
  <c r="BM591" i="1"/>
  <c r="Y591" i="1"/>
  <c r="BO590" i="1"/>
  <c r="BM590" i="1"/>
  <c r="Y590" i="1"/>
  <c r="Y593" i="1" s="1"/>
  <c r="P590" i="1"/>
  <c r="X588" i="1"/>
  <c r="X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P584" i="1"/>
  <c r="X582" i="1"/>
  <c r="X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P573" i="1"/>
  <c r="BO572" i="1"/>
  <c r="BM572" i="1"/>
  <c r="Y572" i="1"/>
  <c r="P572" i="1"/>
  <c r="X570" i="1"/>
  <c r="X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Y570" i="1" s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BO556" i="1"/>
  <c r="BM556" i="1"/>
  <c r="Y556" i="1"/>
  <c r="P556" i="1"/>
  <c r="BO555" i="1"/>
  <c r="BM555" i="1"/>
  <c r="Z555" i="1"/>
  <c r="Y555" i="1"/>
  <c r="BP555" i="1" s="1"/>
  <c r="P555" i="1"/>
  <c r="BO554" i="1"/>
  <c r="BM554" i="1"/>
  <c r="Y554" i="1"/>
  <c r="BP554" i="1" s="1"/>
  <c r="P554" i="1"/>
  <c r="BO553" i="1"/>
  <c r="BM553" i="1"/>
  <c r="Z553" i="1"/>
  <c r="Y553" i="1"/>
  <c r="BP553" i="1" s="1"/>
  <c r="P553" i="1"/>
  <c r="BO552" i="1"/>
  <c r="BM552" i="1"/>
  <c r="Y552" i="1"/>
  <c r="BP552" i="1" s="1"/>
  <c r="P552" i="1"/>
  <c r="BP551" i="1"/>
  <c r="BO551" i="1"/>
  <c r="BN551" i="1"/>
  <c r="BM551" i="1"/>
  <c r="Z551" i="1"/>
  <c r="Y551" i="1"/>
  <c r="P551" i="1"/>
  <c r="BO550" i="1"/>
  <c r="BM550" i="1"/>
  <c r="Y550" i="1"/>
  <c r="BP550" i="1" s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X544" i="1"/>
  <c r="X543" i="1"/>
  <c r="BO542" i="1"/>
  <c r="BM542" i="1"/>
  <c r="Y542" i="1"/>
  <c r="AB675" i="1" s="1"/>
  <c r="P542" i="1"/>
  <c r="X539" i="1"/>
  <c r="X538" i="1"/>
  <c r="BO537" i="1"/>
  <c r="BM537" i="1"/>
  <c r="Y537" i="1"/>
  <c r="BP537" i="1" s="1"/>
  <c r="BO536" i="1"/>
  <c r="BM536" i="1"/>
  <c r="Y536" i="1"/>
  <c r="BP536" i="1" s="1"/>
  <c r="P536" i="1"/>
  <c r="BP535" i="1"/>
  <c r="BO535" i="1"/>
  <c r="BN535" i="1"/>
  <c r="BM535" i="1"/>
  <c r="Z535" i="1"/>
  <c r="Y535" i="1"/>
  <c r="P535" i="1"/>
  <c r="BO534" i="1"/>
  <c r="BM534" i="1"/>
  <c r="Y534" i="1"/>
  <c r="BP534" i="1" s="1"/>
  <c r="BO533" i="1"/>
  <c r="BM533" i="1"/>
  <c r="Y533" i="1"/>
  <c r="BP533" i="1" s="1"/>
  <c r="P533" i="1"/>
  <c r="BP532" i="1"/>
  <c r="BO532" i="1"/>
  <c r="BN532" i="1"/>
  <c r="BM532" i="1"/>
  <c r="Z532" i="1"/>
  <c r="Y532" i="1"/>
  <c r="Y538" i="1" s="1"/>
  <c r="P532" i="1"/>
  <c r="X529" i="1"/>
  <c r="Y528" i="1"/>
  <c r="X528" i="1"/>
  <c r="BP527" i="1"/>
  <c r="BO527" i="1"/>
  <c r="BN527" i="1"/>
  <c r="BM527" i="1"/>
  <c r="Z527" i="1"/>
  <c r="Z528" i="1" s="1"/>
  <c r="Y527" i="1"/>
  <c r="Y529" i="1" s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BP522" i="1" s="1"/>
  <c r="P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Y525" i="1" s="1"/>
  <c r="X517" i="1"/>
  <c r="Y516" i="1"/>
  <c r="X516" i="1"/>
  <c r="BP515" i="1"/>
  <c r="BO515" i="1"/>
  <c r="BN515" i="1"/>
  <c r="BM515" i="1"/>
  <c r="Z515" i="1"/>
  <c r="Z516" i="1" s="1"/>
  <c r="Y515" i="1"/>
  <c r="P515" i="1"/>
  <c r="X512" i="1"/>
  <c r="X511" i="1"/>
  <c r="BP510" i="1"/>
  <c r="BO510" i="1"/>
  <c r="BN510" i="1"/>
  <c r="BM510" i="1"/>
  <c r="Z510" i="1"/>
  <c r="Y510" i="1"/>
  <c r="P510" i="1"/>
  <c r="BO509" i="1"/>
  <c r="BM509" i="1"/>
  <c r="Y509" i="1"/>
  <c r="Y512" i="1" s="1"/>
  <c r="P509" i="1"/>
  <c r="X507" i="1"/>
  <c r="X506" i="1"/>
  <c r="BO505" i="1"/>
  <c r="BM505" i="1"/>
  <c r="Y505" i="1"/>
  <c r="BP505" i="1" s="1"/>
  <c r="P505" i="1"/>
  <c r="BP504" i="1"/>
  <c r="BO504" i="1"/>
  <c r="BN504" i="1"/>
  <c r="BM504" i="1"/>
  <c r="Z504" i="1"/>
  <c r="Y504" i="1"/>
  <c r="Y506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P499" i="1" s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P482" i="1"/>
  <c r="BO482" i="1"/>
  <c r="BN482" i="1"/>
  <c r="BM482" i="1"/>
  <c r="Z482" i="1"/>
  <c r="Y482" i="1"/>
  <c r="P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Y502" i="1" s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BP457" i="1" s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X675" i="1" s="1"/>
  <c r="P445" i="1"/>
  <c r="X442" i="1"/>
  <c r="X441" i="1"/>
  <c r="BO440" i="1"/>
  <c r="BM440" i="1"/>
  <c r="Y440" i="1"/>
  <c r="Y441" i="1" s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BP431" i="1" s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BP416" i="1" s="1"/>
  <c r="P416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Y412" i="1" s="1"/>
  <c r="P408" i="1"/>
  <c r="X406" i="1"/>
  <c r="X405" i="1"/>
  <c r="BO404" i="1"/>
  <c r="BM404" i="1"/>
  <c r="Y404" i="1"/>
  <c r="V675" i="1" s="1"/>
  <c r="P404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Y401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5" i="1" s="1"/>
  <c r="X388" i="1"/>
  <c r="X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Y387" i="1" s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80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BP367" i="1"/>
  <c r="BO367" i="1"/>
  <c r="BN367" i="1"/>
  <c r="BM367" i="1"/>
  <c r="Z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75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S675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75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2" i="1" s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Y301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75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I675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5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75" i="1" s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8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75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Y96" i="1" s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8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78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6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4" i="1"/>
  <c r="Y669" i="1" s="1"/>
  <c r="Y54" i="1"/>
  <c r="Y58" i="1"/>
  <c r="Y71" i="1"/>
  <c r="Y79" i="1"/>
  <c r="Y87" i="1"/>
  <c r="Y97" i="1"/>
  <c r="Y103" i="1"/>
  <c r="Y110" i="1"/>
  <c r="Y119" i="1"/>
  <c r="Y128" i="1"/>
  <c r="Y134" i="1"/>
  <c r="Y144" i="1"/>
  <c r="Y150" i="1"/>
  <c r="Y156" i="1"/>
  <c r="Y162" i="1"/>
  <c r="Y166" i="1"/>
  <c r="Y179" i="1"/>
  <c r="Y185" i="1"/>
  <c r="Y191" i="1"/>
  <c r="Y201" i="1"/>
  <c r="Y208" i="1"/>
  <c r="Y212" i="1"/>
  <c r="Y224" i="1"/>
  <c r="Y238" i="1"/>
  <c r="Y247" i="1"/>
  <c r="K675" i="1"/>
  <c r="Y258" i="1"/>
  <c r="BP257" i="1"/>
  <c r="BN257" i="1"/>
  <c r="Z257" i="1"/>
  <c r="Y259" i="1"/>
  <c r="L675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75" i="1"/>
  <c r="Y289" i="1"/>
  <c r="Y290" i="1"/>
  <c r="BP279" i="1"/>
  <c r="BN279" i="1"/>
  <c r="Z279" i="1"/>
  <c r="H9" i="1"/>
  <c r="B675" i="1"/>
  <c r="X666" i="1"/>
  <c r="X667" i="1"/>
  <c r="X669" i="1"/>
  <c r="Y24" i="1"/>
  <c r="Z27" i="1"/>
  <c r="Z34" i="1" s="1"/>
  <c r="BN27" i="1"/>
  <c r="Y666" i="1" s="1"/>
  <c r="Z32" i="1"/>
  <c r="BN32" i="1"/>
  <c r="C675" i="1"/>
  <c r="Z48" i="1"/>
  <c r="Z53" i="1" s="1"/>
  <c r="BN48" i="1"/>
  <c r="Z50" i="1"/>
  <c r="BN50" i="1"/>
  <c r="Z52" i="1"/>
  <c r="BN52" i="1"/>
  <c r="Y53" i="1"/>
  <c r="Z56" i="1"/>
  <c r="Z58" i="1" s="1"/>
  <c r="BN56" i="1"/>
  <c r="BP56" i="1"/>
  <c r="Y667" i="1" s="1"/>
  <c r="D675" i="1"/>
  <c r="Z63" i="1"/>
  <c r="Z71" i="1" s="1"/>
  <c r="BN63" i="1"/>
  <c r="Z65" i="1"/>
  <c r="BN65" i="1"/>
  <c r="Z67" i="1"/>
  <c r="BN67" i="1"/>
  <c r="Z69" i="1"/>
  <c r="BN69" i="1"/>
  <c r="Y72" i="1"/>
  <c r="Z75" i="1"/>
  <c r="Z78" i="1" s="1"/>
  <c r="BN75" i="1"/>
  <c r="Z77" i="1"/>
  <c r="BN77" i="1"/>
  <c r="Z81" i="1"/>
  <c r="BN81" i="1"/>
  <c r="BP81" i="1"/>
  <c r="Z83" i="1"/>
  <c r="BN83" i="1"/>
  <c r="Z85" i="1"/>
  <c r="BN85" i="1"/>
  <c r="Z91" i="1"/>
  <c r="Z96" i="1" s="1"/>
  <c r="BN91" i="1"/>
  <c r="Z93" i="1"/>
  <c r="BN93" i="1"/>
  <c r="Z95" i="1"/>
  <c r="BN95" i="1"/>
  <c r="Z99" i="1"/>
  <c r="Z102" i="1" s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Z122" i="1"/>
  <c r="Z127" i="1" s="1"/>
  <c r="BN122" i="1"/>
  <c r="BP122" i="1"/>
  <c r="Z124" i="1"/>
  <c r="BN124" i="1"/>
  <c r="Z126" i="1"/>
  <c r="BN126" i="1"/>
  <c r="Y127" i="1"/>
  <c r="Z130" i="1"/>
  <c r="Z134" i="1" s="1"/>
  <c r="BN130" i="1"/>
  <c r="BP130" i="1"/>
  <c r="Z132" i="1"/>
  <c r="BN132" i="1"/>
  <c r="Z138" i="1"/>
  <c r="Z144" i="1" s="1"/>
  <c r="BN138" i="1"/>
  <c r="Z140" i="1"/>
  <c r="BN140" i="1"/>
  <c r="Z142" i="1"/>
  <c r="BN142" i="1"/>
  <c r="Z148" i="1"/>
  <c r="Z149" i="1" s="1"/>
  <c r="BN148" i="1"/>
  <c r="G675" i="1"/>
  <c r="Z154" i="1"/>
  <c r="Z156" i="1" s="1"/>
  <c r="BN154" i="1"/>
  <c r="Y157" i="1"/>
  <c r="Z160" i="1"/>
  <c r="Z161" i="1" s="1"/>
  <c r="BN160" i="1"/>
  <c r="Z164" i="1"/>
  <c r="Z166" i="1" s="1"/>
  <c r="BN164" i="1"/>
  <c r="BP164" i="1"/>
  <c r="H675" i="1"/>
  <c r="Y172" i="1"/>
  <c r="Z175" i="1"/>
  <c r="Z179" i="1" s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J675" i="1"/>
  <c r="Z206" i="1"/>
  <c r="Z207" i="1" s="1"/>
  <c r="BN206" i="1"/>
  <c r="Y207" i="1"/>
  <c r="Z210" i="1"/>
  <c r="Z212" i="1" s="1"/>
  <c r="BN210" i="1"/>
  <c r="BP210" i="1"/>
  <c r="Z216" i="1"/>
  <c r="Z223" i="1" s="1"/>
  <c r="BN216" i="1"/>
  <c r="Z218" i="1"/>
  <c r="BN218" i="1"/>
  <c r="Z220" i="1"/>
  <c r="BN220" i="1"/>
  <c r="Z222" i="1"/>
  <c r="BN222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Z245" i="1"/>
  <c r="BN245" i="1"/>
  <c r="Z250" i="1"/>
  <c r="Z258" i="1" s="1"/>
  <c r="BN250" i="1"/>
  <c r="BP250" i="1"/>
  <c r="Z252" i="1"/>
  <c r="BN252" i="1"/>
  <c r="Z254" i="1"/>
  <c r="BN254" i="1"/>
  <c r="BP255" i="1"/>
  <c r="BN255" i="1"/>
  <c r="Z255" i="1"/>
  <c r="BP264" i="1"/>
  <c r="BN264" i="1"/>
  <c r="Z264" i="1"/>
  <c r="BP268" i="1"/>
  <c r="BN268" i="1"/>
  <c r="Z268" i="1"/>
  <c r="Z281" i="1"/>
  <c r="BN281" i="1"/>
  <c r="Z283" i="1"/>
  <c r="BN283" i="1"/>
  <c r="Z285" i="1"/>
  <c r="BN285" i="1"/>
  <c r="Z287" i="1"/>
  <c r="BN287" i="1"/>
  <c r="Y295" i="1"/>
  <c r="P675" i="1"/>
  <c r="Z299" i="1"/>
  <c r="Z301" i="1" s="1"/>
  <c r="BN299" i="1"/>
  <c r="BP299" i="1"/>
  <c r="Y302" i="1"/>
  <c r="Q675" i="1"/>
  <c r="Z306" i="1"/>
  <c r="Z311" i="1" s="1"/>
  <c r="BN306" i="1"/>
  <c r="BP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Z338" i="1" s="1"/>
  <c r="BN336" i="1"/>
  <c r="BP336" i="1"/>
  <c r="Y339" i="1"/>
  <c r="T675" i="1"/>
  <c r="Y344" i="1"/>
  <c r="Z347" i="1"/>
  <c r="Z348" i="1" s="1"/>
  <c r="BN347" i="1"/>
  <c r="BP347" i="1"/>
  <c r="Z351" i="1"/>
  <c r="Z352" i="1" s="1"/>
  <c r="BN351" i="1"/>
  <c r="BP351" i="1"/>
  <c r="Y352" i="1"/>
  <c r="Z356" i="1"/>
  <c r="BN356" i="1"/>
  <c r="BP356" i="1"/>
  <c r="Z358" i="1"/>
  <c r="BN358" i="1"/>
  <c r="Z360" i="1"/>
  <c r="BN360" i="1"/>
  <c r="Z362" i="1"/>
  <c r="BN362" i="1"/>
  <c r="Y365" i="1"/>
  <c r="Z368" i="1"/>
  <c r="Z371" i="1" s="1"/>
  <c r="BN368" i="1"/>
  <c r="BP368" i="1"/>
  <c r="Z370" i="1"/>
  <c r="BN370" i="1"/>
  <c r="Z374" i="1"/>
  <c r="Z380" i="1" s="1"/>
  <c r="BN374" i="1"/>
  <c r="BP374" i="1"/>
  <c r="Z376" i="1"/>
  <c r="BN376" i="1"/>
  <c r="Z378" i="1"/>
  <c r="BN378" i="1"/>
  <c r="Y381" i="1"/>
  <c r="Z384" i="1"/>
  <c r="Z387" i="1" s="1"/>
  <c r="BN384" i="1"/>
  <c r="BP384" i="1"/>
  <c r="Z390" i="1"/>
  <c r="BN390" i="1"/>
  <c r="BP390" i="1"/>
  <c r="Z391" i="1"/>
  <c r="BN391" i="1"/>
  <c r="Z393" i="1"/>
  <c r="BN393" i="1"/>
  <c r="Y394" i="1"/>
  <c r="Z397" i="1"/>
  <c r="BN397" i="1"/>
  <c r="BP397" i="1"/>
  <c r="Z399" i="1"/>
  <c r="BN399" i="1"/>
  <c r="Y400" i="1"/>
  <c r="Z404" i="1"/>
  <c r="Z405" i="1" s="1"/>
  <c r="BN404" i="1"/>
  <c r="BP404" i="1"/>
  <c r="Y405" i="1"/>
  <c r="Z408" i="1"/>
  <c r="BN408" i="1"/>
  <c r="BP408" i="1"/>
  <c r="Z410" i="1"/>
  <c r="BN410" i="1"/>
  <c r="Y411" i="1"/>
  <c r="Z416" i="1"/>
  <c r="BN416" i="1"/>
  <c r="BP417" i="1"/>
  <c r="BN417" i="1"/>
  <c r="Z417" i="1"/>
  <c r="BP421" i="1"/>
  <c r="BN421" i="1"/>
  <c r="Z421" i="1"/>
  <c r="BP425" i="1"/>
  <c r="BN425" i="1"/>
  <c r="Z425" i="1"/>
  <c r="Y317" i="1"/>
  <c r="Y330" i="1"/>
  <c r="Y364" i="1"/>
  <c r="Y406" i="1"/>
  <c r="W675" i="1"/>
  <c r="Y428" i="1"/>
  <c r="Y427" i="1"/>
  <c r="BP419" i="1"/>
  <c r="BN419" i="1"/>
  <c r="Z419" i="1"/>
  <c r="BP423" i="1"/>
  <c r="BN423" i="1"/>
  <c r="Z423" i="1"/>
  <c r="Y433" i="1"/>
  <c r="Y442" i="1"/>
  <c r="Y453" i="1"/>
  <c r="Y459" i="1"/>
  <c r="Y467" i="1"/>
  <c r="Y501" i="1"/>
  <c r="Y507" i="1"/>
  <c r="Y511" i="1"/>
  <c r="Y524" i="1"/>
  <c r="Y539" i="1"/>
  <c r="Y544" i="1"/>
  <c r="AC675" i="1"/>
  <c r="Y563" i="1"/>
  <c r="BN553" i="1"/>
  <c r="BN555" i="1"/>
  <c r="BP556" i="1"/>
  <c r="BN556" i="1"/>
  <c r="Z556" i="1"/>
  <c r="BP559" i="1"/>
  <c r="BN559" i="1"/>
  <c r="Z559" i="1"/>
  <c r="BP561" i="1"/>
  <c r="BN561" i="1"/>
  <c r="Z561" i="1"/>
  <c r="BP568" i="1"/>
  <c r="BN568" i="1"/>
  <c r="Z568" i="1"/>
  <c r="Y581" i="1"/>
  <c r="BP572" i="1"/>
  <c r="BN572" i="1"/>
  <c r="Z572" i="1"/>
  <c r="BP576" i="1"/>
  <c r="BN576" i="1"/>
  <c r="Z576" i="1"/>
  <c r="BP580" i="1"/>
  <c r="BN580" i="1"/>
  <c r="Z580" i="1"/>
  <c r="Y582" i="1"/>
  <c r="Y587" i="1"/>
  <c r="BP584" i="1"/>
  <c r="BN584" i="1"/>
  <c r="Z584" i="1"/>
  <c r="BP591" i="1"/>
  <c r="BN591" i="1"/>
  <c r="Z591" i="1"/>
  <c r="Y610" i="1"/>
  <c r="Y611" i="1"/>
  <c r="BP603" i="1"/>
  <c r="BN603" i="1"/>
  <c r="Z603" i="1"/>
  <c r="BP605" i="1"/>
  <c r="BN605" i="1"/>
  <c r="Z605" i="1"/>
  <c r="AA675" i="1"/>
  <c r="Z431" i="1"/>
  <c r="Z432" i="1" s="1"/>
  <c r="BN431" i="1"/>
  <c r="Z440" i="1"/>
  <c r="Z441" i="1" s="1"/>
  <c r="BN440" i="1"/>
  <c r="BP440" i="1"/>
  <c r="Z445" i="1"/>
  <c r="BN445" i="1"/>
  <c r="BP445" i="1"/>
  <c r="Z447" i="1"/>
  <c r="BN447" i="1"/>
  <c r="Z449" i="1"/>
  <c r="BN449" i="1"/>
  <c r="Z451" i="1"/>
  <c r="BN451" i="1"/>
  <c r="Y454" i="1"/>
  <c r="Z457" i="1"/>
  <c r="Z458" i="1" s="1"/>
  <c r="BN457" i="1"/>
  <c r="Z463" i="1"/>
  <c r="Z466" i="1" s="1"/>
  <c r="BN463" i="1"/>
  <c r="Z465" i="1"/>
  <c r="BN465" i="1"/>
  <c r="Y675" i="1"/>
  <c r="Y477" i="1"/>
  <c r="Z479" i="1"/>
  <c r="BN479" i="1"/>
  <c r="BP479" i="1"/>
  <c r="Z480" i="1"/>
  <c r="BN480" i="1"/>
  <c r="Z481" i="1"/>
  <c r="BN481" i="1"/>
  <c r="Z483" i="1"/>
  <c r="BN483" i="1"/>
  <c r="Z486" i="1"/>
  <c r="BN486" i="1"/>
  <c r="Z488" i="1"/>
  <c r="BN488" i="1"/>
  <c r="Z489" i="1"/>
  <c r="BN489" i="1"/>
  <c r="Z491" i="1"/>
  <c r="BN491" i="1"/>
  <c r="Z493" i="1"/>
  <c r="BN493" i="1"/>
  <c r="Z494" i="1"/>
  <c r="BN494" i="1"/>
  <c r="Z496" i="1"/>
  <c r="BN496" i="1"/>
  <c r="Z498" i="1"/>
  <c r="BN498" i="1"/>
  <c r="Z499" i="1"/>
  <c r="BN499" i="1"/>
  <c r="Z505" i="1"/>
  <c r="Z506" i="1" s="1"/>
  <c r="BN505" i="1"/>
  <c r="Z509" i="1"/>
  <c r="Z511" i="1" s="1"/>
  <c r="BN509" i="1"/>
  <c r="BP509" i="1"/>
  <c r="Z675" i="1"/>
  <c r="Y517" i="1"/>
  <c r="Z519" i="1"/>
  <c r="BN519" i="1"/>
  <c r="BP519" i="1"/>
  <c r="Z522" i="1"/>
  <c r="BN522" i="1"/>
  <c r="Z533" i="1"/>
  <c r="Z538" i="1" s="1"/>
  <c r="BN533" i="1"/>
  <c r="Z534" i="1"/>
  <c r="BN534" i="1"/>
  <c r="Z536" i="1"/>
  <c r="BN536" i="1"/>
  <c r="Z537" i="1"/>
  <c r="BN537" i="1"/>
  <c r="Z542" i="1"/>
  <c r="Z543" i="1" s="1"/>
  <c r="BN542" i="1"/>
  <c r="BP542" i="1"/>
  <c r="Y543" i="1"/>
  <c r="Z548" i="1"/>
  <c r="BN548" i="1"/>
  <c r="BP548" i="1"/>
  <c r="Z550" i="1"/>
  <c r="BN550" i="1"/>
  <c r="Z552" i="1"/>
  <c r="BN552" i="1"/>
  <c r="Z554" i="1"/>
  <c r="BN554" i="1"/>
  <c r="BP557" i="1"/>
  <c r="BN557" i="1"/>
  <c r="Z557" i="1"/>
  <c r="BP560" i="1"/>
  <c r="BN560" i="1"/>
  <c r="Z560" i="1"/>
  <c r="BP562" i="1"/>
  <c r="BN562" i="1"/>
  <c r="Z562" i="1"/>
  <c r="Y564" i="1"/>
  <c r="Y569" i="1"/>
  <c r="BP566" i="1"/>
  <c r="BN566" i="1"/>
  <c r="Z566" i="1"/>
  <c r="Z569" i="1" s="1"/>
  <c r="BP574" i="1"/>
  <c r="BN574" i="1"/>
  <c r="Z574" i="1"/>
  <c r="BP578" i="1"/>
  <c r="BN578" i="1"/>
  <c r="Z578" i="1"/>
  <c r="BP586" i="1"/>
  <c r="BN586" i="1"/>
  <c r="Z586" i="1"/>
  <c r="Y588" i="1"/>
  <c r="Y592" i="1"/>
  <c r="BP590" i="1"/>
  <c r="BN590" i="1"/>
  <c r="Z590" i="1"/>
  <c r="Z592" i="1" s="1"/>
  <c r="BP604" i="1"/>
  <c r="BN604" i="1"/>
  <c r="Z604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63" i="1"/>
  <c r="BP662" i="1"/>
  <c r="BN662" i="1"/>
  <c r="Z662" i="1"/>
  <c r="Z663" i="1" s="1"/>
  <c r="Y664" i="1"/>
  <c r="AE675" i="1"/>
  <c r="Y599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BP643" i="1"/>
  <c r="BN643" i="1"/>
  <c r="Z643" i="1"/>
  <c r="AF675" i="1"/>
  <c r="Y652" i="1"/>
  <c r="Y668" i="1" l="1"/>
  <c r="Z563" i="1"/>
  <c r="Z581" i="1"/>
  <c r="X668" i="1"/>
  <c r="Z645" i="1"/>
  <c r="Z627" i="1"/>
  <c r="Z524" i="1"/>
  <c r="Z501" i="1"/>
  <c r="Z453" i="1"/>
  <c r="Z610" i="1"/>
  <c r="Z587" i="1"/>
  <c r="Z427" i="1"/>
  <c r="Z411" i="1"/>
  <c r="Z400" i="1"/>
  <c r="Z394" i="1"/>
  <c r="Z364" i="1"/>
  <c r="Z246" i="1"/>
  <c r="Z118" i="1"/>
  <c r="Z109" i="1"/>
  <c r="Z87" i="1"/>
  <c r="Z670" i="1" s="1"/>
  <c r="Y665" i="1"/>
  <c r="Z289" i="1"/>
  <c r="Z271" i="1"/>
</calcChain>
</file>

<file path=xl/sharedStrings.xml><?xml version="1.0" encoding="utf-8"?>
<sst xmlns="http://schemas.openxmlformats.org/spreadsheetml/2006/main" count="3147" uniqueCount="1086">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</sst>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45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60" t="s">
        <v>0</v>
      </c>
      <c r="E1" s="810"/>
      <c r="F1" s="810"/>
      <c r="G1" s="12" t="s">
        <v>1</v>
      </c>
      <c r="H1" s="860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0"/>
      <c r="Q3" s="790"/>
      <c r="R3" s="790"/>
      <c r="S3" s="790"/>
      <c r="T3" s="790"/>
      <c r="U3" s="790"/>
      <c r="V3" s="790"/>
      <c r="W3" s="790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4" t="s">
        <v>8</v>
      </c>
      <c r="B5" s="925"/>
      <c r="C5" s="926"/>
      <c r="D5" s="864"/>
      <c r="E5" s="865"/>
      <c r="F5" s="1156" t="s">
        <v>9</v>
      </c>
      <c r="G5" s="926"/>
      <c r="H5" s="864"/>
      <c r="I5" s="1077"/>
      <c r="J5" s="1077"/>
      <c r="K5" s="1077"/>
      <c r="L5" s="1077"/>
      <c r="M5" s="865"/>
      <c r="N5" s="58"/>
      <c r="P5" s="24" t="s">
        <v>10</v>
      </c>
      <c r="Q5" s="1179">
        <v>45661</v>
      </c>
      <c r="R5" s="920"/>
      <c r="T5" s="977" t="s">
        <v>11</v>
      </c>
      <c r="U5" s="798"/>
      <c r="V5" s="979" t="s">
        <v>12</v>
      </c>
      <c r="W5" s="920"/>
      <c r="AB5" s="51"/>
      <c r="AC5" s="51"/>
      <c r="AD5" s="51"/>
      <c r="AE5" s="51"/>
    </row>
    <row r="6" spans="1:32" s="771" customFormat="1" ht="24" customHeight="1" x14ac:dyDescent="0.2">
      <c r="A6" s="924" t="s">
        <v>13</v>
      </c>
      <c r="B6" s="925"/>
      <c r="C6" s="92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0"/>
      <c r="N6" s="59"/>
      <c r="P6" s="24" t="s">
        <v>15</v>
      </c>
      <c r="Q6" s="1194" t="str">
        <f>IF(Q5=0," ",CHOOSE(WEEKDAY(Q5,2),"Понедельник","Вторник","Среда","Четверг","Пятница","Суббота","Воскресенье"))</f>
        <v>Суббота</v>
      </c>
      <c r="R6" s="782"/>
      <c r="T6" s="988" t="s">
        <v>16</v>
      </c>
      <c r="U6" s="798"/>
      <c r="V6" s="1060" t="s">
        <v>17</v>
      </c>
      <c r="W6" s="86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0"/>
      <c r="U7" s="798"/>
      <c r="V7" s="1061"/>
      <c r="W7" s="1062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3"/>
      <c r="C8" s="794"/>
      <c r="D8" s="850" t="s">
        <v>19</v>
      </c>
      <c r="E8" s="851"/>
      <c r="F8" s="851"/>
      <c r="G8" s="851"/>
      <c r="H8" s="851"/>
      <c r="I8" s="851"/>
      <c r="J8" s="851"/>
      <c r="K8" s="851"/>
      <c r="L8" s="851"/>
      <c r="M8" s="852"/>
      <c r="N8" s="61"/>
      <c r="P8" s="24" t="s">
        <v>20</v>
      </c>
      <c r="Q8" s="935">
        <v>0.41666666666666669</v>
      </c>
      <c r="R8" s="842"/>
      <c r="T8" s="790"/>
      <c r="U8" s="798"/>
      <c r="V8" s="1061"/>
      <c r="W8" s="1062"/>
      <c r="AB8" s="51"/>
      <c r="AC8" s="51"/>
      <c r="AD8" s="51"/>
      <c r="AE8" s="51"/>
    </row>
    <row r="9" spans="1:32" s="771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946"/>
      <c r="E9" s="796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17"/>
      <c r="R9" s="918"/>
      <c r="T9" s="790"/>
      <c r="U9" s="798"/>
      <c r="V9" s="1063"/>
      <c r="W9" s="1064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946"/>
      <c r="E10" s="796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1053" t="str">
        <f>IFERROR(VLOOKUP($D$10,Proxy,2,FALSE),"")</f>
        <v/>
      </c>
      <c r="I10" s="790"/>
      <c r="J10" s="790"/>
      <c r="K10" s="790"/>
      <c r="L10" s="790"/>
      <c r="M10" s="790"/>
      <c r="N10" s="770"/>
      <c r="P10" s="26" t="s">
        <v>22</v>
      </c>
      <c r="Q10" s="989"/>
      <c r="R10" s="990"/>
      <c r="U10" s="24" t="s">
        <v>23</v>
      </c>
      <c r="V10" s="861" t="s">
        <v>24</v>
      </c>
      <c r="W10" s="86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113" t="s">
        <v>28</v>
      </c>
      <c r="W11" s="918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0" t="s">
        <v>29</v>
      </c>
      <c r="B12" s="925"/>
      <c r="C12" s="925"/>
      <c r="D12" s="925"/>
      <c r="E12" s="925"/>
      <c r="F12" s="925"/>
      <c r="G12" s="925"/>
      <c r="H12" s="925"/>
      <c r="I12" s="925"/>
      <c r="J12" s="925"/>
      <c r="K12" s="925"/>
      <c r="L12" s="925"/>
      <c r="M12" s="926"/>
      <c r="N12" s="62"/>
      <c r="P12" s="24" t="s">
        <v>30</v>
      </c>
      <c r="Q12" s="935"/>
      <c r="R12" s="842"/>
      <c r="S12" s="23"/>
      <c r="U12" s="24"/>
      <c r="V12" s="810"/>
      <c r="W12" s="790"/>
      <c r="AB12" s="51"/>
      <c r="AC12" s="51"/>
      <c r="AD12" s="51"/>
      <c r="AE12" s="51"/>
    </row>
    <row r="13" spans="1:32" s="771" customFormat="1" ht="23.25" customHeight="1" x14ac:dyDescent="0.2">
      <c r="A13" s="970" t="s">
        <v>31</v>
      </c>
      <c r="B13" s="925"/>
      <c r="C13" s="925"/>
      <c r="D13" s="925"/>
      <c r="E13" s="925"/>
      <c r="F13" s="925"/>
      <c r="G13" s="925"/>
      <c r="H13" s="925"/>
      <c r="I13" s="925"/>
      <c r="J13" s="925"/>
      <c r="K13" s="925"/>
      <c r="L13" s="925"/>
      <c r="M13" s="926"/>
      <c r="N13" s="62"/>
      <c r="O13" s="26"/>
      <c r="P13" s="26" t="s">
        <v>32</v>
      </c>
      <c r="Q13" s="1113"/>
      <c r="R13" s="9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0" t="s">
        <v>33</v>
      </c>
      <c r="B14" s="925"/>
      <c r="C14" s="925"/>
      <c r="D14" s="925"/>
      <c r="E14" s="925"/>
      <c r="F14" s="925"/>
      <c r="G14" s="925"/>
      <c r="H14" s="925"/>
      <c r="I14" s="925"/>
      <c r="J14" s="925"/>
      <c r="K14" s="925"/>
      <c r="L14" s="925"/>
      <c r="M14" s="9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5"/>
      <c r="C15" s="925"/>
      <c r="D15" s="925"/>
      <c r="E15" s="925"/>
      <c r="F15" s="925"/>
      <c r="G15" s="925"/>
      <c r="H15" s="925"/>
      <c r="I15" s="925"/>
      <c r="J15" s="925"/>
      <c r="K15" s="925"/>
      <c r="L15" s="925"/>
      <c r="M15" s="926"/>
      <c r="N15" s="63"/>
      <c r="P15" s="959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0"/>
      <c r="Q16" s="960"/>
      <c r="R16" s="960"/>
      <c r="S16" s="960"/>
      <c r="T16" s="9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42" t="s">
        <v>38</v>
      </c>
      <c r="D17" s="823" t="s">
        <v>39</v>
      </c>
      <c r="E17" s="890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9"/>
      <c r="R17" s="889"/>
      <c r="S17" s="889"/>
      <c r="T17" s="890"/>
      <c r="U17" s="1213" t="s">
        <v>51</v>
      </c>
      <c r="V17" s="926"/>
      <c r="W17" s="823" t="s">
        <v>52</v>
      </c>
      <c r="X17" s="823" t="s">
        <v>53</v>
      </c>
      <c r="Y17" s="1211" t="s">
        <v>54</v>
      </c>
      <c r="Z17" s="1073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0"/>
      <c r="AF17" s="1151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91"/>
      <c r="E18" s="893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91"/>
      <c r="Q18" s="892"/>
      <c r="R18" s="892"/>
      <c r="S18" s="892"/>
      <c r="T18" s="893"/>
      <c r="U18" s="67" t="s">
        <v>61</v>
      </c>
      <c r="V18" s="67" t="s">
        <v>62</v>
      </c>
      <c r="W18" s="824"/>
      <c r="X18" s="824"/>
      <c r="Y18" s="1212"/>
      <c r="Z18" s="1074"/>
      <c r="AA18" s="1051"/>
      <c r="AB18" s="1051"/>
      <c r="AC18" s="1051"/>
      <c r="AD18" s="1152"/>
      <c r="AE18" s="1153"/>
      <c r="AF18" s="1154"/>
      <c r="AG18" s="66"/>
      <c r="BD18" s="65"/>
    </row>
    <row r="19" spans="1:68" ht="27.75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customHeight="1" x14ac:dyDescent="0.25">
      <c r="A20" s="825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72"/>
      <c r="AB20" s="772"/>
      <c r="AC20" s="772"/>
    </row>
    <row r="21" spans="1:68" ht="14.25" customHeight="1" x14ac:dyDescent="0.25">
      <c r="A21" s="799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92" t="s">
        <v>71</v>
      </c>
      <c r="Q23" s="793"/>
      <c r="R23" s="793"/>
      <c r="S23" s="793"/>
      <c r="T23" s="793"/>
      <c r="U23" s="793"/>
      <c r="V23" s="794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92" t="s">
        <v>71</v>
      </c>
      <c r="Q24" s="793"/>
      <c r="R24" s="793"/>
      <c r="S24" s="793"/>
      <c r="T24" s="793"/>
      <c r="U24" s="793"/>
      <c r="V24" s="794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9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6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1">
        <v>4680115886278</v>
      </c>
      <c r="E30" s="782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1">
        <v>4680115886247</v>
      </c>
      <c r="E31" s="782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">
        <v>94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1">
        <v>4607091388244</v>
      </c>
      <c r="E33" s="782"/>
      <c r="F33" s="776">
        <v>0.42</v>
      </c>
      <c r="G33" s="32">
        <v>6</v>
      </c>
      <c r="H33" s="776">
        <v>2.52</v>
      </c>
      <c r="I33" s="77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89"/>
      <c r="B34" s="790"/>
      <c r="C34" s="790"/>
      <c r="D34" s="790"/>
      <c r="E34" s="790"/>
      <c r="F34" s="790"/>
      <c r="G34" s="790"/>
      <c r="H34" s="790"/>
      <c r="I34" s="790"/>
      <c r="J34" s="790"/>
      <c r="K34" s="790"/>
      <c r="L34" s="790"/>
      <c r="M34" s="790"/>
      <c r="N34" s="790"/>
      <c r="O34" s="791"/>
      <c r="P34" s="792" t="s">
        <v>71</v>
      </c>
      <c r="Q34" s="793"/>
      <c r="R34" s="793"/>
      <c r="S34" s="793"/>
      <c r="T34" s="793"/>
      <c r="U34" s="793"/>
      <c r="V34" s="794"/>
      <c r="W34" s="37" t="s">
        <v>72</v>
      </c>
      <c r="X34" s="779">
        <f>IFERROR(X26/H26,"0")+IFERROR(X27/H27,"0")+IFERROR(X28/H28,"0")+IFERROR(X29/H29,"0")+IFERROR(X30/H30,"0")+IFERROR(X31/H31,"0")+IFERROR(X32/H32,"0")+IFERROR(X33/H33,"0")</f>
        <v>0</v>
      </c>
      <c r="Y34" s="779">
        <f>IFERROR(Y26/H26,"0")+IFERROR(Y27/H27,"0")+IFERROR(Y28/H28,"0")+IFERROR(Y29/H29,"0")+IFERROR(Y30/H30,"0")+IFERROR(Y31/H31,"0")+IFERROR(Y32/H32,"0")+IFERROR(Y33/H33,"0")</f>
        <v>0</v>
      </c>
      <c r="Z34" s="77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0"/>
      <c r="AB34" s="780"/>
      <c r="AC34" s="780"/>
    </row>
    <row r="35" spans="1:68" x14ac:dyDescent="0.2">
      <c r="A35" s="790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92" t="s">
        <v>71</v>
      </c>
      <c r="Q35" s="793"/>
      <c r="R35" s="793"/>
      <c r="S35" s="793"/>
      <c r="T35" s="793"/>
      <c r="U35" s="793"/>
      <c r="V35" s="794"/>
      <c r="W35" s="37" t="s">
        <v>69</v>
      </c>
      <c r="X35" s="779">
        <f>IFERROR(SUM(X26:X33),"0")</f>
        <v>0</v>
      </c>
      <c r="Y35" s="779">
        <f>IFERROR(SUM(Y26:Y33),"0")</f>
        <v>0</v>
      </c>
      <c r="Z35" s="37"/>
      <c r="AA35" s="780"/>
      <c r="AB35" s="780"/>
      <c r="AC35" s="780"/>
    </row>
    <row r="36" spans="1:68" ht="14.25" customHeight="1" x14ac:dyDescent="0.25">
      <c r="A36" s="799" t="s">
        <v>102</v>
      </c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0"/>
      <c r="P36" s="790"/>
      <c r="Q36" s="790"/>
      <c r="R36" s="790"/>
      <c r="S36" s="790"/>
      <c r="T36" s="790"/>
      <c r="U36" s="790"/>
      <c r="V36" s="790"/>
      <c r="W36" s="790"/>
      <c r="X36" s="790"/>
      <c r="Y36" s="790"/>
      <c r="Z36" s="790"/>
      <c r="AA36" s="773"/>
      <c r="AB36" s="773"/>
      <c r="AC36" s="77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1">
        <v>4607091388503</v>
      </c>
      <c r="E37" s="782"/>
      <c r="F37" s="776">
        <v>0.05</v>
      </c>
      <c r="G37" s="32">
        <v>12</v>
      </c>
      <c r="H37" s="776">
        <v>0.6</v>
      </c>
      <c r="I37" s="77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2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89"/>
      <c r="B38" s="790"/>
      <c r="C38" s="790"/>
      <c r="D38" s="790"/>
      <c r="E38" s="790"/>
      <c r="F38" s="790"/>
      <c r="G38" s="790"/>
      <c r="H38" s="790"/>
      <c r="I38" s="790"/>
      <c r="J38" s="790"/>
      <c r="K38" s="790"/>
      <c r="L38" s="790"/>
      <c r="M38" s="790"/>
      <c r="N38" s="790"/>
      <c r="O38" s="791"/>
      <c r="P38" s="792" t="s">
        <v>71</v>
      </c>
      <c r="Q38" s="793"/>
      <c r="R38" s="793"/>
      <c r="S38" s="793"/>
      <c r="T38" s="793"/>
      <c r="U38" s="793"/>
      <c r="V38" s="794"/>
      <c r="W38" s="37" t="s">
        <v>72</v>
      </c>
      <c r="X38" s="779">
        <f>IFERROR(X37/H37,"0")</f>
        <v>0</v>
      </c>
      <c r="Y38" s="779">
        <f>IFERROR(Y37/H37,"0")</f>
        <v>0</v>
      </c>
      <c r="Z38" s="779">
        <f>IFERROR(IF(Z37="",0,Z37),"0")</f>
        <v>0</v>
      </c>
      <c r="AA38" s="780"/>
      <c r="AB38" s="780"/>
      <c r="AC38" s="780"/>
    </row>
    <row r="39" spans="1:68" x14ac:dyDescent="0.2">
      <c r="A39" s="790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92" t="s">
        <v>71</v>
      </c>
      <c r="Q39" s="793"/>
      <c r="R39" s="793"/>
      <c r="S39" s="793"/>
      <c r="T39" s="793"/>
      <c r="U39" s="793"/>
      <c r="V39" s="794"/>
      <c r="W39" s="37" t="s">
        <v>69</v>
      </c>
      <c r="X39" s="779">
        <f>IFERROR(SUM(X37:X37),"0")</f>
        <v>0</v>
      </c>
      <c r="Y39" s="779">
        <f>IFERROR(SUM(Y37:Y37),"0")</f>
        <v>0</v>
      </c>
      <c r="Z39" s="37"/>
      <c r="AA39" s="780"/>
      <c r="AB39" s="780"/>
      <c r="AC39" s="780"/>
    </row>
    <row r="40" spans="1:68" ht="14.25" customHeight="1" x14ac:dyDescent="0.25">
      <c r="A40" s="799" t="s">
        <v>108</v>
      </c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0"/>
      <c r="P40" s="790"/>
      <c r="Q40" s="790"/>
      <c r="R40" s="790"/>
      <c r="S40" s="790"/>
      <c r="T40" s="790"/>
      <c r="U40" s="790"/>
      <c r="V40" s="790"/>
      <c r="W40" s="790"/>
      <c r="X40" s="790"/>
      <c r="Y40" s="790"/>
      <c r="Z40" s="790"/>
      <c r="AA40" s="773"/>
      <c r="AB40" s="773"/>
      <c r="AC40" s="77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1">
        <v>4607091389111</v>
      </c>
      <c r="E41" s="782"/>
      <c r="F41" s="776">
        <v>2.5000000000000001E-2</v>
      </c>
      <c r="G41" s="32">
        <v>10</v>
      </c>
      <c r="H41" s="776">
        <v>0.25</v>
      </c>
      <c r="I41" s="77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2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89"/>
      <c r="B42" s="790"/>
      <c r="C42" s="790"/>
      <c r="D42" s="790"/>
      <c r="E42" s="790"/>
      <c r="F42" s="790"/>
      <c r="G42" s="790"/>
      <c r="H42" s="790"/>
      <c r="I42" s="790"/>
      <c r="J42" s="790"/>
      <c r="K42" s="790"/>
      <c r="L42" s="790"/>
      <c r="M42" s="790"/>
      <c r="N42" s="790"/>
      <c r="O42" s="791"/>
      <c r="P42" s="792" t="s">
        <v>71</v>
      </c>
      <c r="Q42" s="793"/>
      <c r="R42" s="793"/>
      <c r="S42" s="793"/>
      <c r="T42" s="793"/>
      <c r="U42" s="793"/>
      <c r="V42" s="794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0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92" t="s">
        <v>71</v>
      </c>
      <c r="Q43" s="793"/>
      <c r="R43" s="793"/>
      <c r="S43" s="793"/>
      <c r="T43" s="793"/>
      <c r="U43" s="793"/>
      <c r="V43" s="794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27.75" customHeight="1" x14ac:dyDescent="0.2">
      <c r="A44" s="886" t="s">
        <v>111</v>
      </c>
      <c r="B44" s="887"/>
      <c r="C44" s="887"/>
      <c r="D44" s="887"/>
      <c r="E44" s="887"/>
      <c r="F44" s="887"/>
      <c r="G44" s="887"/>
      <c r="H44" s="887"/>
      <c r="I44" s="887"/>
      <c r="J44" s="887"/>
      <c r="K44" s="887"/>
      <c r="L44" s="887"/>
      <c r="M44" s="887"/>
      <c r="N44" s="887"/>
      <c r="O44" s="887"/>
      <c r="P44" s="887"/>
      <c r="Q44" s="887"/>
      <c r="R44" s="887"/>
      <c r="S44" s="887"/>
      <c r="T44" s="887"/>
      <c r="U44" s="887"/>
      <c r="V44" s="887"/>
      <c r="W44" s="887"/>
      <c r="X44" s="887"/>
      <c r="Y44" s="887"/>
      <c r="Z44" s="887"/>
      <c r="AA44" s="48"/>
      <c r="AB44" s="48"/>
      <c r="AC44" s="48"/>
    </row>
    <row r="45" spans="1:68" ht="16.5" customHeight="1" x14ac:dyDescent="0.25">
      <c r="A45" s="825" t="s">
        <v>112</v>
      </c>
      <c r="B45" s="790"/>
      <c r="C45" s="790"/>
      <c r="D45" s="790"/>
      <c r="E45" s="790"/>
      <c r="F45" s="790"/>
      <c r="G45" s="790"/>
      <c r="H45" s="790"/>
      <c r="I45" s="790"/>
      <c r="J45" s="790"/>
      <c r="K45" s="790"/>
      <c r="L45" s="790"/>
      <c r="M45" s="790"/>
      <c r="N45" s="790"/>
      <c r="O45" s="790"/>
      <c r="P45" s="790"/>
      <c r="Q45" s="790"/>
      <c r="R45" s="790"/>
      <c r="S45" s="790"/>
      <c r="T45" s="790"/>
      <c r="U45" s="790"/>
      <c r="V45" s="790"/>
      <c r="W45" s="790"/>
      <c r="X45" s="790"/>
      <c r="Y45" s="790"/>
      <c r="Z45" s="790"/>
      <c r="AA45" s="772"/>
      <c r="AB45" s="772"/>
      <c r="AC45" s="772"/>
    </row>
    <row r="46" spans="1:68" ht="14.25" customHeight="1" x14ac:dyDescent="0.25">
      <c r="A46" s="799" t="s">
        <v>113</v>
      </c>
      <c r="B46" s="790"/>
      <c r="C46" s="790"/>
      <c r="D46" s="790"/>
      <c r="E46" s="790"/>
      <c r="F46" s="790"/>
      <c r="G46" s="790"/>
      <c r="H46" s="790"/>
      <c r="I46" s="790"/>
      <c r="J46" s="790"/>
      <c r="K46" s="790"/>
      <c r="L46" s="790"/>
      <c r="M46" s="790"/>
      <c r="N46" s="790"/>
      <c r="O46" s="790"/>
      <c r="P46" s="790"/>
      <c r="Q46" s="790"/>
      <c r="R46" s="790"/>
      <c r="S46" s="790"/>
      <c r="T46" s="790"/>
      <c r="U46" s="790"/>
      <c r="V46" s="790"/>
      <c r="W46" s="790"/>
      <c r="X46" s="790"/>
      <c r="Y46" s="790"/>
      <c r="Z46" s="790"/>
      <c r="AA46" s="773"/>
      <c r="AB46" s="773"/>
      <c r="AC46" s="77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81">
        <v>4607091385670</v>
      </c>
      <c r="E47" s="782"/>
      <c r="F47" s="776">
        <v>1.35</v>
      </c>
      <c r="G47" s="32">
        <v>8</v>
      </c>
      <c r="H47" s="776">
        <v>10.8</v>
      </c>
      <c r="I47" s="77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8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7">
        <v>571</v>
      </c>
      <c r="Y47" s="778">
        <f t="shared" ref="Y47:Y52" si="6">IFERROR(IF(X47="",0,CEILING((X47/$H47),1)*$H47),"")</f>
        <v>572.40000000000009</v>
      </c>
      <c r="Z47" s="36">
        <f>IFERROR(IF(Y47=0,"",ROUNDUP(Y47/H47,0)*0.02175),"")</f>
        <v>1.1527499999999999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596.37777777777762</v>
      </c>
      <c r="BN47" s="64">
        <f t="shared" ref="BN47:BN52" si="8">IFERROR(Y47*I47/H47,"0")</f>
        <v>597.84</v>
      </c>
      <c r="BO47" s="64">
        <f t="shared" ref="BO47:BO52" si="9">IFERROR(1/J47*(X47/H47),"0")</f>
        <v>0.94411375661375652</v>
      </c>
      <c r="BP47" s="64">
        <f t="shared" ref="BP47:BP52" si="10">IFERROR(1/J47*(Y47/H47),"0")</f>
        <v>0.94642857142857151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81">
        <v>4607091385670</v>
      </c>
      <c r="E48" s="782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7">
        <v>0</v>
      </c>
      <c r="Y48" s="77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1">
        <v>4680115883956</v>
      </c>
      <c r="E49" s="782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2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7">
        <v>119</v>
      </c>
      <c r="Y49" s="778">
        <f t="shared" si="6"/>
        <v>123.19999999999999</v>
      </c>
      <c r="Z49" s="36">
        <f>IFERROR(IF(Y49=0,"",ROUNDUP(Y49/H49,0)*0.02175),"")</f>
        <v>0.23924999999999999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124.10000000000001</v>
      </c>
      <c r="BN49" s="64">
        <f t="shared" si="8"/>
        <v>128.47999999999999</v>
      </c>
      <c r="BO49" s="64">
        <f t="shared" si="9"/>
        <v>0.18973214285714285</v>
      </c>
      <c r="BP49" s="64">
        <f t="shared" si="10"/>
        <v>0.19642857142857142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81">
        <v>4607091385687</v>
      </c>
      <c r="E50" s="782"/>
      <c r="F50" s="776">
        <v>0.4</v>
      </c>
      <c r="G50" s="32">
        <v>10</v>
      </c>
      <c r="H50" s="776">
        <v>4</v>
      </c>
      <c r="I50" s="77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81">
        <v>4680115882539</v>
      </c>
      <c r="E51" s="782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1">
        <v>4680115883949</v>
      </c>
      <c r="E52" s="782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0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89"/>
      <c r="B53" s="790"/>
      <c r="C53" s="790"/>
      <c r="D53" s="790"/>
      <c r="E53" s="790"/>
      <c r="F53" s="790"/>
      <c r="G53" s="790"/>
      <c r="H53" s="790"/>
      <c r="I53" s="790"/>
      <c r="J53" s="790"/>
      <c r="K53" s="790"/>
      <c r="L53" s="790"/>
      <c r="M53" s="790"/>
      <c r="N53" s="790"/>
      <c r="O53" s="791"/>
      <c r="P53" s="792" t="s">
        <v>71</v>
      </c>
      <c r="Q53" s="793"/>
      <c r="R53" s="793"/>
      <c r="S53" s="793"/>
      <c r="T53" s="793"/>
      <c r="U53" s="793"/>
      <c r="V53" s="794"/>
      <c r="W53" s="37" t="s">
        <v>72</v>
      </c>
      <c r="X53" s="779">
        <f>IFERROR(X47/H47,"0")+IFERROR(X48/H48,"0")+IFERROR(X49/H49,"0")+IFERROR(X50/H50,"0")+IFERROR(X51/H51,"0")+IFERROR(X52/H52,"0")</f>
        <v>63.495370370370367</v>
      </c>
      <c r="Y53" s="779">
        <f>IFERROR(Y47/H47,"0")+IFERROR(Y48/H48,"0")+IFERROR(Y49/H49,"0")+IFERROR(Y50/H50,"0")+IFERROR(Y51/H51,"0")+IFERROR(Y52/H52,"0")</f>
        <v>64</v>
      </c>
      <c r="Z53" s="779">
        <f>IFERROR(IF(Z47="",0,Z47),"0")+IFERROR(IF(Z48="",0,Z48),"0")+IFERROR(IF(Z49="",0,Z49),"0")+IFERROR(IF(Z50="",0,Z50),"0")+IFERROR(IF(Z51="",0,Z51),"0")+IFERROR(IF(Z52="",0,Z52),"0")</f>
        <v>1.3919999999999999</v>
      </c>
      <c r="AA53" s="780"/>
      <c r="AB53" s="780"/>
      <c r="AC53" s="780"/>
    </row>
    <row r="54" spans="1:68" x14ac:dyDescent="0.2">
      <c r="A54" s="790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92" t="s">
        <v>71</v>
      </c>
      <c r="Q54" s="793"/>
      <c r="R54" s="793"/>
      <c r="S54" s="793"/>
      <c r="T54" s="793"/>
      <c r="U54" s="793"/>
      <c r="V54" s="794"/>
      <c r="W54" s="37" t="s">
        <v>69</v>
      </c>
      <c r="X54" s="779">
        <f>IFERROR(SUM(X47:X52),"0")</f>
        <v>690</v>
      </c>
      <c r="Y54" s="779">
        <f>IFERROR(SUM(Y47:Y52),"0")</f>
        <v>695.60000000000014</v>
      </c>
      <c r="Z54" s="37"/>
      <c r="AA54" s="780"/>
      <c r="AB54" s="780"/>
      <c r="AC54" s="780"/>
    </row>
    <row r="55" spans="1:68" ht="14.25" customHeight="1" x14ac:dyDescent="0.25">
      <c r="A55" s="799" t="s">
        <v>73</v>
      </c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0"/>
      <c r="P55" s="790"/>
      <c r="Q55" s="790"/>
      <c r="R55" s="790"/>
      <c r="S55" s="790"/>
      <c r="T55" s="790"/>
      <c r="U55" s="790"/>
      <c r="V55" s="790"/>
      <c r="W55" s="790"/>
      <c r="X55" s="790"/>
      <c r="Y55" s="790"/>
      <c r="Z55" s="790"/>
      <c r="AA55" s="773"/>
      <c r="AB55" s="773"/>
      <c r="AC55" s="77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1">
        <v>4680115885233</v>
      </c>
      <c r="E56" s="782"/>
      <c r="F56" s="776">
        <v>0.2</v>
      </c>
      <c r="G56" s="32">
        <v>6</v>
      </c>
      <c r="H56" s="776">
        <v>1.2</v>
      </c>
      <c r="I56" s="77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5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1">
        <v>4680115884915</v>
      </c>
      <c r="E57" s="782"/>
      <c r="F57" s="776">
        <v>0.3</v>
      </c>
      <c r="G57" s="32">
        <v>6</v>
      </c>
      <c r="H57" s="776">
        <v>1.8</v>
      </c>
      <c r="I57" s="77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4"/>
      <c r="R57" s="784"/>
      <c r="S57" s="784"/>
      <c r="T57" s="785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89"/>
      <c r="B58" s="790"/>
      <c r="C58" s="790"/>
      <c r="D58" s="790"/>
      <c r="E58" s="790"/>
      <c r="F58" s="790"/>
      <c r="G58" s="790"/>
      <c r="H58" s="790"/>
      <c r="I58" s="790"/>
      <c r="J58" s="790"/>
      <c r="K58" s="790"/>
      <c r="L58" s="790"/>
      <c r="M58" s="790"/>
      <c r="N58" s="790"/>
      <c r="O58" s="791"/>
      <c r="P58" s="792" t="s">
        <v>71</v>
      </c>
      <c r="Q58" s="793"/>
      <c r="R58" s="793"/>
      <c r="S58" s="793"/>
      <c r="T58" s="793"/>
      <c r="U58" s="793"/>
      <c r="V58" s="794"/>
      <c r="W58" s="37" t="s">
        <v>72</v>
      </c>
      <c r="X58" s="779">
        <f>IFERROR(X56/H56,"0")+IFERROR(X57/H57,"0")</f>
        <v>0</v>
      </c>
      <c r="Y58" s="779">
        <f>IFERROR(Y56/H56,"0")+IFERROR(Y57/H57,"0")</f>
        <v>0</v>
      </c>
      <c r="Z58" s="779">
        <f>IFERROR(IF(Z56="",0,Z56),"0")+IFERROR(IF(Z57="",0,Z57),"0")</f>
        <v>0</v>
      </c>
      <c r="AA58" s="780"/>
      <c r="AB58" s="780"/>
      <c r="AC58" s="780"/>
    </row>
    <row r="59" spans="1:68" x14ac:dyDescent="0.2">
      <c r="A59" s="790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92" t="s">
        <v>71</v>
      </c>
      <c r="Q59" s="793"/>
      <c r="R59" s="793"/>
      <c r="S59" s="793"/>
      <c r="T59" s="793"/>
      <c r="U59" s="793"/>
      <c r="V59" s="794"/>
      <c r="W59" s="37" t="s">
        <v>69</v>
      </c>
      <c r="X59" s="779">
        <f>IFERROR(SUM(X56:X57),"0")</f>
        <v>0</v>
      </c>
      <c r="Y59" s="779">
        <f>IFERROR(SUM(Y56:Y57),"0")</f>
        <v>0</v>
      </c>
      <c r="Z59" s="37"/>
      <c r="AA59" s="780"/>
      <c r="AB59" s="780"/>
      <c r="AC59" s="780"/>
    </row>
    <row r="60" spans="1:68" ht="16.5" customHeight="1" x14ac:dyDescent="0.25">
      <c r="A60" s="825" t="s">
        <v>139</v>
      </c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0"/>
      <c r="P60" s="790"/>
      <c r="Q60" s="790"/>
      <c r="R60" s="790"/>
      <c r="S60" s="790"/>
      <c r="T60" s="790"/>
      <c r="U60" s="790"/>
      <c r="V60" s="790"/>
      <c r="W60" s="790"/>
      <c r="X60" s="790"/>
      <c r="Y60" s="790"/>
      <c r="Z60" s="790"/>
      <c r="AA60" s="772"/>
      <c r="AB60" s="772"/>
      <c r="AC60" s="772"/>
    </row>
    <row r="61" spans="1:68" ht="14.25" customHeight="1" x14ac:dyDescent="0.25">
      <c r="A61" s="799" t="s">
        <v>113</v>
      </c>
      <c r="B61" s="790"/>
      <c r="C61" s="790"/>
      <c r="D61" s="790"/>
      <c r="E61" s="790"/>
      <c r="F61" s="790"/>
      <c r="G61" s="790"/>
      <c r="H61" s="790"/>
      <c r="I61" s="790"/>
      <c r="J61" s="790"/>
      <c r="K61" s="790"/>
      <c r="L61" s="790"/>
      <c r="M61" s="790"/>
      <c r="N61" s="790"/>
      <c r="O61" s="790"/>
      <c r="P61" s="790"/>
      <c r="Q61" s="790"/>
      <c r="R61" s="790"/>
      <c r="S61" s="790"/>
      <c r="T61" s="790"/>
      <c r="U61" s="790"/>
      <c r="V61" s="790"/>
      <c r="W61" s="790"/>
      <c r="X61" s="790"/>
      <c r="Y61" s="790"/>
      <c r="Z61" s="790"/>
      <c r="AA61" s="773"/>
      <c r="AB61" s="773"/>
      <c r="AC61" s="77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1">
        <v>4680115885882</v>
      </c>
      <c r="E62" s="782"/>
      <c r="F62" s="776">
        <v>1.4</v>
      </c>
      <c r="G62" s="32">
        <v>8</v>
      </c>
      <c r="H62" s="776">
        <v>11.2</v>
      </c>
      <c r="I62" s="77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3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7">
        <v>0</v>
      </c>
      <c r="Y62" s="77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1">
        <v>4680115881426</v>
      </c>
      <c r="E63" s="782"/>
      <c r="F63" s="776">
        <v>1.35</v>
      </c>
      <c r="G63" s="32">
        <v>8</v>
      </c>
      <c r="H63" s="776">
        <v>10.8</v>
      </c>
      <c r="I63" s="77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8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4"/>
      <c r="R63" s="784"/>
      <c r="S63" s="784"/>
      <c r="T63" s="785"/>
      <c r="U63" s="34"/>
      <c r="V63" s="34"/>
      <c r="W63" s="35" t="s">
        <v>69</v>
      </c>
      <c r="X63" s="777">
        <v>118</v>
      </c>
      <c r="Y63" s="778">
        <f t="shared" si="11"/>
        <v>118.80000000000001</v>
      </c>
      <c r="Z63" s="36">
        <f>IFERROR(IF(Y63=0,"",ROUNDUP(Y63/H63,0)*0.02175),"")</f>
        <v>0.23924999999999999</v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123.24444444444444</v>
      </c>
      <c r="BN63" s="64">
        <f t="shared" si="13"/>
        <v>124.08</v>
      </c>
      <c r="BO63" s="64">
        <f t="shared" si="14"/>
        <v>0.19510582010582009</v>
      </c>
      <c r="BP63" s="64">
        <f t="shared" si="15"/>
        <v>0.19642857142857142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4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1">
        <v>4680115880283</v>
      </c>
      <c r="E65" s="782"/>
      <c r="F65" s="776">
        <v>0.6</v>
      </c>
      <c r="G65" s="32">
        <v>8</v>
      </c>
      <c r="H65" s="776">
        <v>4.8</v>
      </c>
      <c r="I65" s="77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1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4"/>
      <c r="R65" s="784"/>
      <c r="S65" s="784"/>
      <c r="T65" s="785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1">
        <v>4680115882720</v>
      </c>
      <c r="E66" s="782"/>
      <c r="F66" s="776">
        <v>0.45</v>
      </c>
      <c r="G66" s="32">
        <v>10</v>
      </c>
      <c r="H66" s="776">
        <v>4.5</v>
      </c>
      <c r="I66" s="77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4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1">
        <v>4680115881525</v>
      </c>
      <c r="E67" s="782"/>
      <c r="F67" s="776">
        <v>0.4</v>
      </c>
      <c r="G67" s="32">
        <v>10</v>
      </c>
      <c r="H67" s="776">
        <v>4</v>
      </c>
      <c r="I67" s="77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5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4"/>
      <c r="R67" s="784"/>
      <c r="S67" s="784"/>
      <c r="T67" s="785"/>
      <c r="U67" s="34"/>
      <c r="V67" s="34"/>
      <c r="W67" s="35" t="s">
        <v>69</v>
      </c>
      <c r="X67" s="777">
        <v>94</v>
      </c>
      <c r="Y67" s="778">
        <f t="shared" si="11"/>
        <v>96</v>
      </c>
      <c r="Z67" s="36">
        <f>IFERROR(IF(Y67=0,"",ROUNDUP(Y67/H67,0)*0.00902),"")</f>
        <v>0.21648000000000001</v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98.935000000000002</v>
      </c>
      <c r="BN67" s="64">
        <f t="shared" si="13"/>
        <v>101.03999999999999</v>
      </c>
      <c r="BO67" s="64">
        <f t="shared" si="14"/>
        <v>0.17803030303030304</v>
      </c>
      <c r="BP67" s="64">
        <f t="shared" si="15"/>
        <v>0.18181818181818182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81">
        <v>4607091382952</v>
      </c>
      <c r="E68" s="782"/>
      <c r="F68" s="776">
        <v>0.5</v>
      </c>
      <c r="G68" s="32">
        <v>6</v>
      </c>
      <c r="H68" s="776">
        <v>3</v>
      </c>
      <c r="I68" s="77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81">
        <v>4680115885899</v>
      </c>
      <c r="E69" s="782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81">
        <v>4680115881419</v>
      </c>
      <c r="E70" s="782"/>
      <c r="F70" s="776">
        <v>0.45</v>
      </c>
      <c r="G70" s="32">
        <v>10</v>
      </c>
      <c r="H70" s="776">
        <v>4.5</v>
      </c>
      <c r="I70" s="77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1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89"/>
      <c r="B71" s="790"/>
      <c r="C71" s="790"/>
      <c r="D71" s="790"/>
      <c r="E71" s="790"/>
      <c r="F71" s="790"/>
      <c r="G71" s="790"/>
      <c r="H71" s="790"/>
      <c r="I71" s="790"/>
      <c r="J71" s="790"/>
      <c r="K71" s="790"/>
      <c r="L71" s="790"/>
      <c r="M71" s="790"/>
      <c r="N71" s="790"/>
      <c r="O71" s="791"/>
      <c r="P71" s="792" t="s">
        <v>71</v>
      </c>
      <c r="Q71" s="793"/>
      <c r="R71" s="793"/>
      <c r="S71" s="793"/>
      <c r="T71" s="793"/>
      <c r="U71" s="793"/>
      <c r="V71" s="794"/>
      <c r="W71" s="37" t="s">
        <v>72</v>
      </c>
      <c r="X71" s="779">
        <f>IFERROR(X62/H62,"0")+IFERROR(X63/H63,"0")+IFERROR(X64/H64,"0")+IFERROR(X65/H65,"0")+IFERROR(X66/H66,"0")+IFERROR(X67/H67,"0")+IFERROR(X68/H68,"0")+IFERROR(X69/H69,"0")+IFERROR(X70/H70,"0")</f>
        <v>34.425925925925924</v>
      </c>
      <c r="Y71" s="779">
        <f>IFERROR(Y62/H62,"0")+IFERROR(Y63/H63,"0")+IFERROR(Y64/H64,"0")+IFERROR(Y65/H65,"0")+IFERROR(Y66/H66,"0")+IFERROR(Y67/H67,"0")+IFERROR(Y68/H68,"0")+IFERROR(Y69/H69,"0")+IFERROR(Y70/H70,"0")</f>
        <v>35</v>
      </c>
      <c r="Z71" s="77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0.45572999999999997</v>
      </c>
      <c r="AA71" s="780"/>
      <c r="AB71" s="780"/>
      <c r="AC71" s="780"/>
    </row>
    <row r="72" spans="1:68" x14ac:dyDescent="0.2">
      <c r="A72" s="790"/>
      <c r="B72" s="790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790"/>
      <c r="N72" s="790"/>
      <c r="O72" s="791"/>
      <c r="P72" s="792" t="s">
        <v>71</v>
      </c>
      <c r="Q72" s="793"/>
      <c r="R72" s="793"/>
      <c r="S72" s="793"/>
      <c r="T72" s="793"/>
      <c r="U72" s="793"/>
      <c r="V72" s="794"/>
      <c r="W72" s="37" t="s">
        <v>69</v>
      </c>
      <c r="X72" s="779">
        <f>IFERROR(SUM(X62:X70),"0")</f>
        <v>212</v>
      </c>
      <c r="Y72" s="779">
        <f>IFERROR(SUM(Y62:Y70),"0")</f>
        <v>214.8</v>
      </c>
      <c r="Z72" s="37"/>
      <c r="AA72" s="780"/>
      <c r="AB72" s="780"/>
      <c r="AC72" s="780"/>
    </row>
    <row r="73" spans="1:68" ht="14.25" customHeight="1" x14ac:dyDescent="0.25">
      <c r="A73" s="799" t="s">
        <v>168</v>
      </c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0"/>
      <c r="P73" s="790"/>
      <c r="Q73" s="790"/>
      <c r="R73" s="790"/>
      <c r="S73" s="790"/>
      <c r="T73" s="790"/>
      <c r="U73" s="790"/>
      <c r="V73" s="790"/>
      <c r="W73" s="790"/>
      <c r="X73" s="790"/>
      <c r="Y73" s="790"/>
      <c r="Z73" s="790"/>
      <c r="AA73" s="773"/>
      <c r="AB73" s="773"/>
      <c r="AC73" s="77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81">
        <v>4680115881440</v>
      </c>
      <c r="E74" s="782"/>
      <c r="F74" s="776">
        <v>1.35</v>
      </c>
      <c r="G74" s="32">
        <v>8</v>
      </c>
      <c r="H74" s="776">
        <v>10.8</v>
      </c>
      <c r="I74" s="77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7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126</v>
      </c>
      <c r="Y74" s="778">
        <f>IFERROR(IF(X74="",0,CEILING((X74/$H74),1)*$H74),"")</f>
        <v>129.60000000000002</v>
      </c>
      <c r="Z74" s="36">
        <f>IFERROR(IF(Y74=0,"",ROUNDUP(Y74/H74,0)*0.02175),"")</f>
        <v>0.26100000000000001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131.6</v>
      </c>
      <c r="BN74" s="64">
        <f>IFERROR(Y74*I74/H74,"0")</f>
        <v>135.36000000000001</v>
      </c>
      <c r="BO74" s="64">
        <f>IFERROR(1/J74*(X74/H74),"0")</f>
        <v>0.20833333333333331</v>
      </c>
      <c r="BP74" s="64">
        <f>IFERROR(1/J74*(Y74/H74),"0")</f>
        <v>0.2142857142857143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81">
        <v>4680115882751</v>
      </c>
      <c r="E75" s="782"/>
      <c r="F75" s="776">
        <v>0.45</v>
      </c>
      <c r="G75" s="32">
        <v>10</v>
      </c>
      <c r="H75" s="776">
        <v>4.5</v>
      </c>
      <c r="I75" s="77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4"/>
      <c r="R75" s="784"/>
      <c r="S75" s="784"/>
      <c r="T75" s="785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81">
        <v>4680115885950</v>
      </c>
      <c r="E76" s="782"/>
      <c r="F76" s="776">
        <v>0.37</v>
      </c>
      <c r="G76" s="32">
        <v>6</v>
      </c>
      <c r="H76" s="776">
        <v>2.2200000000000002</v>
      </c>
      <c r="I76" s="77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4"/>
      <c r="R76" s="784"/>
      <c r="S76" s="784"/>
      <c r="T76" s="785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81">
        <v>4680115881433</v>
      </c>
      <c r="E77" s="782"/>
      <c r="F77" s="776">
        <v>0.45</v>
      </c>
      <c r="G77" s="32">
        <v>6</v>
      </c>
      <c r="H77" s="776">
        <v>2.7</v>
      </c>
      <c r="I77" s="77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4"/>
      <c r="R77" s="784"/>
      <c r="S77" s="784"/>
      <c r="T77" s="785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89"/>
      <c r="B78" s="790"/>
      <c r="C78" s="790"/>
      <c r="D78" s="790"/>
      <c r="E78" s="790"/>
      <c r="F78" s="790"/>
      <c r="G78" s="790"/>
      <c r="H78" s="790"/>
      <c r="I78" s="790"/>
      <c r="J78" s="790"/>
      <c r="K78" s="790"/>
      <c r="L78" s="790"/>
      <c r="M78" s="790"/>
      <c r="N78" s="790"/>
      <c r="O78" s="791"/>
      <c r="P78" s="792" t="s">
        <v>71</v>
      </c>
      <c r="Q78" s="793"/>
      <c r="R78" s="793"/>
      <c r="S78" s="793"/>
      <c r="T78" s="793"/>
      <c r="U78" s="793"/>
      <c r="V78" s="794"/>
      <c r="W78" s="37" t="s">
        <v>72</v>
      </c>
      <c r="X78" s="779">
        <f>IFERROR(X74/H74,"0")+IFERROR(X75/H75,"0")+IFERROR(X76/H76,"0")+IFERROR(X77/H77,"0")</f>
        <v>11.666666666666666</v>
      </c>
      <c r="Y78" s="779">
        <f>IFERROR(Y74/H74,"0")+IFERROR(Y75/H75,"0")+IFERROR(Y76/H76,"0")+IFERROR(Y77/H77,"0")</f>
        <v>12.000000000000002</v>
      </c>
      <c r="Z78" s="779">
        <f>IFERROR(IF(Z74="",0,Z74),"0")+IFERROR(IF(Z75="",0,Z75),"0")+IFERROR(IF(Z76="",0,Z76),"0")+IFERROR(IF(Z77="",0,Z77),"0")</f>
        <v>0.26100000000000001</v>
      </c>
      <c r="AA78" s="780"/>
      <c r="AB78" s="780"/>
      <c r="AC78" s="780"/>
    </row>
    <row r="79" spans="1:68" x14ac:dyDescent="0.2">
      <c r="A79" s="790"/>
      <c r="B79" s="790"/>
      <c r="C79" s="790"/>
      <c r="D79" s="790"/>
      <c r="E79" s="790"/>
      <c r="F79" s="790"/>
      <c r="G79" s="790"/>
      <c r="H79" s="790"/>
      <c r="I79" s="790"/>
      <c r="J79" s="790"/>
      <c r="K79" s="790"/>
      <c r="L79" s="790"/>
      <c r="M79" s="790"/>
      <c r="N79" s="790"/>
      <c r="O79" s="791"/>
      <c r="P79" s="792" t="s">
        <v>71</v>
      </c>
      <c r="Q79" s="793"/>
      <c r="R79" s="793"/>
      <c r="S79" s="793"/>
      <c r="T79" s="793"/>
      <c r="U79" s="793"/>
      <c r="V79" s="794"/>
      <c r="W79" s="37" t="s">
        <v>69</v>
      </c>
      <c r="X79" s="779">
        <f>IFERROR(SUM(X74:X77),"0")</f>
        <v>126</v>
      </c>
      <c r="Y79" s="779">
        <f>IFERROR(SUM(Y74:Y77),"0")</f>
        <v>129.60000000000002</v>
      </c>
      <c r="Z79" s="37"/>
      <c r="AA79" s="780"/>
      <c r="AB79" s="780"/>
      <c r="AC79" s="780"/>
    </row>
    <row r="80" spans="1:68" ht="14.25" customHeight="1" x14ac:dyDescent="0.25">
      <c r="A80" s="799" t="s">
        <v>64</v>
      </c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0"/>
      <c r="P80" s="790"/>
      <c r="Q80" s="790"/>
      <c r="R80" s="790"/>
      <c r="S80" s="790"/>
      <c r="T80" s="790"/>
      <c r="U80" s="790"/>
      <c r="V80" s="790"/>
      <c r="W80" s="790"/>
      <c r="X80" s="790"/>
      <c r="Y80" s="790"/>
      <c r="Z80" s="790"/>
      <c r="AA80" s="773"/>
      <c r="AB80" s="773"/>
      <c r="AC80" s="77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81">
        <v>4680115885066</v>
      </c>
      <c r="E81" s="782"/>
      <c r="F81" s="776">
        <v>0.7</v>
      </c>
      <c r="G81" s="32">
        <v>6</v>
      </c>
      <c r="H81" s="776">
        <v>4.2</v>
      </c>
      <c r="I81" s="77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2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81">
        <v>4680115885042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7">
        <v>0</v>
      </c>
      <c r="Y82" s="77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81">
        <v>4680115885080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1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81">
        <v>4680115885073</v>
      </c>
      <c r="E84" s="782"/>
      <c r="F84" s="776">
        <v>0.3</v>
      </c>
      <c r="G84" s="32">
        <v>6</v>
      </c>
      <c r="H84" s="776">
        <v>1.8</v>
      </c>
      <c r="I84" s="77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6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4"/>
      <c r="R84" s="784"/>
      <c r="S84" s="784"/>
      <c r="T84" s="785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81">
        <v>4680115885059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2</v>
      </c>
      <c r="Y85" s="778">
        <f t="shared" si="16"/>
        <v>3.6</v>
      </c>
      <c r="Z85" s="36">
        <f>IFERROR(IF(Y85=0,"",ROUNDUP(Y85/H85,0)*0.00502),"")</f>
        <v>1.004E-2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2.1111111111111112</v>
      </c>
      <c r="BN85" s="64">
        <f t="shared" si="18"/>
        <v>3.8</v>
      </c>
      <c r="BO85" s="64">
        <f t="shared" si="19"/>
        <v>4.7483380816714157E-3</v>
      </c>
      <c r="BP85" s="64">
        <f t="shared" si="20"/>
        <v>8.5470085470085479E-3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81">
        <v>4680115885097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89"/>
      <c r="B87" s="790"/>
      <c r="C87" s="790"/>
      <c r="D87" s="790"/>
      <c r="E87" s="790"/>
      <c r="F87" s="790"/>
      <c r="G87" s="790"/>
      <c r="H87" s="790"/>
      <c r="I87" s="790"/>
      <c r="J87" s="790"/>
      <c r="K87" s="790"/>
      <c r="L87" s="790"/>
      <c r="M87" s="790"/>
      <c r="N87" s="790"/>
      <c r="O87" s="791"/>
      <c r="P87" s="792" t="s">
        <v>71</v>
      </c>
      <c r="Q87" s="793"/>
      <c r="R87" s="793"/>
      <c r="S87" s="793"/>
      <c r="T87" s="793"/>
      <c r="U87" s="793"/>
      <c r="V87" s="794"/>
      <c r="W87" s="37" t="s">
        <v>72</v>
      </c>
      <c r="X87" s="779">
        <f>IFERROR(X81/H81,"0")+IFERROR(X82/H82,"0")+IFERROR(X83/H83,"0")+IFERROR(X84/H84,"0")+IFERROR(X85/H85,"0")+IFERROR(X86/H86,"0")</f>
        <v>1.1111111111111112</v>
      </c>
      <c r="Y87" s="779">
        <f>IFERROR(Y81/H81,"0")+IFERROR(Y82/H82,"0")+IFERROR(Y83/H83,"0")+IFERROR(Y84/H84,"0")+IFERROR(Y85/H85,"0")+IFERROR(Y86/H86,"0")</f>
        <v>2</v>
      </c>
      <c r="Z87" s="779">
        <f>IFERROR(IF(Z81="",0,Z81),"0")+IFERROR(IF(Z82="",0,Z82),"0")+IFERROR(IF(Z83="",0,Z83),"0")+IFERROR(IF(Z84="",0,Z84),"0")+IFERROR(IF(Z85="",0,Z85),"0")+IFERROR(IF(Z86="",0,Z86),"0")</f>
        <v>1.004E-2</v>
      </c>
      <c r="AA87" s="780"/>
      <c r="AB87" s="780"/>
      <c r="AC87" s="780"/>
    </row>
    <row r="88" spans="1:68" x14ac:dyDescent="0.2">
      <c r="A88" s="790"/>
      <c r="B88" s="790"/>
      <c r="C88" s="790"/>
      <c r="D88" s="790"/>
      <c r="E88" s="790"/>
      <c r="F88" s="790"/>
      <c r="G88" s="790"/>
      <c r="H88" s="790"/>
      <c r="I88" s="790"/>
      <c r="J88" s="790"/>
      <c r="K88" s="790"/>
      <c r="L88" s="790"/>
      <c r="M88" s="790"/>
      <c r="N88" s="790"/>
      <c r="O88" s="791"/>
      <c r="P88" s="792" t="s">
        <v>71</v>
      </c>
      <c r="Q88" s="793"/>
      <c r="R88" s="793"/>
      <c r="S88" s="793"/>
      <c r="T88" s="793"/>
      <c r="U88" s="793"/>
      <c r="V88" s="794"/>
      <c r="W88" s="37" t="s">
        <v>69</v>
      </c>
      <c r="X88" s="779">
        <f>IFERROR(SUM(X81:X86),"0")</f>
        <v>2</v>
      </c>
      <c r="Y88" s="779">
        <f>IFERROR(SUM(Y81:Y86),"0")</f>
        <v>3.6</v>
      </c>
      <c r="Z88" s="37"/>
      <c r="AA88" s="780"/>
      <c r="AB88" s="780"/>
      <c r="AC88" s="780"/>
    </row>
    <row r="89" spans="1:68" ht="14.25" customHeight="1" x14ac:dyDescent="0.25">
      <c r="A89" s="799" t="s">
        <v>73</v>
      </c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0"/>
      <c r="P89" s="790"/>
      <c r="Q89" s="790"/>
      <c r="R89" s="790"/>
      <c r="S89" s="790"/>
      <c r="T89" s="790"/>
      <c r="U89" s="790"/>
      <c r="V89" s="790"/>
      <c r="W89" s="790"/>
      <c r="X89" s="790"/>
      <c r="Y89" s="790"/>
      <c r="Z89" s="790"/>
      <c r="AA89" s="773"/>
      <c r="AB89" s="773"/>
      <c r="AC89" s="77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81">
        <v>4680115881891</v>
      </c>
      <c r="E90" s="782"/>
      <c r="F90" s="776">
        <v>1.4</v>
      </c>
      <c r="G90" s="32">
        <v>6</v>
      </c>
      <c r="H90" s="776">
        <v>8.4</v>
      </c>
      <c r="I90" s="77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81">
        <v>4680115885769</v>
      </c>
      <c r="E91" s="782"/>
      <c r="F91" s="776">
        <v>1.4</v>
      </c>
      <c r="G91" s="32">
        <v>6</v>
      </c>
      <c r="H91" s="776">
        <v>8.4</v>
      </c>
      <c r="I91" s="77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7">
        <v>0</v>
      </c>
      <c r="Y91" s="77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81">
        <v>4680115884410</v>
      </c>
      <c r="E92" s="782"/>
      <c r="F92" s="776">
        <v>1.4</v>
      </c>
      <c r="G92" s="32">
        <v>6</v>
      </c>
      <c r="H92" s="776">
        <v>8.4</v>
      </c>
      <c r="I92" s="77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81">
        <v>4680115884311</v>
      </c>
      <c r="E93" s="782"/>
      <c r="F93" s="776">
        <v>0.3</v>
      </c>
      <c r="G93" s="32">
        <v>6</v>
      </c>
      <c r="H93" s="776">
        <v>1.8</v>
      </c>
      <c r="I93" s="77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7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4"/>
      <c r="R93" s="784"/>
      <c r="S93" s="784"/>
      <c r="T93" s="785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89"/>
      <c r="B96" s="790"/>
      <c r="C96" s="790"/>
      <c r="D96" s="790"/>
      <c r="E96" s="790"/>
      <c r="F96" s="790"/>
      <c r="G96" s="790"/>
      <c r="H96" s="790"/>
      <c r="I96" s="790"/>
      <c r="J96" s="790"/>
      <c r="K96" s="790"/>
      <c r="L96" s="790"/>
      <c r="M96" s="790"/>
      <c r="N96" s="790"/>
      <c r="O96" s="791"/>
      <c r="P96" s="792" t="s">
        <v>71</v>
      </c>
      <c r="Q96" s="793"/>
      <c r="R96" s="793"/>
      <c r="S96" s="793"/>
      <c r="T96" s="793"/>
      <c r="U96" s="793"/>
      <c r="V96" s="794"/>
      <c r="W96" s="37" t="s">
        <v>72</v>
      </c>
      <c r="X96" s="779">
        <f>IFERROR(X90/H90,"0")+IFERROR(X91/H91,"0")+IFERROR(X92/H92,"0")+IFERROR(X93/H93,"0")+IFERROR(X94/H94,"0")+IFERROR(X95/H95,"0")</f>
        <v>0</v>
      </c>
      <c r="Y96" s="779">
        <f>IFERROR(Y90/H90,"0")+IFERROR(Y91/H91,"0")+IFERROR(Y92/H92,"0")+IFERROR(Y93/H93,"0")+IFERROR(Y94/H94,"0")+IFERROR(Y95/H95,"0")</f>
        <v>0</v>
      </c>
      <c r="Z96" s="779">
        <f>IFERROR(IF(Z90="",0,Z90),"0")+IFERROR(IF(Z91="",0,Z91),"0")+IFERROR(IF(Z92="",0,Z92),"0")+IFERROR(IF(Z93="",0,Z93),"0")+IFERROR(IF(Z94="",0,Z94),"0")+IFERROR(IF(Z95="",0,Z95),"0")</f>
        <v>0</v>
      </c>
      <c r="AA96" s="780"/>
      <c r="AB96" s="780"/>
      <c r="AC96" s="780"/>
    </row>
    <row r="97" spans="1:68" x14ac:dyDescent="0.2">
      <c r="A97" s="790"/>
      <c r="B97" s="790"/>
      <c r="C97" s="790"/>
      <c r="D97" s="790"/>
      <c r="E97" s="790"/>
      <c r="F97" s="790"/>
      <c r="G97" s="790"/>
      <c r="H97" s="790"/>
      <c r="I97" s="790"/>
      <c r="J97" s="790"/>
      <c r="K97" s="790"/>
      <c r="L97" s="790"/>
      <c r="M97" s="790"/>
      <c r="N97" s="790"/>
      <c r="O97" s="791"/>
      <c r="P97" s="792" t="s">
        <v>71</v>
      </c>
      <c r="Q97" s="793"/>
      <c r="R97" s="793"/>
      <c r="S97" s="793"/>
      <c r="T97" s="793"/>
      <c r="U97" s="793"/>
      <c r="V97" s="794"/>
      <c r="W97" s="37" t="s">
        <v>69</v>
      </c>
      <c r="X97" s="779">
        <f>IFERROR(SUM(X90:X95),"0")</f>
        <v>0</v>
      </c>
      <c r="Y97" s="779">
        <f>IFERROR(SUM(Y90:Y95),"0")</f>
        <v>0</v>
      </c>
      <c r="Z97" s="37"/>
      <c r="AA97" s="780"/>
      <c r="AB97" s="780"/>
      <c r="AC97" s="780"/>
    </row>
    <row r="98" spans="1:68" ht="14.25" customHeight="1" x14ac:dyDescent="0.25">
      <c r="A98" s="799" t="s">
        <v>210</v>
      </c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0"/>
      <c r="P98" s="790"/>
      <c r="Q98" s="790"/>
      <c r="R98" s="790"/>
      <c r="S98" s="790"/>
      <c r="T98" s="790"/>
      <c r="U98" s="790"/>
      <c r="V98" s="790"/>
      <c r="W98" s="790"/>
      <c r="X98" s="790"/>
      <c r="Y98" s="790"/>
      <c r="Z98" s="790"/>
      <c r="AA98" s="773"/>
      <c r="AB98" s="773"/>
      <c r="AC98" s="77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81">
        <v>4680115881532</v>
      </c>
      <c r="E99" s="782"/>
      <c r="F99" s="776">
        <v>1.3</v>
      </c>
      <c r="G99" s="32">
        <v>6</v>
      </c>
      <c r="H99" s="776">
        <v>7.8</v>
      </c>
      <c r="I99" s="77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81">
        <v>4680115881532</v>
      </c>
      <c r="E100" s="782"/>
      <c r="F100" s="776">
        <v>1.4</v>
      </c>
      <c r="G100" s="32">
        <v>6</v>
      </c>
      <c r="H100" s="776">
        <v>8.4</v>
      </c>
      <c r="I100" s="77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4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4"/>
      <c r="R100" s="784"/>
      <c r="S100" s="784"/>
      <c r="T100" s="785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81">
        <v>4680115881464</v>
      </c>
      <c r="E101" s="782"/>
      <c r="F101" s="776">
        <v>0.4</v>
      </c>
      <c r="G101" s="32">
        <v>6</v>
      </c>
      <c r="H101" s="776">
        <v>2.4</v>
      </c>
      <c r="I101" s="77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4"/>
      <c r="R101" s="784"/>
      <c r="S101" s="784"/>
      <c r="T101" s="785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89"/>
      <c r="B102" s="790"/>
      <c r="C102" s="790"/>
      <c r="D102" s="790"/>
      <c r="E102" s="790"/>
      <c r="F102" s="790"/>
      <c r="G102" s="790"/>
      <c r="H102" s="790"/>
      <c r="I102" s="790"/>
      <c r="J102" s="790"/>
      <c r="K102" s="790"/>
      <c r="L102" s="790"/>
      <c r="M102" s="790"/>
      <c r="N102" s="790"/>
      <c r="O102" s="791"/>
      <c r="P102" s="792" t="s">
        <v>71</v>
      </c>
      <c r="Q102" s="793"/>
      <c r="R102" s="793"/>
      <c r="S102" s="793"/>
      <c r="T102" s="793"/>
      <c r="U102" s="793"/>
      <c r="V102" s="794"/>
      <c r="W102" s="37" t="s">
        <v>72</v>
      </c>
      <c r="X102" s="779">
        <f>IFERROR(X99/H99,"0")+IFERROR(X100/H100,"0")+IFERROR(X101/H101,"0")</f>
        <v>0</v>
      </c>
      <c r="Y102" s="779">
        <f>IFERROR(Y99/H99,"0")+IFERROR(Y100/H100,"0")+IFERROR(Y101/H101,"0")</f>
        <v>0</v>
      </c>
      <c r="Z102" s="779">
        <f>IFERROR(IF(Z99="",0,Z99),"0")+IFERROR(IF(Z100="",0,Z100),"0")+IFERROR(IF(Z101="",0,Z101),"0")</f>
        <v>0</v>
      </c>
      <c r="AA102" s="780"/>
      <c r="AB102" s="780"/>
      <c r="AC102" s="780"/>
    </row>
    <row r="103" spans="1:68" x14ac:dyDescent="0.2">
      <c r="A103" s="790"/>
      <c r="B103" s="790"/>
      <c r="C103" s="790"/>
      <c r="D103" s="790"/>
      <c r="E103" s="790"/>
      <c r="F103" s="790"/>
      <c r="G103" s="790"/>
      <c r="H103" s="790"/>
      <c r="I103" s="790"/>
      <c r="J103" s="790"/>
      <c r="K103" s="790"/>
      <c r="L103" s="790"/>
      <c r="M103" s="790"/>
      <c r="N103" s="790"/>
      <c r="O103" s="791"/>
      <c r="P103" s="792" t="s">
        <v>71</v>
      </c>
      <c r="Q103" s="793"/>
      <c r="R103" s="793"/>
      <c r="S103" s="793"/>
      <c r="T103" s="793"/>
      <c r="U103" s="793"/>
      <c r="V103" s="794"/>
      <c r="W103" s="37" t="s">
        <v>69</v>
      </c>
      <c r="X103" s="779">
        <f>IFERROR(SUM(X99:X101),"0")</f>
        <v>0</v>
      </c>
      <c r="Y103" s="779">
        <f>IFERROR(SUM(Y99:Y101),"0")</f>
        <v>0</v>
      </c>
      <c r="Z103" s="37"/>
      <c r="AA103" s="780"/>
      <c r="AB103" s="780"/>
      <c r="AC103" s="780"/>
    </row>
    <row r="104" spans="1:68" ht="16.5" customHeight="1" x14ac:dyDescent="0.25">
      <c r="A104" s="825" t="s">
        <v>218</v>
      </c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0"/>
      <c r="P104" s="790"/>
      <c r="Q104" s="790"/>
      <c r="R104" s="790"/>
      <c r="S104" s="790"/>
      <c r="T104" s="790"/>
      <c r="U104" s="790"/>
      <c r="V104" s="790"/>
      <c r="W104" s="790"/>
      <c r="X104" s="790"/>
      <c r="Y104" s="790"/>
      <c r="Z104" s="790"/>
      <c r="AA104" s="772"/>
      <c r="AB104" s="772"/>
      <c r="AC104" s="772"/>
    </row>
    <row r="105" spans="1:68" ht="14.25" customHeight="1" x14ac:dyDescent="0.25">
      <c r="A105" s="799" t="s">
        <v>113</v>
      </c>
      <c r="B105" s="790"/>
      <c r="C105" s="790"/>
      <c r="D105" s="790"/>
      <c r="E105" s="790"/>
      <c r="F105" s="790"/>
      <c r="G105" s="790"/>
      <c r="H105" s="790"/>
      <c r="I105" s="790"/>
      <c r="J105" s="790"/>
      <c r="K105" s="790"/>
      <c r="L105" s="790"/>
      <c r="M105" s="790"/>
      <c r="N105" s="790"/>
      <c r="O105" s="790"/>
      <c r="P105" s="790"/>
      <c r="Q105" s="790"/>
      <c r="R105" s="790"/>
      <c r="S105" s="790"/>
      <c r="T105" s="790"/>
      <c r="U105" s="790"/>
      <c r="V105" s="790"/>
      <c r="W105" s="790"/>
      <c r="X105" s="790"/>
      <c r="Y105" s="790"/>
      <c r="Z105" s="790"/>
      <c r="AA105" s="773"/>
      <c r="AB105" s="773"/>
      <c r="AC105" s="77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81">
        <v>4680115881327</v>
      </c>
      <c r="E106" s="782"/>
      <c r="F106" s="776">
        <v>1.35</v>
      </c>
      <c r="G106" s="32">
        <v>8</v>
      </c>
      <c r="H106" s="776">
        <v>10.8</v>
      </c>
      <c r="I106" s="77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0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4"/>
      <c r="R106" s="784"/>
      <c r="S106" s="784"/>
      <c r="T106" s="785"/>
      <c r="U106" s="34"/>
      <c r="V106" s="34"/>
      <c r="W106" s="35" t="s">
        <v>69</v>
      </c>
      <c r="X106" s="777">
        <v>517</v>
      </c>
      <c r="Y106" s="778">
        <f>IFERROR(IF(X106="",0,CEILING((X106/$H106),1)*$H106),"")</f>
        <v>518.40000000000009</v>
      </c>
      <c r="Z106" s="36">
        <f>IFERROR(IF(Y106=0,"",ROUNDUP(Y106/H106,0)*0.02175),"")</f>
        <v>1.044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539.97777777777765</v>
      </c>
      <c r="BN106" s="64">
        <f>IFERROR(Y106*I106/H106,"0")</f>
        <v>541.44000000000005</v>
      </c>
      <c r="BO106" s="64">
        <f>IFERROR(1/J106*(X106/H106),"0")</f>
        <v>0.85482804232804221</v>
      </c>
      <c r="BP106" s="64">
        <f>IFERROR(1/J106*(Y106/H106),"0")</f>
        <v>0.85714285714285721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81">
        <v>4680115881518</v>
      </c>
      <c r="E107" s="782"/>
      <c r="F107" s="776">
        <v>0.4</v>
      </c>
      <c r="G107" s="32">
        <v>10</v>
      </c>
      <c r="H107" s="776">
        <v>4</v>
      </c>
      <c r="I107" s="77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4"/>
      <c r="R107" s="784"/>
      <c r="S107" s="784"/>
      <c r="T107" s="785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81">
        <v>4680115881303</v>
      </c>
      <c r="E108" s="782"/>
      <c r="F108" s="776">
        <v>0.45</v>
      </c>
      <c r="G108" s="32">
        <v>10</v>
      </c>
      <c r="H108" s="776">
        <v>4.5</v>
      </c>
      <c r="I108" s="77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4"/>
      <c r="R108" s="784"/>
      <c r="S108" s="784"/>
      <c r="T108" s="785"/>
      <c r="U108" s="34"/>
      <c r="V108" s="34"/>
      <c r="W108" s="35" t="s">
        <v>69</v>
      </c>
      <c r="X108" s="777">
        <v>47</v>
      </c>
      <c r="Y108" s="778">
        <f>IFERROR(IF(X108="",0,CEILING((X108/$H108),1)*$H108),"")</f>
        <v>49.5</v>
      </c>
      <c r="Z108" s="36">
        <f>IFERROR(IF(Y108=0,"",ROUNDUP(Y108/H108,0)*0.00902),"")</f>
        <v>9.9220000000000003E-2</v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49.193333333333335</v>
      </c>
      <c r="BN108" s="64">
        <f>IFERROR(Y108*I108/H108,"0")</f>
        <v>51.81</v>
      </c>
      <c r="BO108" s="64">
        <f>IFERROR(1/J108*(X108/H108),"0")</f>
        <v>7.9124579124579125E-2</v>
      </c>
      <c r="BP108" s="64">
        <f>IFERROR(1/J108*(Y108/H108),"0")</f>
        <v>8.3333333333333343E-2</v>
      </c>
    </row>
    <row r="109" spans="1:68" x14ac:dyDescent="0.2">
      <c r="A109" s="789"/>
      <c r="B109" s="790"/>
      <c r="C109" s="790"/>
      <c r="D109" s="790"/>
      <c r="E109" s="790"/>
      <c r="F109" s="790"/>
      <c r="G109" s="790"/>
      <c r="H109" s="790"/>
      <c r="I109" s="790"/>
      <c r="J109" s="790"/>
      <c r="K109" s="790"/>
      <c r="L109" s="790"/>
      <c r="M109" s="790"/>
      <c r="N109" s="790"/>
      <c r="O109" s="791"/>
      <c r="P109" s="792" t="s">
        <v>71</v>
      </c>
      <c r="Q109" s="793"/>
      <c r="R109" s="793"/>
      <c r="S109" s="793"/>
      <c r="T109" s="793"/>
      <c r="U109" s="793"/>
      <c r="V109" s="794"/>
      <c r="W109" s="37" t="s">
        <v>72</v>
      </c>
      <c r="X109" s="779">
        <f>IFERROR(X106/H106,"0")+IFERROR(X107/H107,"0")+IFERROR(X108/H108,"0")</f>
        <v>58.31481481481481</v>
      </c>
      <c r="Y109" s="779">
        <f>IFERROR(Y106/H106,"0")+IFERROR(Y107/H107,"0")+IFERROR(Y108/H108,"0")</f>
        <v>59.000000000000007</v>
      </c>
      <c r="Z109" s="779">
        <f>IFERROR(IF(Z106="",0,Z106),"0")+IFERROR(IF(Z107="",0,Z107),"0")+IFERROR(IF(Z108="",0,Z108),"0")</f>
        <v>1.1432200000000001</v>
      </c>
      <c r="AA109" s="780"/>
      <c r="AB109" s="780"/>
      <c r="AC109" s="780"/>
    </row>
    <row r="110" spans="1:68" x14ac:dyDescent="0.2">
      <c r="A110" s="790"/>
      <c r="B110" s="790"/>
      <c r="C110" s="790"/>
      <c r="D110" s="790"/>
      <c r="E110" s="790"/>
      <c r="F110" s="790"/>
      <c r="G110" s="790"/>
      <c r="H110" s="790"/>
      <c r="I110" s="790"/>
      <c r="J110" s="790"/>
      <c r="K110" s="790"/>
      <c r="L110" s="790"/>
      <c r="M110" s="790"/>
      <c r="N110" s="790"/>
      <c r="O110" s="791"/>
      <c r="P110" s="792" t="s">
        <v>71</v>
      </c>
      <c r="Q110" s="793"/>
      <c r="R110" s="793"/>
      <c r="S110" s="793"/>
      <c r="T110" s="793"/>
      <c r="U110" s="793"/>
      <c r="V110" s="794"/>
      <c r="W110" s="37" t="s">
        <v>69</v>
      </c>
      <c r="X110" s="779">
        <f>IFERROR(SUM(X106:X108),"0")</f>
        <v>564</v>
      </c>
      <c r="Y110" s="779">
        <f>IFERROR(SUM(Y106:Y108),"0")</f>
        <v>567.90000000000009</v>
      </c>
      <c r="Z110" s="37"/>
      <c r="AA110" s="780"/>
      <c r="AB110" s="780"/>
      <c r="AC110" s="780"/>
    </row>
    <row r="111" spans="1:68" ht="14.25" customHeight="1" x14ac:dyDescent="0.25">
      <c r="A111" s="799" t="s">
        <v>73</v>
      </c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0"/>
      <c r="P111" s="790"/>
      <c r="Q111" s="790"/>
      <c r="R111" s="790"/>
      <c r="S111" s="790"/>
      <c r="T111" s="790"/>
      <c r="U111" s="790"/>
      <c r="V111" s="790"/>
      <c r="W111" s="790"/>
      <c r="X111" s="790"/>
      <c r="Y111" s="790"/>
      <c r="Z111" s="790"/>
      <c r="AA111" s="773"/>
      <c r="AB111" s="773"/>
      <c r="AC111" s="773"/>
    </row>
    <row r="112" spans="1:68" ht="27" customHeight="1" x14ac:dyDescent="0.25">
      <c r="A112" s="54" t="s">
        <v>227</v>
      </c>
      <c r="B112" s="54" t="s">
        <v>228</v>
      </c>
      <c r="C112" s="31">
        <v>4301051546</v>
      </c>
      <c r="D112" s="781">
        <v>4607091386967</v>
      </c>
      <c r="E112" s="782"/>
      <c r="F112" s="776">
        <v>1.4</v>
      </c>
      <c r="G112" s="32">
        <v>6</v>
      </c>
      <c r="H112" s="776">
        <v>8.4</v>
      </c>
      <c r="I112" s="77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1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197</v>
      </c>
      <c r="Y112" s="778">
        <f t="shared" ref="Y112:Y117" si="26">IFERROR(IF(X112="",0,CEILING((X112/$H112),1)*$H112),"")</f>
        <v>201.60000000000002</v>
      </c>
      <c r="Z112" s="36">
        <f>IFERROR(IF(Y112=0,"",ROUNDUP(Y112/H112,0)*0.02175),"")</f>
        <v>0.52200000000000002</v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210.22714285714287</v>
      </c>
      <c r="BN112" s="64">
        <f t="shared" ref="BN112:BN117" si="28">IFERROR(Y112*I112/H112,"0")</f>
        <v>215.13600000000002</v>
      </c>
      <c r="BO112" s="64">
        <f t="shared" ref="BO112:BO117" si="29">IFERROR(1/J112*(X112/H112),"0")</f>
        <v>0.4187925170068027</v>
      </c>
      <c r="BP112" s="64">
        <f t="shared" ref="BP112:BP117" si="30">IFERROR(1/J112*(Y112/H112),"0")</f>
        <v>0.42857142857142855</v>
      </c>
    </row>
    <row r="113" spans="1:68" ht="27" customHeight="1" x14ac:dyDescent="0.25">
      <c r="A113" s="54" t="s">
        <v>227</v>
      </c>
      <c r="B113" s="54" t="s">
        <v>230</v>
      </c>
      <c r="C113" s="31">
        <v>4301051437</v>
      </c>
      <c r="D113" s="781">
        <v>4607091386967</v>
      </c>
      <c r="E113" s="782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89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4"/>
      <c r="R113" s="784"/>
      <c r="S113" s="784"/>
      <c r="T113" s="785"/>
      <c r="U113" s="34"/>
      <c r="V113" s="34"/>
      <c r="W113" s="35" t="s">
        <v>69</v>
      </c>
      <c r="X113" s="777">
        <v>0</v>
      </c>
      <c r="Y113" s="77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81">
        <v>4607091385731</v>
      </c>
      <c r="E114" s="782"/>
      <c r="F114" s="776">
        <v>0.45</v>
      </c>
      <c r="G114" s="32">
        <v>6</v>
      </c>
      <c r="H114" s="776">
        <v>2.7</v>
      </c>
      <c r="I114" s="77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4"/>
      <c r="R114" s="784"/>
      <c r="S114" s="784"/>
      <c r="T114" s="785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81">
        <v>4680115880894</v>
      </c>
      <c r="E115" s="782"/>
      <c r="F115" s="776">
        <v>0.33</v>
      </c>
      <c r="G115" s="32">
        <v>6</v>
      </c>
      <c r="H115" s="776">
        <v>1.98</v>
      </c>
      <c r="I115" s="77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4"/>
      <c r="R115" s="784"/>
      <c r="S115" s="784"/>
      <c r="T115" s="785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81">
        <v>4680115880214</v>
      </c>
      <c r="E116" s="782"/>
      <c r="F116" s="776">
        <v>0.45</v>
      </c>
      <c r="G116" s="32">
        <v>6</v>
      </c>
      <c r="H116" s="776">
        <v>2.7</v>
      </c>
      <c r="I116" s="77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7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781">
        <v>4680115880214</v>
      </c>
      <c r="E117" s="782"/>
      <c r="F117" s="776">
        <v>0.45</v>
      </c>
      <c r="G117" s="32">
        <v>4</v>
      </c>
      <c r="H117" s="776">
        <v>1.8</v>
      </c>
      <c r="I117" s="77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31" t="s">
        <v>239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789"/>
      <c r="B118" s="790"/>
      <c r="C118" s="790"/>
      <c r="D118" s="790"/>
      <c r="E118" s="790"/>
      <c r="F118" s="790"/>
      <c r="G118" s="790"/>
      <c r="H118" s="790"/>
      <c r="I118" s="790"/>
      <c r="J118" s="790"/>
      <c r="K118" s="790"/>
      <c r="L118" s="790"/>
      <c r="M118" s="790"/>
      <c r="N118" s="790"/>
      <c r="O118" s="791"/>
      <c r="P118" s="792" t="s">
        <v>71</v>
      </c>
      <c r="Q118" s="793"/>
      <c r="R118" s="793"/>
      <c r="S118" s="793"/>
      <c r="T118" s="793"/>
      <c r="U118" s="793"/>
      <c r="V118" s="794"/>
      <c r="W118" s="37" t="s">
        <v>72</v>
      </c>
      <c r="X118" s="779">
        <f>IFERROR(X112/H112,"0")+IFERROR(X113/H113,"0")+IFERROR(X114/H114,"0")+IFERROR(X115/H115,"0")+IFERROR(X116/H116,"0")+IFERROR(X117/H117,"0")</f>
        <v>23.452380952380953</v>
      </c>
      <c r="Y118" s="779">
        <f>IFERROR(Y112/H112,"0")+IFERROR(Y113/H113,"0")+IFERROR(Y114/H114,"0")+IFERROR(Y115/H115,"0")+IFERROR(Y116/H116,"0")+IFERROR(Y117/H117,"0")</f>
        <v>24</v>
      </c>
      <c r="Z118" s="779">
        <f>IFERROR(IF(Z112="",0,Z112),"0")+IFERROR(IF(Z113="",0,Z113),"0")+IFERROR(IF(Z114="",0,Z114),"0")+IFERROR(IF(Z115="",0,Z115),"0")+IFERROR(IF(Z116="",0,Z116),"0")+IFERROR(IF(Z117="",0,Z117),"0")</f>
        <v>0.52200000000000002</v>
      </c>
      <c r="AA118" s="780"/>
      <c r="AB118" s="780"/>
      <c r="AC118" s="780"/>
    </row>
    <row r="119" spans="1:68" x14ac:dyDescent="0.2">
      <c r="A119" s="790"/>
      <c r="B119" s="790"/>
      <c r="C119" s="790"/>
      <c r="D119" s="790"/>
      <c r="E119" s="790"/>
      <c r="F119" s="790"/>
      <c r="G119" s="790"/>
      <c r="H119" s="790"/>
      <c r="I119" s="790"/>
      <c r="J119" s="790"/>
      <c r="K119" s="790"/>
      <c r="L119" s="790"/>
      <c r="M119" s="790"/>
      <c r="N119" s="790"/>
      <c r="O119" s="791"/>
      <c r="P119" s="792" t="s">
        <v>71</v>
      </c>
      <c r="Q119" s="793"/>
      <c r="R119" s="793"/>
      <c r="S119" s="793"/>
      <c r="T119" s="793"/>
      <c r="U119" s="793"/>
      <c r="V119" s="794"/>
      <c r="W119" s="37" t="s">
        <v>69</v>
      </c>
      <c r="X119" s="779">
        <f>IFERROR(SUM(X112:X117),"0")</f>
        <v>197</v>
      </c>
      <c r="Y119" s="779">
        <f>IFERROR(SUM(Y112:Y117),"0")</f>
        <v>201.60000000000002</v>
      </c>
      <c r="Z119" s="37"/>
      <c r="AA119" s="780"/>
      <c r="AB119" s="780"/>
      <c r="AC119" s="780"/>
    </row>
    <row r="120" spans="1:68" ht="16.5" customHeight="1" x14ac:dyDescent="0.25">
      <c r="A120" s="825" t="s">
        <v>240</v>
      </c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0"/>
      <c r="P120" s="790"/>
      <c r="Q120" s="790"/>
      <c r="R120" s="790"/>
      <c r="S120" s="790"/>
      <c r="T120" s="790"/>
      <c r="U120" s="790"/>
      <c r="V120" s="790"/>
      <c r="W120" s="790"/>
      <c r="X120" s="790"/>
      <c r="Y120" s="790"/>
      <c r="Z120" s="790"/>
      <c r="AA120" s="772"/>
      <c r="AB120" s="772"/>
      <c r="AC120" s="772"/>
    </row>
    <row r="121" spans="1:68" ht="14.25" customHeight="1" x14ac:dyDescent="0.25">
      <c r="A121" s="799" t="s">
        <v>113</v>
      </c>
      <c r="B121" s="790"/>
      <c r="C121" s="790"/>
      <c r="D121" s="790"/>
      <c r="E121" s="790"/>
      <c r="F121" s="790"/>
      <c r="G121" s="790"/>
      <c r="H121" s="790"/>
      <c r="I121" s="790"/>
      <c r="J121" s="790"/>
      <c r="K121" s="790"/>
      <c r="L121" s="790"/>
      <c r="M121" s="790"/>
      <c r="N121" s="790"/>
      <c r="O121" s="790"/>
      <c r="P121" s="790"/>
      <c r="Q121" s="790"/>
      <c r="R121" s="790"/>
      <c r="S121" s="790"/>
      <c r="T121" s="790"/>
      <c r="U121" s="790"/>
      <c r="V121" s="790"/>
      <c r="W121" s="790"/>
      <c r="X121" s="790"/>
      <c r="Y121" s="790"/>
      <c r="Z121" s="790"/>
      <c r="AA121" s="773"/>
      <c r="AB121" s="773"/>
      <c r="AC121" s="773"/>
    </row>
    <row r="122" spans="1:68" ht="16.5" customHeight="1" x14ac:dyDescent="0.25">
      <c r="A122" s="54" t="s">
        <v>241</v>
      </c>
      <c r="B122" s="54" t="s">
        <v>242</v>
      </c>
      <c r="C122" s="31">
        <v>4301011703</v>
      </c>
      <c r="D122" s="781">
        <v>4680115882133</v>
      </c>
      <c r="E122" s="782"/>
      <c r="F122" s="776">
        <v>1.4</v>
      </c>
      <c r="G122" s="32">
        <v>8</v>
      </c>
      <c r="H122" s="776">
        <v>11.2</v>
      </c>
      <c r="I122" s="77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6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4"/>
      <c r="R122" s="784"/>
      <c r="S122" s="784"/>
      <c r="T122" s="785"/>
      <c r="U122" s="34"/>
      <c r="V122" s="34"/>
      <c r="W122" s="35" t="s">
        <v>69</v>
      </c>
      <c r="X122" s="777">
        <v>478</v>
      </c>
      <c r="Y122" s="778">
        <f>IFERROR(IF(X122="",0,CEILING((X122/$H122),1)*$H122),"")</f>
        <v>481.59999999999997</v>
      </c>
      <c r="Z122" s="36">
        <f>IFERROR(IF(Y122=0,"",ROUNDUP(Y122/H122,0)*0.02175),"")</f>
        <v>0.93524999999999991</v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498.48571428571432</v>
      </c>
      <c r="BN122" s="64">
        <f>IFERROR(Y122*I122/H122,"0")</f>
        <v>502.24</v>
      </c>
      <c r="BO122" s="64">
        <f>IFERROR(1/J122*(X122/H122),"0")</f>
        <v>0.76211734693877553</v>
      </c>
      <c r="BP122" s="64">
        <f>IFERROR(1/J122*(Y122/H122),"0")</f>
        <v>0.76785714285714279</v>
      </c>
    </row>
    <row r="123" spans="1:68" ht="16.5" customHeight="1" x14ac:dyDescent="0.25">
      <c r="A123" s="54" t="s">
        <v>241</v>
      </c>
      <c r="B123" s="54" t="s">
        <v>244</v>
      </c>
      <c r="C123" s="31">
        <v>4301011514</v>
      </c>
      <c r="D123" s="781">
        <v>4680115882133</v>
      </c>
      <c r="E123" s="782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4"/>
      <c r="R123" s="784"/>
      <c r="S123" s="784"/>
      <c r="T123" s="785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81">
        <v>4680115880269</v>
      </c>
      <c r="E124" s="782"/>
      <c r="F124" s="776">
        <v>0.375</v>
      </c>
      <c r="G124" s="32">
        <v>10</v>
      </c>
      <c r="H124" s="776">
        <v>3.75</v>
      </c>
      <c r="I124" s="77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4"/>
      <c r="R124" s="784"/>
      <c r="S124" s="784"/>
      <c r="T124" s="785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81">
        <v>4680115880429</v>
      </c>
      <c r="E125" s="782"/>
      <c r="F125" s="776">
        <v>0.45</v>
      </c>
      <c r="G125" s="32">
        <v>10</v>
      </c>
      <c r="H125" s="776">
        <v>4.5</v>
      </c>
      <c r="I125" s="77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4"/>
      <c r="R125" s="784"/>
      <c r="S125" s="784"/>
      <c r="T125" s="785"/>
      <c r="U125" s="34"/>
      <c r="V125" s="34"/>
      <c r="W125" s="35" t="s">
        <v>69</v>
      </c>
      <c r="X125" s="777">
        <v>191</v>
      </c>
      <c r="Y125" s="778">
        <f>IFERROR(IF(X125="",0,CEILING((X125/$H125),1)*$H125),"")</f>
        <v>193.5</v>
      </c>
      <c r="Z125" s="36">
        <f>IFERROR(IF(Y125=0,"",ROUNDUP(Y125/H125,0)*0.00902),"")</f>
        <v>0.38785999999999998</v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199.91333333333333</v>
      </c>
      <c r="BN125" s="64">
        <f>IFERROR(Y125*I125/H125,"0")</f>
        <v>202.53</v>
      </c>
      <c r="BO125" s="64">
        <f>IFERROR(1/J125*(X125/H125),"0")</f>
        <v>0.32154882154882153</v>
      </c>
      <c r="BP125" s="64">
        <f>IFERROR(1/J125*(Y125/H125),"0")</f>
        <v>0.32575757575757575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81">
        <v>4680115881457</v>
      </c>
      <c r="E126" s="782"/>
      <c r="F126" s="776">
        <v>0.75</v>
      </c>
      <c r="G126" s="32">
        <v>6</v>
      </c>
      <c r="H126" s="776">
        <v>4.5</v>
      </c>
      <c r="I126" s="77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789"/>
      <c r="B127" s="790"/>
      <c r="C127" s="790"/>
      <c r="D127" s="790"/>
      <c r="E127" s="790"/>
      <c r="F127" s="790"/>
      <c r="G127" s="790"/>
      <c r="H127" s="790"/>
      <c r="I127" s="790"/>
      <c r="J127" s="790"/>
      <c r="K127" s="790"/>
      <c r="L127" s="790"/>
      <c r="M127" s="790"/>
      <c r="N127" s="790"/>
      <c r="O127" s="791"/>
      <c r="P127" s="792" t="s">
        <v>71</v>
      </c>
      <c r="Q127" s="793"/>
      <c r="R127" s="793"/>
      <c r="S127" s="793"/>
      <c r="T127" s="793"/>
      <c r="U127" s="793"/>
      <c r="V127" s="794"/>
      <c r="W127" s="37" t="s">
        <v>72</v>
      </c>
      <c r="X127" s="779">
        <f>IFERROR(X122/H122,"0")+IFERROR(X123/H123,"0")+IFERROR(X124/H124,"0")+IFERROR(X125/H125,"0")+IFERROR(X126/H126,"0")</f>
        <v>85.123015873015873</v>
      </c>
      <c r="Y127" s="779">
        <f>IFERROR(Y122/H122,"0")+IFERROR(Y123/H123,"0")+IFERROR(Y124/H124,"0")+IFERROR(Y125/H125,"0")+IFERROR(Y126/H126,"0")</f>
        <v>86</v>
      </c>
      <c r="Z127" s="779">
        <f>IFERROR(IF(Z122="",0,Z122),"0")+IFERROR(IF(Z123="",0,Z123),"0")+IFERROR(IF(Z124="",0,Z124),"0")+IFERROR(IF(Z125="",0,Z125),"0")+IFERROR(IF(Z126="",0,Z126),"0")</f>
        <v>1.3231099999999998</v>
      </c>
      <c r="AA127" s="780"/>
      <c r="AB127" s="780"/>
      <c r="AC127" s="780"/>
    </row>
    <row r="128" spans="1:68" x14ac:dyDescent="0.2">
      <c r="A128" s="790"/>
      <c r="B128" s="790"/>
      <c r="C128" s="790"/>
      <c r="D128" s="790"/>
      <c r="E128" s="790"/>
      <c r="F128" s="790"/>
      <c r="G128" s="790"/>
      <c r="H128" s="790"/>
      <c r="I128" s="790"/>
      <c r="J128" s="790"/>
      <c r="K128" s="790"/>
      <c r="L128" s="790"/>
      <c r="M128" s="790"/>
      <c r="N128" s="790"/>
      <c r="O128" s="791"/>
      <c r="P128" s="792" t="s">
        <v>71</v>
      </c>
      <c r="Q128" s="793"/>
      <c r="R128" s="793"/>
      <c r="S128" s="793"/>
      <c r="T128" s="793"/>
      <c r="U128" s="793"/>
      <c r="V128" s="794"/>
      <c r="W128" s="37" t="s">
        <v>69</v>
      </c>
      <c r="X128" s="779">
        <f>IFERROR(SUM(X122:X126),"0")</f>
        <v>669</v>
      </c>
      <c r="Y128" s="779">
        <f>IFERROR(SUM(Y122:Y126),"0")</f>
        <v>675.09999999999991</v>
      </c>
      <c r="Z128" s="37"/>
      <c r="AA128" s="780"/>
      <c r="AB128" s="780"/>
      <c r="AC128" s="780"/>
    </row>
    <row r="129" spans="1:68" ht="14.25" customHeight="1" x14ac:dyDescent="0.25">
      <c r="A129" s="799" t="s">
        <v>168</v>
      </c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0"/>
      <c r="P129" s="790"/>
      <c r="Q129" s="790"/>
      <c r="R129" s="790"/>
      <c r="S129" s="790"/>
      <c r="T129" s="790"/>
      <c r="U129" s="790"/>
      <c r="V129" s="790"/>
      <c r="W129" s="790"/>
      <c r="X129" s="790"/>
      <c r="Y129" s="790"/>
      <c r="Z129" s="790"/>
      <c r="AA129" s="773"/>
      <c r="AB129" s="773"/>
      <c r="AC129" s="77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81">
        <v>4680115881488</v>
      </c>
      <c r="E130" s="782"/>
      <c r="F130" s="776">
        <v>1.35</v>
      </c>
      <c r="G130" s="32">
        <v>8</v>
      </c>
      <c r="H130" s="776">
        <v>10.8</v>
      </c>
      <c r="I130" s="77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09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91</v>
      </c>
      <c r="Y130" s="778">
        <f>IFERROR(IF(X130="",0,CEILING((X130/$H130),1)*$H130),"")</f>
        <v>97.2</v>
      </c>
      <c r="Z130" s="36">
        <f>IFERROR(IF(Y130=0,"",ROUNDUP(Y130/H130,0)*0.02175),"")</f>
        <v>0.19574999999999998</v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95.044444444444437</v>
      </c>
      <c r="BN130" s="64">
        <f>IFERROR(Y130*I130/H130,"0")</f>
        <v>101.51999999999998</v>
      </c>
      <c r="BO130" s="64">
        <f>IFERROR(1/J130*(X130/H130),"0")</f>
        <v>0.15046296296296294</v>
      </c>
      <c r="BP130" s="64">
        <f>IFERROR(1/J130*(Y130/H130),"0")</f>
        <v>0.1607142857142857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81">
        <v>4680115882775</v>
      </c>
      <c r="E131" s="782"/>
      <c r="F131" s="776">
        <v>0.3</v>
      </c>
      <c r="G131" s="32">
        <v>8</v>
      </c>
      <c r="H131" s="776">
        <v>2.4</v>
      </c>
      <c r="I131" s="77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0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4"/>
      <c r="R131" s="784"/>
      <c r="S131" s="784"/>
      <c r="T131" s="785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81">
        <v>4680115882775</v>
      </c>
      <c r="E132" s="782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4"/>
      <c r="R132" s="784"/>
      <c r="S132" s="784"/>
      <c r="T132" s="785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81">
        <v>4680115880658</v>
      </c>
      <c r="E133" s="782"/>
      <c r="F133" s="776">
        <v>0.4</v>
      </c>
      <c r="G133" s="32">
        <v>6</v>
      </c>
      <c r="H133" s="776">
        <v>2.4</v>
      </c>
      <c r="I133" s="77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4"/>
      <c r="R133" s="784"/>
      <c r="S133" s="784"/>
      <c r="T133" s="785"/>
      <c r="U133" s="34"/>
      <c r="V133" s="34"/>
      <c r="W133" s="35" t="s">
        <v>69</v>
      </c>
      <c r="X133" s="777">
        <v>26</v>
      </c>
      <c r="Y133" s="778">
        <f>IFERROR(IF(X133="",0,CEILING((X133/$H133),1)*$H133),"")</f>
        <v>26.4</v>
      </c>
      <c r="Z133" s="36">
        <f>IFERROR(IF(Y133=0,"",ROUNDUP(Y133/H133,0)*0.00651),"")</f>
        <v>7.1610000000000007E-2</v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27.95</v>
      </c>
      <c r="BN133" s="64">
        <f>IFERROR(Y133*I133/H133,"0")</f>
        <v>28.38</v>
      </c>
      <c r="BO133" s="64">
        <f>IFERROR(1/J133*(X133/H133),"0")</f>
        <v>5.9523809523809534E-2</v>
      </c>
      <c r="BP133" s="64">
        <f>IFERROR(1/J133*(Y133/H133),"0")</f>
        <v>6.0439560439560447E-2</v>
      </c>
    </row>
    <row r="134" spans="1:68" x14ac:dyDescent="0.2">
      <c r="A134" s="789"/>
      <c r="B134" s="790"/>
      <c r="C134" s="790"/>
      <c r="D134" s="790"/>
      <c r="E134" s="790"/>
      <c r="F134" s="790"/>
      <c r="G134" s="790"/>
      <c r="H134" s="790"/>
      <c r="I134" s="790"/>
      <c r="J134" s="790"/>
      <c r="K134" s="790"/>
      <c r="L134" s="790"/>
      <c r="M134" s="790"/>
      <c r="N134" s="790"/>
      <c r="O134" s="791"/>
      <c r="P134" s="792" t="s">
        <v>71</v>
      </c>
      <c r="Q134" s="793"/>
      <c r="R134" s="793"/>
      <c r="S134" s="793"/>
      <c r="T134" s="793"/>
      <c r="U134" s="793"/>
      <c r="V134" s="794"/>
      <c r="W134" s="37" t="s">
        <v>72</v>
      </c>
      <c r="X134" s="779">
        <f>IFERROR(X130/H130,"0")+IFERROR(X131/H131,"0")+IFERROR(X132/H132,"0")+IFERROR(X133/H133,"0")</f>
        <v>19.25925925925926</v>
      </c>
      <c r="Y134" s="779">
        <f>IFERROR(Y130/H130,"0")+IFERROR(Y131/H131,"0")+IFERROR(Y132/H132,"0")+IFERROR(Y133/H133,"0")</f>
        <v>20</v>
      </c>
      <c r="Z134" s="779">
        <f>IFERROR(IF(Z130="",0,Z130),"0")+IFERROR(IF(Z131="",0,Z131),"0")+IFERROR(IF(Z132="",0,Z132),"0")+IFERROR(IF(Z133="",0,Z133),"0")</f>
        <v>0.26735999999999999</v>
      </c>
      <c r="AA134" s="780"/>
      <c r="AB134" s="780"/>
      <c r="AC134" s="780"/>
    </row>
    <row r="135" spans="1:68" x14ac:dyDescent="0.2">
      <c r="A135" s="790"/>
      <c r="B135" s="790"/>
      <c r="C135" s="790"/>
      <c r="D135" s="790"/>
      <c r="E135" s="790"/>
      <c r="F135" s="790"/>
      <c r="G135" s="790"/>
      <c r="H135" s="790"/>
      <c r="I135" s="790"/>
      <c r="J135" s="790"/>
      <c r="K135" s="790"/>
      <c r="L135" s="790"/>
      <c r="M135" s="790"/>
      <c r="N135" s="790"/>
      <c r="O135" s="791"/>
      <c r="P135" s="792" t="s">
        <v>71</v>
      </c>
      <c r="Q135" s="793"/>
      <c r="R135" s="793"/>
      <c r="S135" s="793"/>
      <c r="T135" s="793"/>
      <c r="U135" s="793"/>
      <c r="V135" s="794"/>
      <c r="W135" s="37" t="s">
        <v>69</v>
      </c>
      <c r="X135" s="779">
        <f>IFERROR(SUM(X130:X133),"0")</f>
        <v>117</v>
      </c>
      <c r="Y135" s="779">
        <f>IFERROR(SUM(Y130:Y133),"0")</f>
        <v>123.6</v>
      </c>
      <c r="Z135" s="37"/>
      <c r="AA135" s="780"/>
      <c r="AB135" s="780"/>
      <c r="AC135" s="780"/>
    </row>
    <row r="136" spans="1:68" ht="14.25" customHeight="1" x14ac:dyDescent="0.25">
      <c r="A136" s="799" t="s">
        <v>73</v>
      </c>
      <c r="B136" s="790"/>
      <c r="C136" s="790"/>
      <c r="D136" s="790"/>
      <c r="E136" s="790"/>
      <c r="F136" s="790"/>
      <c r="G136" s="790"/>
      <c r="H136" s="790"/>
      <c r="I136" s="790"/>
      <c r="J136" s="790"/>
      <c r="K136" s="790"/>
      <c r="L136" s="790"/>
      <c r="M136" s="790"/>
      <c r="N136" s="790"/>
      <c r="O136" s="790"/>
      <c r="P136" s="790"/>
      <c r="Q136" s="790"/>
      <c r="R136" s="790"/>
      <c r="S136" s="790"/>
      <c r="T136" s="790"/>
      <c r="U136" s="790"/>
      <c r="V136" s="790"/>
      <c r="W136" s="790"/>
      <c r="X136" s="790"/>
      <c r="Y136" s="790"/>
      <c r="Z136" s="790"/>
      <c r="AA136" s="773"/>
      <c r="AB136" s="773"/>
      <c r="AC136" s="77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81">
        <v>4607091385168</v>
      </c>
      <c r="E137" s="782"/>
      <c r="F137" s="776">
        <v>1.35</v>
      </c>
      <c r="G137" s="32">
        <v>6</v>
      </c>
      <c r="H137" s="776">
        <v>8.1</v>
      </c>
      <c r="I137" s="77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4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81">
        <v>4607091385168</v>
      </c>
      <c r="E138" s="782"/>
      <c r="F138" s="776">
        <v>1.4</v>
      </c>
      <c r="G138" s="32">
        <v>6</v>
      </c>
      <c r="H138" s="776">
        <v>8.4</v>
      </c>
      <c r="I138" s="77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7">
        <v>389</v>
      </c>
      <c r="Y138" s="778">
        <f t="shared" si="31"/>
        <v>394.8</v>
      </c>
      <c r="Z138" s="36">
        <f>IFERROR(IF(Y138=0,"",ROUNDUP(Y138/H138,0)*0.02175),"")</f>
        <v>1.0222499999999999</v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414.84071428571428</v>
      </c>
      <c r="BN138" s="64">
        <f t="shared" si="33"/>
        <v>421.02600000000001</v>
      </c>
      <c r="BO138" s="64">
        <f t="shared" si="34"/>
        <v>0.8269557823129251</v>
      </c>
      <c r="BP138" s="64">
        <f t="shared" si="35"/>
        <v>0.83928571428571419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81">
        <v>4680115884540</v>
      </c>
      <c r="E139" s="782"/>
      <c r="F139" s="776">
        <v>1.4</v>
      </c>
      <c r="G139" s="32">
        <v>6</v>
      </c>
      <c r="H139" s="776">
        <v>8.4</v>
      </c>
      <c r="I139" s="77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1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81">
        <v>4607091383256</v>
      </c>
      <c r="E140" s="782"/>
      <c r="F140" s="776">
        <v>0.33</v>
      </c>
      <c r="G140" s="32">
        <v>6</v>
      </c>
      <c r="H140" s="776">
        <v>1.98</v>
      </c>
      <c r="I140" s="77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4"/>
      <c r="R140" s="784"/>
      <c r="S140" s="784"/>
      <c r="T140" s="785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81">
        <v>4607091385748</v>
      </c>
      <c r="E141" s="782"/>
      <c r="F141" s="776">
        <v>0.45</v>
      </c>
      <c r="G141" s="32">
        <v>6</v>
      </c>
      <c r="H141" s="776">
        <v>2.7</v>
      </c>
      <c r="I141" s="77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605</v>
      </c>
      <c r="Y141" s="778">
        <f t="shared" si="31"/>
        <v>607.5</v>
      </c>
      <c r="Z141" s="36">
        <f>IFERROR(IF(Y141=0,"",ROUNDUP(Y141/H141,0)*0.00651),"")</f>
        <v>1.46475</v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661.46666666666658</v>
      </c>
      <c r="BN141" s="64">
        <f t="shared" si="33"/>
        <v>664.19999999999993</v>
      </c>
      <c r="BO141" s="64">
        <f t="shared" si="34"/>
        <v>1.2311762311762311</v>
      </c>
      <c r="BP141" s="64">
        <f t="shared" si="35"/>
        <v>1.2362637362637363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81">
        <v>4680115884533</v>
      </c>
      <c r="E142" s="782"/>
      <c r="F142" s="776">
        <v>0.3</v>
      </c>
      <c r="G142" s="32">
        <v>6</v>
      </c>
      <c r="H142" s="776">
        <v>1.8</v>
      </c>
      <c r="I142" s="77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81">
        <v>4680115882645</v>
      </c>
      <c r="E143" s="782"/>
      <c r="F143" s="776">
        <v>0.3</v>
      </c>
      <c r="G143" s="32">
        <v>6</v>
      </c>
      <c r="H143" s="776">
        <v>1.8</v>
      </c>
      <c r="I143" s="77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2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789"/>
      <c r="B144" s="790"/>
      <c r="C144" s="790"/>
      <c r="D144" s="790"/>
      <c r="E144" s="790"/>
      <c r="F144" s="790"/>
      <c r="G144" s="790"/>
      <c r="H144" s="790"/>
      <c r="I144" s="790"/>
      <c r="J144" s="790"/>
      <c r="K144" s="790"/>
      <c r="L144" s="790"/>
      <c r="M144" s="790"/>
      <c r="N144" s="790"/>
      <c r="O144" s="791"/>
      <c r="P144" s="792" t="s">
        <v>71</v>
      </c>
      <c r="Q144" s="793"/>
      <c r="R144" s="793"/>
      <c r="S144" s="793"/>
      <c r="T144" s="793"/>
      <c r="U144" s="793"/>
      <c r="V144" s="794"/>
      <c r="W144" s="37" t="s">
        <v>72</v>
      </c>
      <c r="X144" s="779">
        <f>IFERROR(X137/H137,"0")+IFERROR(X138/H138,"0")+IFERROR(X139/H139,"0")+IFERROR(X140/H140,"0")+IFERROR(X141/H141,"0")+IFERROR(X142/H142,"0")+IFERROR(X143/H143,"0")</f>
        <v>270.38359788359787</v>
      </c>
      <c r="Y144" s="779">
        <f>IFERROR(Y137/H137,"0")+IFERROR(Y138/H138,"0")+IFERROR(Y139/H139,"0")+IFERROR(Y140/H140,"0")+IFERROR(Y141/H141,"0")+IFERROR(Y142/H142,"0")+IFERROR(Y143/H143,"0")</f>
        <v>272</v>
      </c>
      <c r="Z144" s="779">
        <f>IFERROR(IF(Z137="",0,Z137),"0")+IFERROR(IF(Z138="",0,Z138),"0")+IFERROR(IF(Z139="",0,Z139),"0")+IFERROR(IF(Z140="",0,Z140),"0")+IFERROR(IF(Z141="",0,Z141),"0")+IFERROR(IF(Z142="",0,Z142),"0")+IFERROR(IF(Z143="",0,Z143),"0")</f>
        <v>2.4870000000000001</v>
      </c>
      <c r="AA144" s="780"/>
      <c r="AB144" s="780"/>
      <c r="AC144" s="780"/>
    </row>
    <row r="145" spans="1:68" x14ac:dyDescent="0.2">
      <c r="A145" s="790"/>
      <c r="B145" s="790"/>
      <c r="C145" s="790"/>
      <c r="D145" s="790"/>
      <c r="E145" s="790"/>
      <c r="F145" s="790"/>
      <c r="G145" s="790"/>
      <c r="H145" s="790"/>
      <c r="I145" s="790"/>
      <c r="J145" s="790"/>
      <c r="K145" s="790"/>
      <c r="L145" s="790"/>
      <c r="M145" s="790"/>
      <c r="N145" s="790"/>
      <c r="O145" s="791"/>
      <c r="P145" s="792" t="s">
        <v>71</v>
      </c>
      <c r="Q145" s="793"/>
      <c r="R145" s="793"/>
      <c r="S145" s="793"/>
      <c r="T145" s="793"/>
      <c r="U145" s="793"/>
      <c r="V145" s="794"/>
      <c r="W145" s="37" t="s">
        <v>69</v>
      </c>
      <c r="X145" s="779">
        <f>IFERROR(SUM(X137:X143),"0")</f>
        <v>994</v>
      </c>
      <c r="Y145" s="779">
        <f>IFERROR(SUM(Y137:Y143),"0")</f>
        <v>1002.3</v>
      </c>
      <c r="Z145" s="37"/>
      <c r="AA145" s="780"/>
      <c r="AB145" s="780"/>
      <c r="AC145" s="780"/>
    </row>
    <row r="146" spans="1:68" ht="14.25" customHeight="1" x14ac:dyDescent="0.25">
      <c r="A146" s="799" t="s">
        <v>210</v>
      </c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0"/>
      <c r="P146" s="790"/>
      <c r="Q146" s="790"/>
      <c r="R146" s="790"/>
      <c r="S146" s="790"/>
      <c r="T146" s="790"/>
      <c r="U146" s="790"/>
      <c r="V146" s="790"/>
      <c r="W146" s="790"/>
      <c r="X146" s="790"/>
      <c r="Y146" s="790"/>
      <c r="Z146" s="790"/>
      <c r="AA146" s="773"/>
      <c r="AB146" s="773"/>
      <c r="AC146" s="77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81">
        <v>4680115882652</v>
      </c>
      <c r="E147" s="782"/>
      <c r="F147" s="776">
        <v>0.33</v>
      </c>
      <c r="G147" s="32">
        <v>6</v>
      </c>
      <c r="H147" s="776">
        <v>1.98</v>
      </c>
      <c r="I147" s="77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81">
        <v>4680115880238</v>
      </c>
      <c r="E148" s="782"/>
      <c r="F148" s="776">
        <v>0.33</v>
      </c>
      <c r="G148" s="32">
        <v>6</v>
      </c>
      <c r="H148" s="776">
        <v>1.98</v>
      </c>
      <c r="I148" s="77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4"/>
      <c r="R148" s="784"/>
      <c r="S148" s="784"/>
      <c r="T148" s="785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89"/>
      <c r="B149" s="790"/>
      <c r="C149" s="790"/>
      <c r="D149" s="790"/>
      <c r="E149" s="790"/>
      <c r="F149" s="790"/>
      <c r="G149" s="790"/>
      <c r="H149" s="790"/>
      <c r="I149" s="790"/>
      <c r="J149" s="790"/>
      <c r="K149" s="790"/>
      <c r="L149" s="790"/>
      <c r="M149" s="790"/>
      <c r="N149" s="790"/>
      <c r="O149" s="791"/>
      <c r="P149" s="792" t="s">
        <v>71</v>
      </c>
      <c r="Q149" s="793"/>
      <c r="R149" s="793"/>
      <c r="S149" s="793"/>
      <c r="T149" s="793"/>
      <c r="U149" s="793"/>
      <c r="V149" s="794"/>
      <c r="W149" s="37" t="s">
        <v>72</v>
      </c>
      <c r="X149" s="779">
        <f>IFERROR(X147/H147,"0")+IFERROR(X148/H148,"0")</f>
        <v>0</v>
      </c>
      <c r="Y149" s="779">
        <f>IFERROR(Y147/H147,"0")+IFERROR(Y148/H148,"0")</f>
        <v>0</v>
      </c>
      <c r="Z149" s="779">
        <f>IFERROR(IF(Z147="",0,Z147),"0")+IFERROR(IF(Z148="",0,Z148),"0")</f>
        <v>0</v>
      </c>
      <c r="AA149" s="780"/>
      <c r="AB149" s="780"/>
      <c r="AC149" s="780"/>
    </row>
    <row r="150" spans="1:68" x14ac:dyDescent="0.2">
      <c r="A150" s="790"/>
      <c r="B150" s="790"/>
      <c r="C150" s="790"/>
      <c r="D150" s="790"/>
      <c r="E150" s="790"/>
      <c r="F150" s="790"/>
      <c r="G150" s="790"/>
      <c r="H150" s="790"/>
      <c r="I150" s="790"/>
      <c r="J150" s="790"/>
      <c r="K150" s="790"/>
      <c r="L150" s="790"/>
      <c r="M150" s="790"/>
      <c r="N150" s="790"/>
      <c r="O150" s="791"/>
      <c r="P150" s="792" t="s">
        <v>71</v>
      </c>
      <c r="Q150" s="793"/>
      <c r="R150" s="793"/>
      <c r="S150" s="793"/>
      <c r="T150" s="793"/>
      <c r="U150" s="793"/>
      <c r="V150" s="794"/>
      <c r="W150" s="37" t="s">
        <v>69</v>
      </c>
      <c r="X150" s="779">
        <f>IFERROR(SUM(X147:X148),"0")</f>
        <v>0</v>
      </c>
      <c r="Y150" s="779">
        <f>IFERROR(SUM(Y147:Y148),"0")</f>
        <v>0</v>
      </c>
      <c r="Z150" s="37"/>
      <c r="AA150" s="780"/>
      <c r="AB150" s="780"/>
      <c r="AC150" s="780"/>
    </row>
    <row r="151" spans="1:68" ht="16.5" customHeight="1" x14ac:dyDescent="0.25">
      <c r="A151" s="825" t="s">
        <v>284</v>
      </c>
      <c r="B151" s="790"/>
      <c r="C151" s="790"/>
      <c r="D151" s="790"/>
      <c r="E151" s="790"/>
      <c r="F151" s="790"/>
      <c r="G151" s="790"/>
      <c r="H151" s="790"/>
      <c r="I151" s="790"/>
      <c r="J151" s="790"/>
      <c r="K151" s="790"/>
      <c r="L151" s="790"/>
      <c r="M151" s="790"/>
      <c r="N151" s="790"/>
      <c r="O151" s="790"/>
      <c r="P151" s="790"/>
      <c r="Q151" s="790"/>
      <c r="R151" s="790"/>
      <c r="S151" s="790"/>
      <c r="T151" s="790"/>
      <c r="U151" s="790"/>
      <c r="V151" s="790"/>
      <c r="W151" s="790"/>
      <c r="X151" s="790"/>
      <c r="Y151" s="790"/>
      <c r="Z151" s="790"/>
      <c r="AA151" s="772"/>
      <c r="AB151" s="772"/>
      <c r="AC151" s="772"/>
    </row>
    <row r="152" spans="1:68" ht="14.25" customHeight="1" x14ac:dyDescent="0.25">
      <c r="A152" s="799" t="s">
        <v>113</v>
      </c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0"/>
      <c r="P152" s="790"/>
      <c r="Q152" s="790"/>
      <c r="R152" s="790"/>
      <c r="S152" s="790"/>
      <c r="T152" s="790"/>
      <c r="U152" s="790"/>
      <c r="V152" s="790"/>
      <c r="W152" s="790"/>
      <c r="X152" s="790"/>
      <c r="Y152" s="790"/>
      <c r="Z152" s="790"/>
      <c r="AA152" s="773"/>
      <c r="AB152" s="773"/>
      <c r="AC152" s="77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81">
        <v>4680115885561</v>
      </c>
      <c r="E153" s="782"/>
      <c r="F153" s="776">
        <v>1.35</v>
      </c>
      <c r="G153" s="32">
        <v>4</v>
      </c>
      <c r="H153" s="776">
        <v>5.4</v>
      </c>
      <c r="I153" s="77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06" t="s">
        <v>288</v>
      </c>
      <c r="Q153" s="784"/>
      <c r="R153" s="784"/>
      <c r="S153" s="784"/>
      <c r="T153" s="785"/>
      <c r="U153" s="34"/>
      <c r="V153" s="34"/>
      <c r="W153" s="35" t="s">
        <v>69</v>
      </c>
      <c r="X153" s="777">
        <v>0</v>
      </c>
      <c r="Y153" s="77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4301011564</v>
      </c>
      <c r="D154" s="781">
        <v>4680115882577</v>
      </c>
      <c r="E154" s="782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4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4"/>
      <c r="R154" s="784"/>
      <c r="S154" s="784"/>
      <c r="T154" s="785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4301011562</v>
      </c>
      <c r="D155" s="781">
        <v>4680115882577</v>
      </c>
      <c r="E155" s="782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4"/>
      <c r="R155" s="784"/>
      <c r="S155" s="784"/>
      <c r="T155" s="785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9"/>
      <c r="B156" s="790"/>
      <c r="C156" s="790"/>
      <c r="D156" s="790"/>
      <c r="E156" s="790"/>
      <c r="F156" s="790"/>
      <c r="G156" s="790"/>
      <c r="H156" s="790"/>
      <c r="I156" s="790"/>
      <c r="J156" s="790"/>
      <c r="K156" s="790"/>
      <c r="L156" s="790"/>
      <c r="M156" s="790"/>
      <c r="N156" s="790"/>
      <c r="O156" s="791"/>
      <c r="P156" s="792" t="s">
        <v>71</v>
      </c>
      <c r="Q156" s="793"/>
      <c r="R156" s="793"/>
      <c r="S156" s="793"/>
      <c r="T156" s="793"/>
      <c r="U156" s="793"/>
      <c r="V156" s="794"/>
      <c r="W156" s="37" t="s">
        <v>72</v>
      </c>
      <c r="X156" s="779">
        <f>IFERROR(X153/H153,"0")+IFERROR(X154/H154,"0")+IFERROR(X155/H155,"0")</f>
        <v>0</v>
      </c>
      <c r="Y156" s="779">
        <f>IFERROR(Y153/H153,"0")+IFERROR(Y154/H154,"0")+IFERROR(Y155/H155,"0")</f>
        <v>0</v>
      </c>
      <c r="Z156" s="779">
        <f>IFERROR(IF(Z153="",0,Z153),"0")+IFERROR(IF(Z154="",0,Z154),"0")+IFERROR(IF(Z155="",0,Z155),"0")</f>
        <v>0</v>
      </c>
      <c r="AA156" s="780"/>
      <c r="AB156" s="780"/>
      <c r="AC156" s="780"/>
    </row>
    <row r="157" spans="1:68" x14ac:dyDescent="0.2">
      <c r="A157" s="790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92" t="s">
        <v>71</v>
      </c>
      <c r="Q157" s="793"/>
      <c r="R157" s="793"/>
      <c r="S157" s="793"/>
      <c r="T157" s="793"/>
      <c r="U157" s="793"/>
      <c r="V157" s="794"/>
      <c r="W157" s="37" t="s">
        <v>69</v>
      </c>
      <c r="X157" s="779">
        <f>IFERROR(SUM(X153:X155),"0")</f>
        <v>0</v>
      </c>
      <c r="Y157" s="779">
        <f>IFERROR(SUM(Y153:Y155),"0")</f>
        <v>0</v>
      </c>
      <c r="Z157" s="37"/>
      <c r="AA157" s="780"/>
      <c r="AB157" s="780"/>
      <c r="AC157" s="780"/>
    </row>
    <row r="158" spans="1:68" ht="14.25" customHeight="1" x14ac:dyDescent="0.25">
      <c r="A158" s="799" t="s">
        <v>64</v>
      </c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0"/>
      <c r="P158" s="790"/>
      <c r="Q158" s="790"/>
      <c r="R158" s="790"/>
      <c r="S158" s="790"/>
      <c r="T158" s="790"/>
      <c r="U158" s="790"/>
      <c r="V158" s="790"/>
      <c r="W158" s="790"/>
      <c r="X158" s="790"/>
      <c r="Y158" s="790"/>
      <c r="Z158" s="790"/>
      <c r="AA158" s="773"/>
      <c r="AB158" s="773"/>
      <c r="AC158" s="77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81">
        <v>4680115883444</v>
      </c>
      <c r="E159" s="782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4"/>
      <c r="R159" s="784"/>
      <c r="S159" s="784"/>
      <c r="T159" s="785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81">
        <v>4680115883444</v>
      </c>
      <c r="E160" s="782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4"/>
      <c r="R160" s="784"/>
      <c r="S160" s="784"/>
      <c r="T160" s="785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9"/>
      <c r="B161" s="790"/>
      <c r="C161" s="790"/>
      <c r="D161" s="790"/>
      <c r="E161" s="790"/>
      <c r="F161" s="790"/>
      <c r="G161" s="790"/>
      <c r="H161" s="790"/>
      <c r="I161" s="790"/>
      <c r="J161" s="790"/>
      <c r="K161" s="790"/>
      <c r="L161" s="790"/>
      <c r="M161" s="790"/>
      <c r="N161" s="790"/>
      <c r="O161" s="791"/>
      <c r="P161" s="792" t="s">
        <v>71</v>
      </c>
      <c r="Q161" s="793"/>
      <c r="R161" s="793"/>
      <c r="S161" s="793"/>
      <c r="T161" s="793"/>
      <c r="U161" s="793"/>
      <c r="V161" s="794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0"/>
      <c r="B162" s="790"/>
      <c r="C162" s="790"/>
      <c r="D162" s="790"/>
      <c r="E162" s="790"/>
      <c r="F162" s="790"/>
      <c r="G162" s="790"/>
      <c r="H162" s="790"/>
      <c r="I162" s="790"/>
      <c r="J162" s="790"/>
      <c r="K162" s="790"/>
      <c r="L162" s="790"/>
      <c r="M162" s="790"/>
      <c r="N162" s="790"/>
      <c r="O162" s="791"/>
      <c r="P162" s="792" t="s">
        <v>71</v>
      </c>
      <c r="Q162" s="793"/>
      <c r="R162" s="793"/>
      <c r="S162" s="793"/>
      <c r="T162" s="793"/>
      <c r="U162" s="793"/>
      <c r="V162" s="794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799" t="s">
        <v>73</v>
      </c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0"/>
      <c r="P163" s="790"/>
      <c r="Q163" s="790"/>
      <c r="R163" s="790"/>
      <c r="S163" s="790"/>
      <c r="T163" s="790"/>
      <c r="U163" s="790"/>
      <c r="V163" s="790"/>
      <c r="W163" s="790"/>
      <c r="X163" s="790"/>
      <c r="Y163" s="790"/>
      <c r="Z163" s="790"/>
      <c r="AA163" s="773"/>
      <c r="AB163" s="773"/>
      <c r="AC163" s="77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81">
        <v>4680115882584</v>
      </c>
      <c r="E164" s="782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9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4"/>
      <c r="R164" s="784"/>
      <c r="S164" s="784"/>
      <c r="T164" s="785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81">
        <v>4680115882584</v>
      </c>
      <c r="E165" s="782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4"/>
      <c r="R165" s="784"/>
      <c r="S165" s="784"/>
      <c r="T165" s="785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9"/>
      <c r="B166" s="790"/>
      <c r="C166" s="790"/>
      <c r="D166" s="790"/>
      <c r="E166" s="790"/>
      <c r="F166" s="790"/>
      <c r="G166" s="790"/>
      <c r="H166" s="790"/>
      <c r="I166" s="790"/>
      <c r="J166" s="790"/>
      <c r="K166" s="790"/>
      <c r="L166" s="790"/>
      <c r="M166" s="790"/>
      <c r="N166" s="790"/>
      <c r="O166" s="791"/>
      <c r="P166" s="792" t="s">
        <v>71</v>
      </c>
      <c r="Q166" s="793"/>
      <c r="R166" s="793"/>
      <c r="S166" s="793"/>
      <c r="T166" s="793"/>
      <c r="U166" s="793"/>
      <c r="V166" s="794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0"/>
      <c r="B167" s="790"/>
      <c r="C167" s="790"/>
      <c r="D167" s="790"/>
      <c r="E167" s="790"/>
      <c r="F167" s="790"/>
      <c r="G167" s="790"/>
      <c r="H167" s="790"/>
      <c r="I167" s="790"/>
      <c r="J167" s="790"/>
      <c r="K167" s="790"/>
      <c r="L167" s="790"/>
      <c r="M167" s="790"/>
      <c r="N167" s="790"/>
      <c r="O167" s="791"/>
      <c r="P167" s="792" t="s">
        <v>71</v>
      </c>
      <c r="Q167" s="793"/>
      <c r="R167" s="793"/>
      <c r="S167" s="793"/>
      <c r="T167" s="793"/>
      <c r="U167" s="793"/>
      <c r="V167" s="794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25" t="s">
        <v>111</v>
      </c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0"/>
      <c r="P168" s="790"/>
      <c r="Q168" s="790"/>
      <c r="R168" s="790"/>
      <c r="S168" s="790"/>
      <c r="T168" s="790"/>
      <c r="U168" s="790"/>
      <c r="V168" s="790"/>
      <c r="W168" s="790"/>
      <c r="X168" s="790"/>
      <c r="Y168" s="790"/>
      <c r="Z168" s="790"/>
      <c r="AA168" s="772"/>
      <c r="AB168" s="772"/>
      <c r="AC168" s="772"/>
    </row>
    <row r="169" spans="1:68" ht="14.25" customHeight="1" x14ac:dyDescent="0.25">
      <c r="A169" s="799" t="s">
        <v>113</v>
      </c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0"/>
      <c r="P169" s="790"/>
      <c r="Q169" s="790"/>
      <c r="R169" s="790"/>
      <c r="S169" s="790"/>
      <c r="T169" s="790"/>
      <c r="U169" s="790"/>
      <c r="V169" s="790"/>
      <c r="W169" s="790"/>
      <c r="X169" s="790"/>
      <c r="Y169" s="790"/>
      <c r="Z169" s="790"/>
      <c r="AA169" s="773"/>
      <c r="AB169" s="773"/>
      <c r="AC169" s="77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81">
        <v>4607091384604</v>
      </c>
      <c r="E170" s="782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4"/>
      <c r="R170" s="784"/>
      <c r="S170" s="784"/>
      <c r="T170" s="785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9"/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1"/>
      <c r="P171" s="792" t="s">
        <v>71</v>
      </c>
      <c r="Q171" s="793"/>
      <c r="R171" s="793"/>
      <c r="S171" s="793"/>
      <c r="T171" s="793"/>
      <c r="U171" s="793"/>
      <c r="V171" s="794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0"/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1"/>
      <c r="P172" s="792" t="s">
        <v>71</v>
      </c>
      <c r="Q172" s="793"/>
      <c r="R172" s="793"/>
      <c r="S172" s="793"/>
      <c r="T172" s="793"/>
      <c r="U172" s="793"/>
      <c r="V172" s="794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799" t="s">
        <v>64</v>
      </c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0"/>
      <c r="P173" s="790"/>
      <c r="Q173" s="790"/>
      <c r="R173" s="790"/>
      <c r="S173" s="790"/>
      <c r="T173" s="790"/>
      <c r="U173" s="790"/>
      <c r="V173" s="790"/>
      <c r="W173" s="790"/>
      <c r="X173" s="790"/>
      <c r="Y173" s="790"/>
      <c r="Z173" s="790"/>
      <c r="AA173" s="773"/>
      <c r="AB173" s="773"/>
      <c r="AC173" s="77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81">
        <v>4607091387667</v>
      </c>
      <c r="E174" s="782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81">
        <v>4607091387636</v>
      </c>
      <c r="E175" s="782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81">
        <v>4607091382426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4"/>
      <c r="R176" s="784"/>
      <c r="S176" s="784"/>
      <c r="T176" s="785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81">
        <v>4607091386547</v>
      </c>
      <c r="E177" s="782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81">
        <v>4607091382464</v>
      </c>
      <c r="E178" s="782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9"/>
      <c r="B179" s="790"/>
      <c r="C179" s="790"/>
      <c r="D179" s="790"/>
      <c r="E179" s="790"/>
      <c r="F179" s="790"/>
      <c r="G179" s="790"/>
      <c r="H179" s="790"/>
      <c r="I179" s="790"/>
      <c r="J179" s="790"/>
      <c r="K179" s="790"/>
      <c r="L179" s="790"/>
      <c r="M179" s="790"/>
      <c r="N179" s="790"/>
      <c r="O179" s="791"/>
      <c r="P179" s="792" t="s">
        <v>71</v>
      </c>
      <c r="Q179" s="793"/>
      <c r="R179" s="793"/>
      <c r="S179" s="793"/>
      <c r="T179" s="793"/>
      <c r="U179" s="793"/>
      <c r="V179" s="794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0"/>
      <c r="B180" s="790"/>
      <c r="C180" s="790"/>
      <c r="D180" s="790"/>
      <c r="E180" s="790"/>
      <c r="F180" s="790"/>
      <c r="G180" s="790"/>
      <c r="H180" s="790"/>
      <c r="I180" s="790"/>
      <c r="J180" s="790"/>
      <c r="K180" s="790"/>
      <c r="L180" s="790"/>
      <c r="M180" s="790"/>
      <c r="N180" s="790"/>
      <c r="O180" s="791"/>
      <c r="P180" s="792" t="s">
        <v>71</v>
      </c>
      <c r="Q180" s="793"/>
      <c r="R180" s="793"/>
      <c r="S180" s="793"/>
      <c r="T180" s="793"/>
      <c r="U180" s="793"/>
      <c r="V180" s="794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799" t="s">
        <v>73</v>
      </c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0"/>
      <c r="P181" s="790"/>
      <c r="Q181" s="790"/>
      <c r="R181" s="790"/>
      <c r="S181" s="790"/>
      <c r="T181" s="790"/>
      <c r="U181" s="790"/>
      <c r="V181" s="790"/>
      <c r="W181" s="790"/>
      <c r="X181" s="790"/>
      <c r="Y181" s="790"/>
      <c r="Z181" s="790"/>
      <c r="AA181" s="773"/>
      <c r="AB181" s="773"/>
      <c r="AC181" s="77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81">
        <v>4607091386264</v>
      </c>
      <c r="E182" s="782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4"/>
      <c r="R182" s="784"/>
      <c r="S182" s="784"/>
      <c r="T182" s="785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81">
        <v>4607091385427</v>
      </c>
      <c r="E183" s="782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4"/>
      <c r="R183" s="784"/>
      <c r="S183" s="784"/>
      <c r="T183" s="785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9"/>
      <c r="B184" s="790"/>
      <c r="C184" s="790"/>
      <c r="D184" s="790"/>
      <c r="E184" s="790"/>
      <c r="F184" s="790"/>
      <c r="G184" s="790"/>
      <c r="H184" s="790"/>
      <c r="I184" s="790"/>
      <c r="J184" s="790"/>
      <c r="K184" s="790"/>
      <c r="L184" s="790"/>
      <c r="M184" s="790"/>
      <c r="N184" s="790"/>
      <c r="O184" s="791"/>
      <c r="P184" s="792" t="s">
        <v>71</v>
      </c>
      <c r="Q184" s="793"/>
      <c r="R184" s="793"/>
      <c r="S184" s="793"/>
      <c r="T184" s="793"/>
      <c r="U184" s="793"/>
      <c r="V184" s="794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0"/>
      <c r="B185" s="790"/>
      <c r="C185" s="790"/>
      <c r="D185" s="790"/>
      <c r="E185" s="790"/>
      <c r="F185" s="790"/>
      <c r="G185" s="790"/>
      <c r="H185" s="790"/>
      <c r="I185" s="790"/>
      <c r="J185" s="790"/>
      <c r="K185" s="790"/>
      <c r="L185" s="790"/>
      <c r="M185" s="790"/>
      <c r="N185" s="790"/>
      <c r="O185" s="791"/>
      <c r="P185" s="792" t="s">
        <v>71</v>
      </c>
      <c r="Q185" s="793"/>
      <c r="R185" s="793"/>
      <c r="S185" s="793"/>
      <c r="T185" s="793"/>
      <c r="U185" s="793"/>
      <c r="V185" s="794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86" t="s">
        <v>323</v>
      </c>
      <c r="B186" s="887"/>
      <c r="C186" s="887"/>
      <c r="D186" s="887"/>
      <c r="E186" s="887"/>
      <c r="F186" s="887"/>
      <c r="G186" s="887"/>
      <c r="H186" s="887"/>
      <c r="I186" s="887"/>
      <c r="J186" s="887"/>
      <c r="K186" s="887"/>
      <c r="L186" s="887"/>
      <c r="M186" s="887"/>
      <c r="N186" s="887"/>
      <c r="O186" s="887"/>
      <c r="P186" s="887"/>
      <c r="Q186" s="887"/>
      <c r="R186" s="887"/>
      <c r="S186" s="887"/>
      <c r="T186" s="887"/>
      <c r="U186" s="887"/>
      <c r="V186" s="887"/>
      <c r="W186" s="887"/>
      <c r="X186" s="887"/>
      <c r="Y186" s="887"/>
      <c r="Z186" s="887"/>
      <c r="AA186" s="48"/>
      <c r="AB186" s="48"/>
      <c r="AC186" s="48"/>
    </row>
    <row r="187" spans="1:68" ht="16.5" customHeight="1" x14ac:dyDescent="0.25">
      <c r="A187" s="825" t="s">
        <v>324</v>
      </c>
      <c r="B187" s="790"/>
      <c r="C187" s="790"/>
      <c r="D187" s="790"/>
      <c r="E187" s="790"/>
      <c r="F187" s="790"/>
      <c r="G187" s="790"/>
      <c r="H187" s="790"/>
      <c r="I187" s="790"/>
      <c r="J187" s="790"/>
      <c r="K187" s="790"/>
      <c r="L187" s="790"/>
      <c r="M187" s="790"/>
      <c r="N187" s="790"/>
      <c r="O187" s="790"/>
      <c r="P187" s="790"/>
      <c r="Q187" s="790"/>
      <c r="R187" s="790"/>
      <c r="S187" s="790"/>
      <c r="T187" s="790"/>
      <c r="U187" s="790"/>
      <c r="V187" s="790"/>
      <c r="W187" s="790"/>
      <c r="X187" s="790"/>
      <c r="Y187" s="790"/>
      <c r="Z187" s="790"/>
      <c r="AA187" s="772"/>
      <c r="AB187" s="772"/>
      <c r="AC187" s="772"/>
    </row>
    <row r="188" spans="1:68" ht="14.25" customHeight="1" x14ac:dyDescent="0.25">
      <c r="A188" s="799" t="s">
        <v>168</v>
      </c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0"/>
      <c r="P188" s="790"/>
      <c r="Q188" s="790"/>
      <c r="R188" s="790"/>
      <c r="S188" s="790"/>
      <c r="T188" s="790"/>
      <c r="U188" s="790"/>
      <c r="V188" s="790"/>
      <c r="W188" s="790"/>
      <c r="X188" s="790"/>
      <c r="Y188" s="790"/>
      <c r="Z188" s="790"/>
      <c r="AA188" s="773"/>
      <c r="AB188" s="773"/>
      <c r="AC188" s="77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81">
        <v>4680115886223</v>
      </c>
      <c r="E189" s="782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0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4"/>
      <c r="R189" s="784"/>
      <c r="S189" s="784"/>
      <c r="T189" s="785"/>
      <c r="U189" s="34"/>
      <c r="V189" s="34"/>
      <c r="W189" s="35" t="s">
        <v>69</v>
      </c>
      <c r="X189" s="777">
        <v>2</v>
      </c>
      <c r="Y189" s="778">
        <f>IFERROR(IF(X189="",0,CEILING((X189/$H189),1)*$H189),"")</f>
        <v>3.96</v>
      </c>
      <c r="Z189" s="36">
        <f>IFERROR(IF(Y189=0,"",ROUNDUP(Y189/H189,0)*0.00502),"")</f>
        <v>1.004E-2</v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2.1010101010101012</v>
      </c>
      <c r="BN189" s="64">
        <f>IFERROR(Y189*I189/H189,"0")</f>
        <v>4.16</v>
      </c>
      <c r="BO189" s="64">
        <f>IFERROR(1/J189*(X189/H189),"0")</f>
        <v>4.3166709833376508E-3</v>
      </c>
      <c r="BP189" s="64">
        <f>IFERROR(1/J189*(Y189/H189),"0")</f>
        <v>8.5470085470085479E-3</v>
      </c>
    </row>
    <row r="190" spans="1:68" x14ac:dyDescent="0.2">
      <c r="A190" s="789"/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1"/>
      <c r="P190" s="792" t="s">
        <v>71</v>
      </c>
      <c r="Q190" s="793"/>
      <c r="R190" s="793"/>
      <c r="S190" s="793"/>
      <c r="T190" s="793"/>
      <c r="U190" s="793"/>
      <c r="V190" s="794"/>
      <c r="W190" s="37" t="s">
        <v>72</v>
      </c>
      <c r="X190" s="779">
        <f>IFERROR(X189/H189,"0")</f>
        <v>1.0101010101010102</v>
      </c>
      <c r="Y190" s="779">
        <f>IFERROR(Y189/H189,"0")</f>
        <v>2</v>
      </c>
      <c r="Z190" s="779">
        <f>IFERROR(IF(Z189="",0,Z189),"0")</f>
        <v>1.004E-2</v>
      </c>
      <c r="AA190" s="780"/>
      <c r="AB190" s="780"/>
      <c r="AC190" s="780"/>
    </row>
    <row r="191" spans="1:68" x14ac:dyDescent="0.2">
      <c r="A191" s="790"/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1"/>
      <c r="P191" s="792" t="s">
        <v>71</v>
      </c>
      <c r="Q191" s="793"/>
      <c r="R191" s="793"/>
      <c r="S191" s="793"/>
      <c r="T191" s="793"/>
      <c r="U191" s="793"/>
      <c r="V191" s="794"/>
      <c r="W191" s="37" t="s">
        <v>69</v>
      </c>
      <c r="X191" s="779">
        <f>IFERROR(SUM(X189:X189),"0")</f>
        <v>2</v>
      </c>
      <c r="Y191" s="779">
        <f>IFERROR(SUM(Y189:Y189),"0")</f>
        <v>3.96</v>
      </c>
      <c r="Z191" s="37"/>
      <c r="AA191" s="780"/>
      <c r="AB191" s="780"/>
      <c r="AC191" s="780"/>
    </row>
    <row r="192" spans="1:68" ht="14.25" customHeight="1" x14ac:dyDescent="0.25">
      <c r="A192" s="799" t="s">
        <v>64</v>
      </c>
      <c r="B192" s="790"/>
      <c r="C192" s="790"/>
      <c r="D192" s="790"/>
      <c r="E192" s="790"/>
      <c r="F192" s="790"/>
      <c r="G192" s="790"/>
      <c r="H192" s="790"/>
      <c r="I192" s="790"/>
      <c r="J192" s="790"/>
      <c r="K192" s="790"/>
      <c r="L192" s="790"/>
      <c r="M192" s="790"/>
      <c r="N192" s="790"/>
      <c r="O192" s="790"/>
      <c r="P192" s="790"/>
      <c r="Q192" s="790"/>
      <c r="R192" s="790"/>
      <c r="S192" s="790"/>
      <c r="T192" s="790"/>
      <c r="U192" s="790"/>
      <c r="V192" s="790"/>
      <c r="W192" s="790"/>
      <c r="X192" s="790"/>
      <c r="Y192" s="790"/>
      <c r="Z192" s="790"/>
      <c r="AA192" s="773"/>
      <c r="AB192" s="773"/>
      <c r="AC192" s="77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81">
        <v>4680115880993</v>
      </c>
      <c r="E193" s="782"/>
      <c r="F193" s="776">
        <v>0.7</v>
      </c>
      <c r="G193" s="32">
        <v>6</v>
      </c>
      <c r="H193" s="776">
        <v>4.2</v>
      </c>
      <c r="I193" s="77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145</v>
      </c>
      <c r="Y193" s="778">
        <f t="shared" ref="Y193:Y200" si="36">IFERROR(IF(X193="",0,CEILING((X193/$H193),1)*$H193),"")</f>
        <v>147</v>
      </c>
      <c r="Z193" s="36">
        <f>IFERROR(IF(Y193=0,"",ROUNDUP(Y193/H193,0)*0.00902),"")</f>
        <v>0.31569999999999998</v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154.32142857142856</v>
      </c>
      <c r="BN193" s="64">
        <f t="shared" ref="BN193:BN200" si="38">IFERROR(Y193*I193/H193,"0")</f>
        <v>156.44999999999996</v>
      </c>
      <c r="BO193" s="64">
        <f t="shared" ref="BO193:BO200" si="39">IFERROR(1/J193*(X193/H193),"0")</f>
        <v>0.26154401154401158</v>
      </c>
      <c r="BP193" s="64">
        <f t="shared" ref="BP193:BP200" si="40">IFERROR(1/J193*(Y193/H193),"0")</f>
        <v>0.26515151515151514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81">
        <v>4680115881761</v>
      </c>
      <c r="E194" s="782"/>
      <c r="F194" s="776">
        <v>0.7</v>
      </c>
      <c r="G194" s="32">
        <v>6</v>
      </c>
      <c r="H194" s="776">
        <v>4.2</v>
      </c>
      <c r="I194" s="77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8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81">
        <v>4680115881563</v>
      </c>
      <c r="E195" s="782"/>
      <c r="F195" s="776">
        <v>0.7</v>
      </c>
      <c r="G195" s="32">
        <v>6</v>
      </c>
      <c r="H195" s="776">
        <v>4.2</v>
      </c>
      <c r="I195" s="77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7">
        <v>91</v>
      </c>
      <c r="Y195" s="778">
        <f t="shared" si="36"/>
        <v>92.4</v>
      </c>
      <c r="Z195" s="36">
        <f>IFERROR(IF(Y195=0,"",ROUNDUP(Y195/H195,0)*0.00902),"")</f>
        <v>0.19844000000000001</v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95.55</v>
      </c>
      <c r="BN195" s="64">
        <f t="shared" si="38"/>
        <v>97.02000000000001</v>
      </c>
      <c r="BO195" s="64">
        <f t="shared" si="39"/>
        <v>0.16414141414141412</v>
      </c>
      <c r="BP195" s="64">
        <f t="shared" si="40"/>
        <v>0.16666666666666669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81">
        <v>4680115880986</v>
      </c>
      <c r="E196" s="782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4"/>
      <c r="R196" s="784"/>
      <c r="S196" s="784"/>
      <c r="T196" s="785"/>
      <c r="U196" s="34"/>
      <c r="V196" s="34"/>
      <c r="W196" s="35" t="s">
        <v>69</v>
      </c>
      <c r="X196" s="777">
        <v>129</v>
      </c>
      <c r="Y196" s="778">
        <f t="shared" si="36"/>
        <v>130.20000000000002</v>
      </c>
      <c r="Z196" s="36">
        <f>IFERROR(IF(Y196=0,"",ROUNDUP(Y196/H196,0)*0.00502),"")</f>
        <v>0.31124000000000002</v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136.98571428571429</v>
      </c>
      <c r="BN196" s="64">
        <f t="shared" si="38"/>
        <v>138.26000000000002</v>
      </c>
      <c r="BO196" s="64">
        <f t="shared" si="39"/>
        <v>0.26251526251526253</v>
      </c>
      <c r="BP196" s="64">
        <f t="shared" si="40"/>
        <v>0.26495726495726502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81">
        <v>4680115881785</v>
      </c>
      <c r="E197" s="782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81">
        <v>4680115881679</v>
      </c>
      <c r="E198" s="782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306</v>
      </c>
      <c r="Y198" s="778">
        <f t="shared" si="36"/>
        <v>306.60000000000002</v>
      </c>
      <c r="Z198" s="36">
        <f>IFERROR(IF(Y198=0,"",ROUNDUP(Y198/H198,0)*0.00502),"")</f>
        <v>0.73292000000000002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320.57142857142856</v>
      </c>
      <c r="BN198" s="64">
        <f t="shared" si="38"/>
        <v>321.20000000000005</v>
      </c>
      <c r="BO198" s="64">
        <f t="shared" si="39"/>
        <v>0.62271062271062272</v>
      </c>
      <c r="BP198" s="64">
        <f t="shared" si="40"/>
        <v>0.62393162393162405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81">
        <v>4680115880191</v>
      </c>
      <c r="E199" s="782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81">
        <v>4680115883963</v>
      </c>
      <c r="E200" s="782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9"/>
      <c r="B201" s="790"/>
      <c r="C201" s="790"/>
      <c r="D201" s="790"/>
      <c r="E201" s="790"/>
      <c r="F201" s="790"/>
      <c r="G201" s="790"/>
      <c r="H201" s="790"/>
      <c r="I201" s="790"/>
      <c r="J201" s="790"/>
      <c r="K201" s="790"/>
      <c r="L201" s="790"/>
      <c r="M201" s="790"/>
      <c r="N201" s="790"/>
      <c r="O201" s="791"/>
      <c r="P201" s="792" t="s">
        <v>71</v>
      </c>
      <c r="Q201" s="793"/>
      <c r="R201" s="793"/>
      <c r="S201" s="793"/>
      <c r="T201" s="793"/>
      <c r="U201" s="793"/>
      <c r="V201" s="794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263.33333333333331</v>
      </c>
      <c r="Y201" s="779">
        <f>IFERROR(Y193/H193,"0")+IFERROR(Y194/H194,"0")+IFERROR(Y195/H195,"0")+IFERROR(Y196/H196,"0")+IFERROR(Y197/H197,"0")+IFERROR(Y198/H198,"0")+IFERROR(Y199/H199,"0")+IFERROR(Y200/H200,"0")</f>
        <v>265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1.5583</v>
      </c>
      <c r="AA201" s="780"/>
      <c r="AB201" s="780"/>
      <c r="AC201" s="780"/>
    </row>
    <row r="202" spans="1:68" x14ac:dyDescent="0.2">
      <c r="A202" s="790"/>
      <c r="B202" s="790"/>
      <c r="C202" s="790"/>
      <c r="D202" s="790"/>
      <c r="E202" s="790"/>
      <c r="F202" s="790"/>
      <c r="G202" s="790"/>
      <c r="H202" s="790"/>
      <c r="I202" s="790"/>
      <c r="J202" s="790"/>
      <c r="K202" s="790"/>
      <c r="L202" s="790"/>
      <c r="M202" s="790"/>
      <c r="N202" s="790"/>
      <c r="O202" s="791"/>
      <c r="P202" s="792" t="s">
        <v>71</v>
      </c>
      <c r="Q202" s="793"/>
      <c r="R202" s="793"/>
      <c r="S202" s="793"/>
      <c r="T202" s="793"/>
      <c r="U202" s="793"/>
      <c r="V202" s="794"/>
      <c r="W202" s="37" t="s">
        <v>69</v>
      </c>
      <c r="X202" s="779">
        <f>IFERROR(SUM(X193:X200),"0")</f>
        <v>671</v>
      </c>
      <c r="Y202" s="779">
        <f>IFERROR(SUM(Y193:Y200),"0")</f>
        <v>676.2</v>
      </c>
      <c r="Z202" s="37"/>
      <c r="AA202" s="780"/>
      <c r="AB202" s="780"/>
      <c r="AC202" s="780"/>
    </row>
    <row r="203" spans="1:68" ht="16.5" customHeight="1" x14ac:dyDescent="0.25">
      <c r="A203" s="825" t="s">
        <v>348</v>
      </c>
      <c r="B203" s="790"/>
      <c r="C203" s="790"/>
      <c r="D203" s="790"/>
      <c r="E203" s="790"/>
      <c r="F203" s="790"/>
      <c r="G203" s="790"/>
      <c r="H203" s="790"/>
      <c r="I203" s="790"/>
      <c r="J203" s="790"/>
      <c r="K203" s="790"/>
      <c r="L203" s="790"/>
      <c r="M203" s="790"/>
      <c r="N203" s="790"/>
      <c r="O203" s="790"/>
      <c r="P203" s="790"/>
      <c r="Q203" s="790"/>
      <c r="R203" s="790"/>
      <c r="S203" s="790"/>
      <c r="T203" s="790"/>
      <c r="U203" s="790"/>
      <c r="V203" s="790"/>
      <c r="W203" s="790"/>
      <c r="X203" s="790"/>
      <c r="Y203" s="790"/>
      <c r="Z203" s="790"/>
      <c r="AA203" s="772"/>
      <c r="AB203" s="772"/>
      <c r="AC203" s="772"/>
    </row>
    <row r="204" spans="1:68" ht="14.25" customHeight="1" x14ac:dyDescent="0.25">
      <c r="A204" s="799" t="s">
        <v>113</v>
      </c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0"/>
      <c r="P204" s="790"/>
      <c r="Q204" s="790"/>
      <c r="R204" s="790"/>
      <c r="S204" s="790"/>
      <c r="T204" s="790"/>
      <c r="U204" s="790"/>
      <c r="V204" s="790"/>
      <c r="W204" s="790"/>
      <c r="X204" s="790"/>
      <c r="Y204" s="790"/>
      <c r="Z204" s="790"/>
      <c r="AA204" s="773"/>
      <c r="AB204" s="773"/>
      <c r="AC204" s="77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81">
        <v>4680115881402</v>
      </c>
      <c r="E205" s="782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4"/>
      <c r="R205" s="784"/>
      <c r="S205" s="784"/>
      <c r="T205" s="785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81">
        <v>4680115881396</v>
      </c>
      <c r="E206" s="782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4"/>
      <c r="R206" s="784"/>
      <c r="S206" s="784"/>
      <c r="T206" s="785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9"/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1"/>
      <c r="P207" s="792" t="s">
        <v>71</v>
      </c>
      <c r="Q207" s="793"/>
      <c r="R207" s="793"/>
      <c r="S207" s="793"/>
      <c r="T207" s="793"/>
      <c r="U207" s="793"/>
      <c r="V207" s="794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0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1"/>
      <c r="P208" s="792" t="s">
        <v>71</v>
      </c>
      <c r="Q208" s="793"/>
      <c r="R208" s="793"/>
      <c r="S208" s="793"/>
      <c r="T208" s="793"/>
      <c r="U208" s="793"/>
      <c r="V208" s="794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799" t="s">
        <v>168</v>
      </c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0"/>
      <c r="P209" s="790"/>
      <c r="Q209" s="790"/>
      <c r="R209" s="790"/>
      <c r="S209" s="790"/>
      <c r="T209" s="790"/>
      <c r="U209" s="790"/>
      <c r="V209" s="790"/>
      <c r="W209" s="790"/>
      <c r="X209" s="790"/>
      <c r="Y209" s="790"/>
      <c r="Z209" s="790"/>
      <c r="AA209" s="773"/>
      <c r="AB209" s="773"/>
      <c r="AC209" s="77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81">
        <v>4680115882935</v>
      </c>
      <c r="E210" s="782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81">
        <v>4680115880764</v>
      </c>
      <c r="E211" s="782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4"/>
      <c r="R211" s="784"/>
      <c r="S211" s="784"/>
      <c r="T211" s="785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9"/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1"/>
      <c r="P212" s="792" t="s">
        <v>71</v>
      </c>
      <c r="Q212" s="793"/>
      <c r="R212" s="793"/>
      <c r="S212" s="793"/>
      <c r="T212" s="793"/>
      <c r="U212" s="793"/>
      <c r="V212" s="794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0"/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1"/>
      <c r="P213" s="792" t="s">
        <v>71</v>
      </c>
      <c r="Q213" s="793"/>
      <c r="R213" s="793"/>
      <c r="S213" s="793"/>
      <c r="T213" s="793"/>
      <c r="U213" s="793"/>
      <c r="V213" s="794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799" t="s">
        <v>64</v>
      </c>
      <c r="B214" s="790"/>
      <c r="C214" s="790"/>
      <c r="D214" s="790"/>
      <c r="E214" s="790"/>
      <c r="F214" s="790"/>
      <c r="G214" s="790"/>
      <c r="H214" s="790"/>
      <c r="I214" s="790"/>
      <c r="J214" s="790"/>
      <c r="K214" s="790"/>
      <c r="L214" s="790"/>
      <c r="M214" s="790"/>
      <c r="N214" s="790"/>
      <c r="O214" s="790"/>
      <c r="P214" s="790"/>
      <c r="Q214" s="790"/>
      <c r="R214" s="790"/>
      <c r="S214" s="790"/>
      <c r="T214" s="790"/>
      <c r="U214" s="790"/>
      <c r="V214" s="790"/>
      <c r="W214" s="790"/>
      <c r="X214" s="790"/>
      <c r="Y214" s="790"/>
      <c r="Z214" s="790"/>
      <c r="AA214" s="773"/>
      <c r="AB214" s="773"/>
      <c r="AC214" s="77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81">
        <v>4680115882683</v>
      </c>
      <c r="E215" s="782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81">
        <v>4680115882690</v>
      </c>
      <c r="E216" s="782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81">
        <v>4680115882669</v>
      </c>
      <c r="E217" s="782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81">
        <v>4680115882676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7">
        <v>20</v>
      </c>
      <c r="Y218" s="778">
        <f t="shared" si="41"/>
        <v>21.6</v>
      </c>
      <c r="Z218" s="36">
        <f>IFERROR(IF(Y218=0,"",ROUNDUP(Y218/H218,0)*0.00902),"")</f>
        <v>3.6080000000000001E-2</v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20.777777777777779</v>
      </c>
      <c r="BN218" s="64">
        <f t="shared" si="43"/>
        <v>22.44</v>
      </c>
      <c r="BO218" s="64">
        <f t="shared" si="44"/>
        <v>2.8058361391694722E-2</v>
      </c>
      <c r="BP218" s="64">
        <f t="shared" si="45"/>
        <v>3.0303030303030304E-2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81">
        <v>4680115884014</v>
      </c>
      <c r="E219" s="782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8</v>
      </c>
      <c r="Y219" s="778">
        <f t="shared" si="41"/>
        <v>9</v>
      </c>
      <c r="Z219" s="36">
        <f>IFERROR(IF(Y219=0,"",ROUNDUP(Y219/H219,0)*0.00502),"")</f>
        <v>2.5100000000000001E-2</v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8.5777777777777775</v>
      </c>
      <c r="BN219" s="64">
        <f t="shared" si="43"/>
        <v>9.65</v>
      </c>
      <c r="BO219" s="64">
        <f t="shared" si="44"/>
        <v>1.8993352326685663E-2</v>
      </c>
      <c r="BP219" s="64">
        <f t="shared" si="45"/>
        <v>2.1367521367521368E-2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81">
        <v>4680115884007</v>
      </c>
      <c r="E220" s="782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54</v>
      </c>
      <c r="Y220" s="778">
        <f t="shared" si="41"/>
        <v>54</v>
      </c>
      <c r="Z220" s="36">
        <f>IFERROR(IF(Y220=0,"",ROUNDUP(Y220/H220,0)*0.00502),"")</f>
        <v>0.15060000000000001</v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56.999999999999993</v>
      </c>
      <c r="BN220" s="64">
        <f t="shared" si="43"/>
        <v>56.999999999999993</v>
      </c>
      <c r="BO220" s="64">
        <f t="shared" si="44"/>
        <v>0.12820512820512822</v>
      </c>
      <c r="BP220" s="64">
        <f t="shared" si="45"/>
        <v>0.12820512820512822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81">
        <v>4680115884038</v>
      </c>
      <c r="E221" s="782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81">
        <v>4680115884021</v>
      </c>
      <c r="E222" s="782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19</v>
      </c>
      <c r="Y222" s="778">
        <f t="shared" si="41"/>
        <v>19.8</v>
      </c>
      <c r="Z222" s="36">
        <f>IFERROR(IF(Y222=0,"",ROUNDUP(Y222/H222,0)*0.00502),"")</f>
        <v>5.5220000000000005E-2</v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20.055555555555557</v>
      </c>
      <c r="BN222" s="64">
        <f t="shared" si="43"/>
        <v>20.9</v>
      </c>
      <c r="BO222" s="64">
        <f t="shared" si="44"/>
        <v>4.5109211775878448E-2</v>
      </c>
      <c r="BP222" s="64">
        <f t="shared" si="45"/>
        <v>4.7008547008547015E-2</v>
      </c>
    </row>
    <row r="223" spans="1:68" x14ac:dyDescent="0.2">
      <c r="A223" s="789"/>
      <c r="B223" s="790"/>
      <c r="C223" s="790"/>
      <c r="D223" s="790"/>
      <c r="E223" s="790"/>
      <c r="F223" s="790"/>
      <c r="G223" s="790"/>
      <c r="H223" s="790"/>
      <c r="I223" s="790"/>
      <c r="J223" s="790"/>
      <c r="K223" s="790"/>
      <c r="L223" s="790"/>
      <c r="M223" s="790"/>
      <c r="N223" s="790"/>
      <c r="O223" s="791"/>
      <c r="P223" s="792" t="s">
        <v>71</v>
      </c>
      <c r="Q223" s="793"/>
      <c r="R223" s="793"/>
      <c r="S223" s="793"/>
      <c r="T223" s="793"/>
      <c r="U223" s="793"/>
      <c r="V223" s="794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48.703703703703709</v>
      </c>
      <c r="Y223" s="779">
        <f>IFERROR(Y215/H215,"0")+IFERROR(Y216/H216,"0")+IFERROR(Y217/H217,"0")+IFERROR(Y218/H218,"0")+IFERROR(Y219/H219,"0")+IFERROR(Y220/H220,"0")+IFERROR(Y221/H221,"0")+IFERROR(Y222/H222,"0")</f>
        <v>50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0.26700000000000002</v>
      </c>
      <c r="AA223" s="780"/>
      <c r="AB223" s="780"/>
      <c r="AC223" s="780"/>
    </row>
    <row r="224" spans="1:68" x14ac:dyDescent="0.2">
      <c r="A224" s="790"/>
      <c r="B224" s="790"/>
      <c r="C224" s="790"/>
      <c r="D224" s="790"/>
      <c r="E224" s="790"/>
      <c r="F224" s="790"/>
      <c r="G224" s="790"/>
      <c r="H224" s="790"/>
      <c r="I224" s="790"/>
      <c r="J224" s="790"/>
      <c r="K224" s="790"/>
      <c r="L224" s="790"/>
      <c r="M224" s="790"/>
      <c r="N224" s="790"/>
      <c r="O224" s="791"/>
      <c r="P224" s="792" t="s">
        <v>71</v>
      </c>
      <c r="Q224" s="793"/>
      <c r="R224" s="793"/>
      <c r="S224" s="793"/>
      <c r="T224" s="793"/>
      <c r="U224" s="793"/>
      <c r="V224" s="794"/>
      <c r="W224" s="37" t="s">
        <v>69</v>
      </c>
      <c r="X224" s="779">
        <f>IFERROR(SUM(X215:X222),"0")</f>
        <v>101</v>
      </c>
      <c r="Y224" s="779">
        <f>IFERROR(SUM(Y215:Y222),"0")</f>
        <v>104.39999999999999</v>
      </c>
      <c r="Z224" s="37"/>
      <c r="AA224" s="780"/>
      <c r="AB224" s="780"/>
      <c r="AC224" s="780"/>
    </row>
    <row r="225" spans="1:68" ht="14.25" customHeight="1" x14ac:dyDescent="0.25">
      <c r="A225" s="799" t="s">
        <v>73</v>
      </c>
      <c r="B225" s="790"/>
      <c r="C225" s="790"/>
      <c r="D225" s="790"/>
      <c r="E225" s="790"/>
      <c r="F225" s="790"/>
      <c r="G225" s="790"/>
      <c r="H225" s="790"/>
      <c r="I225" s="790"/>
      <c r="J225" s="790"/>
      <c r="K225" s="790"/>
      <c r="L225" s="790"/>
      <c r="M225" s="790"/>
      <c r="N225" s="790"/>
      <c r="O225" s="790"/>
      <c r="P225" s="790"/>
      <c r="Q225" s="790"/>
      <c r="R225" s="790"/>
      <c r="S225" s="790"/>
      <c r="T225" s="790"/>
      <c r="U225" s="790"/>
      <c r="V225" s="790"/>
      <c r="W225" s="790"/>
      <c r="X225" s="790"/>
      <c r="Y225" s="790"/>
      <c r="Z225" s="790"/>
      <c r="AA225" s="773"/>
      <c r="AB225" s="773"/>
      <c r="AC225" s="77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81">
        <v>4680115881594</v>
      </c>
      <c r="E226" s="782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81">
        <v>4680115880962</v>
      </c>
      <c r="E227" s="782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4"/>
      <c r="R227" s="784"/>
      <c r="S227" s="784"/>
      <c r="T227" s="785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81">
        <v>4680115881617</v>
      </c>
      <c r="E228" s="782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4"/>
      <c r="R228" s="784"/>
      <c r="S228" s="784"/>
      <c r="T228" s="785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81">
        <v>4680115880573</v>
      </c>
      <c r="E229" s="782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7">
        <v>34</v>
      </c>
      <c r="Y229" s="778">
        <f t="shared" si="46"/>
        <v>34.799999999999997</v>
      </c>
      <c r="Z229" s="36">
        <f>IFERROR(IF(Y229=0,"",ROUNDUP(Y229/H229,0)*0.02175),"")</f>
        <v>8.6999999999999994E-2</v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36.204137931034488</v>
      </c>
      <c r="BN229" s="64">
        <f t="shared" si="48"/>
        <v>37.055999999999997</v>
      </c>
      <c r="BO229" s="64">
        <f t="shared" si="49"/>
        <v>6.9786535303776681E-2</v>
      </c>
      <c r="BP229" s="64">
        <f t="shared" si="50"/>
        <v>7.1428571428571425E-2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81">
        <v>4680115882195</v>
      </c>
      <c r="E230" s="782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81">
        <v>4680115882607</v>
      </c>
      <c r="E231" s="782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8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81">
        <v>4680115880092</v>
      </c>
      <c r="E232" s="782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397</v>
      </c>
      <c r="Y232" s="778">
        <f t="shared" si="46"/>
        <v>398.4</v>
      </c>
      <c r="Z232" s="36">
        <f t="shared" si="51"/>
        <v>1.08066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438.68500000000006</v>
      </c>
      <c r="BN232" s="64">
        <f t="shared" si="48"/>
        <v>440.23200000000003</v>
      </c>
      <c r="BO232" s="64">
        <f t="shared" si="49"/>
        <v>0.9088827838827841</v>
      </c>
      <c r="BP232" s="64">
        <f t="shared" si="50"/>
        <v>0.91208791208791218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81">
        <v>4680115880221</v>
      </c>
      <c r="E233" s="782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285</v>
      </c>
      <c r="Y233" s="778">
        <f t="shared" si="46"/>
        <v>285.59999999999997</v>
      </c>
      <c r="Z233" s="36">
        <f t="shared" si="51"/>
        <v>0.77468999999999999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314.92500000000001</v>
      </c>
      <c r="BN233" s="64">
        <f t="shared" si="48"/>
        <v>315.58799999999997</v>
      </c>
      <c r="BO233" s="64">
        <f t="shared" si="49"/>
        <v>0.65247252747252749</v>
      </c>
      <c r="BP233" s="64">
        <f t="shared" si="50"/>
        <v>0.65384615384615385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81">
        <v>4680115882942</v>
      </c>
      <c r="E234" s="782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81">
        <v>4680115880504</v>
      </c>
      <c r="E235" s="782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166</v>
      </c>
      <c r="Y235" s="778">
        <f t="shared" si="46"/>
        <v>168</v>
      </c>
      <c r="Z235" s="36">
        <f t="shared" si="51"/>
        <v>0.45569999999999999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183.43</v>
      </c>
      <c r="BN235" s="64">
        <f t="shared" si="48"/>
        <v>185.64000000000001</v>
      </c>
      <c r="BO235" s="64">
        <f t="shared" si="49"/>
        <v>0.38003663003663007</v>
      </c>
      <c r="BP235" s="64">
        <f t="shared" si="50"/>
        <v>0.38461538461538464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81">
        <v>4680115882164</v>
      </c>
      <c r="E236" s="782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194</v>
      </c>
      <c r="Y236" s="778">
        <f t="shared" si="46"/>
        <v>194.4</v>
      </c>
      <c r="Z236" s="36">
        <f t="shared" si="51"/>
        <v>0.52731000000000006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214.85499999999999</v>
      </c>
      <c r="BN236" s="64">
        <f t="shared" si="48"/>
        <v>215.298</v>
      </c>
      <c r="BO236" s="64">
        <f t="shared" si="49"/>
        <v>0.44413919413919423</v>
      </c>
      <c r="BP236" s="64">
        <f t="shared" si="50"/>
        <v>0.44505494505494508</v>
      </c>
    </row>
    <row r="237" spans="1:68" x14ac:dyDescent="0.2">
      <c r="A237" s="789"/>
      <c r="B237" s="790"/>
      <c r="C237" s="790"/>
      <c r="D237" s="790"/>
      <c r="E237" s="790"/>
      <c r="F237" s="790"/>
      <c r="G237" s="790"/>
      <c r="H237" s="790"/>
      <c r="I237" s="790"/>
      <c r="J237" s="790"/>
      <c r="K237" s="790"/>
      <c r="L237" s="790"/>
      <c r="M237" s="790"/>
      <c r="N237" s="790"/>
      <c r="O237" s="791"/>
      <c r="P237" s="792" t="s">
        <v>71</v>
      </c>
      <c r="Q237" s="793"/>
      <c r="R237" s="793"/>
      <c r="S237" s="793"/>
      <c r="T237" s="793"/>
      <c r="U237" s="793"/>
      <c r="V237" s="794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438.07471264367814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440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2.9253599999999995</v>
      </c>
      <c r="AA237" s="780"/>
      <c r="AB237" s="780"/>
      <c r="AC237" s="780"/>
    </row>
    <row r="238" spans="1:68" x14ac:dyDescent="0.2">
      <c r="A238" s="790"/>
      <c r="B238" s="790"/>
      <c r="C238" s="790"/>
      <c r="D238" s="790"/>
      <c r="E238" s="790"/>
      <c r="F238" s="790"/>
      <c r="G238" s="790"/>
      <c r="H238" s="790"/>
      <c r="I238" s="790"/>
      <c r="J238" s="790"/>
      <c r="K238" s="790"/>
      <c r="L238" s="790"/>
      <c r="M238" s="790"/>
      <c r="N238" s="790"/>
      <c r="O238" s="791"/>
      <c r="P238" s="792" t="s">
        <v>71</v>
      </c>
      <c r="Q238" s="793"/>
      <c r="R238" s="793"/>
      <c r="S238" s="793"/>
      <c r="T238" s="793"/>
      <c r="U238" s="793"/>
      <c r="V238" s="794"/>
      <c r="W238" s="37" t="s">
        <v>69</v>
      </c>
      <c r="X238" s="779">
        <f>IFERROR(SUM(X226:X236),"0")</f>
        <v>1076</v>
      </c>
      <c r="Y238" s="779">
        <f>IFERROR(SUM(Y226:Y236),"0")</f>
        <v>1081.2</v>
      </c>
      <c r="Z238" s="37"/>
      <c r="AA238" s="780"/>
      <c r="AB238" s="780"/>
      <c r="AC238" s="780"/>
    </row>
    <row r="239" spans="1:68" ht="14.25" customHeight="1" x14ac:dyDescent="0.25">
      <c r="A239" s="799" t="s">
        <v>210</v>
      </c>
      <c r="B239" s="790"/>
      <c r="C239" s="790"/>
      <c r="D239" s="790"/>
      <c r="E239" s="790"/>
      <c r="F239" s="790"/>
      <c r="G239" s="790"/>
      <c r="H239" s="790"/>
      <c r="I239" s="790"/>
      <c r="J239" s="790"/>
      <c r="K239" s="790"/>
      <c r="L239" s="790"/>
      <c r="M239" s="790"/>
      <c r="N239" s="790"/>
      <c r="O239" s="790"/>
      <c r="P239" s="790"/>
      <c r="Q239" s="790"/>
      <c r="R239" s="790"/>
      <c r="S239" s="790"/>
      <c r="T239" s="790"/>
      <c r="U239" s="790"/>
      <c r="V239" s="790"/>
      <c r="W239" s="790"/>
      <c r="X239" s="790"/>
      <c r="Y239" s="790"/>
      <c r="Z239" s="790"/>
      <c r="AA239" s="773"/>
      <c r="AB239" s="773"/>
      <c r="AC239" s="773"/>
    </row>
    <row r="240" spans="1:68" ht="16.5" customHeight="1" x14ac:dyDescent="0.25">
      <c r="A240" s="54" t="s">
        <v>409</v>
      </c>
      <c r="B240" s="54" t="s">
        <v>410</v>
      </c>
      <c r="C240" s="31">
        <v>4301060360</v>
      </c>
      <c r="D240" s="781">
        <v>4680115882874</v>
      </c>
      <c r="E240" s="782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4301060404</v>
      </c>
      <c r="D241" s="781">
        <v>4680115882874</v>
      </c>
      <c r="E241" s="782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1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81">
        <v>4680115882874</v>
      </c>
      <c r="E242" s="782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63" t="s">
        <v>415</v>
      </c>
      <c r="Q242" s="784"/>
      <c r="R242" s="784"/>
      <c r="S242" s="784"/>
      <c r="T242" s="785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81">
        <v>4680115884434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4"/>
      <c r="R243" s="784"/>
      <c r="S243" s="784"/>
      <c r="T243" s="785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81">
        <v>4680115880818</v>
      </c>
      <c r="E244" s="782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81">
        <v>4680115880801</v>
      </c>
      <c r="E245" s="782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36</v>
      </c>
      <c r="Y245" s="778">
        <f t="shared" si="52"/>
        <v>36</v>
      </c>
      <c r="Z245" s="36">
        <f>IFERROR(IF(Y245=0,"",ROUNDUP(Y245/H245,0)*0.00651),"")</f>
        <v>9.7650000000000001E-2</v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39.780000000000008</v>
      </c>
      <c r="BN245" s="64">
        <f t="shared" si="54"/>
        <v>39.780000000000008</v>
      </c>
      <c r="BO245" s="64">
        <f t="shared" si="55"/>
        <v>8.241758241758243E-2</v>
      </c>
      <c r="BP245" s="64">
        <f t="shared" si="56"/>
        <v>8.241758241758243E-2</v>
      </c>
    </row>
    <row r="246" spans="1:68" x14ac:dyDescent="0.2">
      <c r="A246" s="789"/>
      <c r="B246" s="790"/>
      <c r="C246" s="790"/>
      <c r="D246" s="790"/>
      <c r="E246" s="790"/>
      <c r="F246" s="790"/>
      <c r="G246" s="790"/>
      <c r="H246" s="790"/>
      <c r="I246" s="790"/>
      <c r="J246" s="790"/>
      <c r="K246" s="790"/>
      <c r="L246" s="790"/>
      <c r="M246" s="790"/>
      <c r="N246" s="790"/>
      <c r="O246" s="791"/>
      <c r="P246" s="792" t="s">
        <v>71</v>
      </c>
      <c r="Q246" s="793"/>
      <c r="R246" s="793"/>
      <c r="S246" s="793"/>
      <c r="T246" s="793"/>
      <c r="U246" s="793"/>
      <c r="V246" s="794"/>
      <c r="W246" s="37" t="s">
        <v>72</v>
      </c>
      <c r="X246" s="779">
        <f>IFERROR(X240/H240,"0")+IFERROR(X241/H241,"0")+IFERROR(X242/H242,"0")+IFERROR(X243/H243,"0")+IFERROR(X244/H244,"0")+IFERROR(X245/H245,"0")</f>
        <v>15</v>
      </c>
      <c r="Y246" s="779">
        <f>IFERROR(Y240/H240,"0")+IFERROR(Y241/H241,"0")+IFERROR(Y242/H242,"0")+IFERROR(Y243/H243,"0")+IFERROR(Y244/H244,"0")+IFERROR(Y245/H245,"0")</f>
        <v>15</v>
      </c>
      <c r="Z246" s="779">
        <f>IFERROR(IF(Z240="",0,Z240),"0")+IFERROR(IF(Z241="",0,Z241),"0")+IFERROR(IF(Z242="",0,Z242),"0")+IFERROR(IF(Z243="",0,Z243),"0")+IFERROR(IF(Z244="",0,Z244),"0")+IFERROR(IF(Z245="",0,Z245),"0")</f>
        <v>9.7650000000000001E-2</v>
      </c>
      <c r="AA246" s="780"/>
      <c r="AB246" s="780"/>
      <c r="AC246" s="780"/>
    </row>
    <row r="247" spans="1:68" x14ac:dyDescent="0.2">
      <c r="A247" s="790"/>
      <c r="B247" s="790"/>
      <c r="C247" s="790"/>
      <c r="D247" s="790"/>
      <c r="E247" s="790"/>
      <c r="F247" s="790"/>
      <c r="G247" s="790"/>
      <c r="H247" s="790"/>
      <c r="I247" s="790"/>
      <c r="J247" s="790"/>
      <c r="K247" s="790"/>
      <c r="L247" s="790"/>
      <c r="M247" s="790"/>
      <c r="N247" s="790"/>
      <c r="O247" s="791"/>
      <c r="P247" s="792" t="s">
        <v>71</v>
      </c>
      <c r="Q247" s="793"/>
      <c r="R247" s="793"/>
      <c r="S247" s="793"/>
      <c r="T247" s="793"/>
      <c r="U247" s="793"/>
      <c r="V247" s="794"/>
      <c r="W247" s="37" t="s">
        <v>69</v>
      </c>
      <c r="X247" s="779">
        <f>IFERROR(SUM(X240:X245),"0")</f>
        <v>36</v>
      </c>
      <c r="Y247" s="779">
        <f>IFERROR(SUM(Y240:Y245),"0")</f>
        <v>36</v>
      </c>
      <c r="Z247" s="37"/>
      <c r="AA247" s="780"/>
      <c r="AB247" s="780"/>
      <c r="AC247" s="780"/>
    </row>
    <row r="248" spans="1:68" ht="16.5" customHeight="1" x14ac:dyDescent="0.25">
      <c r="A248" s="825" t="s">
        <v>426</v>
      </c>
      <c r="B248" s="790"/>
      <c r="C248" s="790"/>
      <c r="D248" s="790"/>
      <c r="E248" s="790"/>
      <c r="F248" s="790"/>
      <c r="G248" s="790"/>
      <c r="H248" s="790"/>
      <c r="I248" s="790"/>
      <c r="J248" s="790"/>
      <c r="K248" s="790"/>
      <c r="L248" s="790"/>
      <c r="M248" s="790"/>
      <c r="N248" s="790"/>
      <c r="O248" s="790"/>
      <c r="P248" s="790"/>
      <c r="Q248" s="790"/>
      <c r="R248" s="790"/>
      <c r="S248" s="790"/>
      <c r="T248" s="790"/>
      <c r="U248" s="790"/>
      <c r="V248" s="790"/>
      <c r="W248" s="790"/>
      <c r="X248" s="790"/>
      <c r="Y248" s="790"/>
      <c r="Z248" s="790"/>
      <c r="AA248" s="772"/>
      <c r="AB248" s="772"/>
      <c r="AC248" s="772"/>
    </row>
    <row r="249" spans="1:68" ht="14.25" customHeight="1" x14ac:dyDescent="0.25">
      <c r="A249" s="799" t="s">
        <v>113</v>
      </c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0"/>
      <c r="P249" s="790"/>
      <c r="Q249" s="790"/>
      <c r="R249" s="790"/>
      <c r="S249" s="790"/>
      <c r="T249" s="790"/>
      <c r="U249" s="790"/>
      <c r="V249" s="790"/>
      <c r="W249" s="790"/>
      <c r="X249" s="790"/>
      <c r="Y249" s="790"/>
      <c r="Z249" s="790"/>
      <c r="AA249" s="773"/>
      <c r="AB249" s="773"/>
      <c r="AC249" s="77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81">
        <v>4680115884274</v>
      </c>
      <c r="E250" s="782"/>
      <c r="F250" s="776">
        <v>1.45</v>
      </c>
      <c r="G250" s="32">
        <v>8</v>
      </c>
      <c r="H250" s="776">
        <v>11.6</v>
      </c>
      <c r="I250" s="77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8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81">
        <v>4680115884274</v>
      </c>
      <c r="E251" s="782"/>
      <c r="F251" s="776">
        <v>1.45</v>
      </c>
      <c r="G251" s="32">
        <v>8</v>
      </c>
      <c r="H251" s="776">
        <v>11.6</v>
      </c>
      <c r="I251" s="77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81">
        <v>4680115884298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81">
        <v>4680115884250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5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81">
        <v>4680115884250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5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81">
        <v>4680115884281</v>
      </c>
      <c r="E255" s="782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81">
        <v>4680115884199</v>
      </c>
      <c r="E256" s="782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81">
        <v>4680115884267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9"/>
      <c r="B258" s="790"/>
      <c r="C258" s="790"/>
      <c r="D258" s="790"/>
      <c r="E258" s="790"/>
      <c r="F258" s="790"/>
      <c r="G258" s="790"/>
      <c r="H258" s="790"/>
      <c r="I258" s="790"/>
      <c r="J258" s="790"/>
      <c r="K258" s="790"/>
      <c r="L258" s="790"/>
      <c r="M258" s="790"/>
      <c r="N258" s="790"/>
      <c r="O258" s="791"/>
      <c r="P258" s="792" t="s">
        <v>71</v>
      </c>
      <c r="Q258" s="793"/>
      <c r="R258" s="793"/>
      <c r="S258" s="793"/>
      <c r="T258" s="793"/>
      <c r="U258" s="793"/>
      <c r="V258" s="794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0"/>
      <c r="B259" s="790"/>
      <c r="C259" s="790"/>
      <c r="D259" s="790"/>
      <c r="E259" s="790"/>
      <c r="F259" s="790"/>
      <c r="G259" s="790"/>
      <c r="H259" s="790"/>
      <c r="I259" s="790"/>
      <c r="J259" s="790"/>
      <c r="K259" s="790"/>
      <c r="L259" s="790"/>
      <c r="M259" s="790"/>
      <c r="N259" s="790"/>
      <c r="O259" s="791"/>
      <c r="P259" s="792" t="s">
        <v>71</v>
      </c>
      <c r="Q259" s="793"/>
      <c r="R259" s="793"/>
      <c r="S259" s="793"/>
      <c r="T259" s="793"/>
      <c r="U259" s="793"/>
      <c r="V259" s="794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25" t="s">
        <v>445</v>
      </c>
      <c r="B260" s="790"/>
      <c r="C260" s="790"/>
      <c r="D260" s="790"/>
      <c r="E260" s="790"/>
      <c r="F260" s="790"/>
      <c r="G260" s="790"/>
      <c r="H260" s="790"/>
      <c r="I260" s="790"/>
      <c r="J260" s="790"/>
      <c r="K260" s="790"/>
      <c r="L260" s="790"/>
      <c r="M260" s="790"/>
      <c r="N260" s="790"/>
      <c r="O260" s="790"/>
      <c r="P260" s="790"/>
      <c r="Q260" s="790"/>
      <c r="R260" s="790"/>
      <c r="S260" s="790"/>
      <c r="T260" s="790"/>
      <c r="U260" s="790"/>
      <c r="V260" s="790"/>
      <c r="W260" s="790"/>
      <c r="X260" s="790"/>
      <c r="Y260" s="790"/>
      <c r="Z260" s="790"/>
      <c r="AA260" s="772"/>
      <c r="AB260" s="772"/>
      <c r="AC260" s="772"/>
    </row>
    <row r="261" spans="1:68" ht="14.25" customHeight="1" x14ac:dyDescent="0.25">
      <c r="A261" s="799" t="s">
        <v>113</v>
      </c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0"/>
      <c r="P261" s="790"/>
      <c r="Q261" s="790"/>
      <c r="R261" s="790"/>
      <c r="S261" s="790"/>
      <c r="T261" s="790"/>
      <c r="U261" s="790"/>
      <c r="V261" s="790"/>
      <c r="W261" s="790"/>
      <c r="X261" s="790"/>
      <c r="Y261" s="790"/>
      <c r="Z261" s="790"/>
      <c r="AA261" s="773"/>
      <c r="AB261" s="773"/>
      <c r="AC261" s="77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81">
        <v>4680115884137</v>
      </c>
      <c r="E262" s="782"/>
      <c r="F262" s="776">
        <v>1.45</v>
      </c>
      <c r="G262" s="32">
        <v>8</v>
      </c>
      <c r="H262" s="776">
        <v>11.6</v>
      </c>
      <c r="I262" s="77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81">
        <v>4680115884137</v>
      </c>
      <c r="E263" s="782"/>
      <c r="F263" s="776">
        <v>1.45</v>
      </c>
      <c r="G263" s="32">
        <v>8</v>
      </c>
      <c r="H263" s="776">
        <v>11.6</v>
      </c>
      <c r="I263" s="77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1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7">
        <v>15</v>
      </c>
      <c r="Y263" s="778">
        <f t="shared" si="62"/>
        <v>23.2</v>
      </c>
      <c r="Z263" s="36">
        <f>IFERROR(IF(Y263=0,"",ROUNDUP(Y263/H263,0)*0.02175),"")</f>
        <v>4.3499999999999997E-2</v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15.620689655172413</v>
      </c>
      <c r="BN263" s="64">
        <f t="shared" si="64"/>
        <v>24.159999999999997</v>
      </c>
      <c r="BO263" s="64">
        <f t="shared" si="65"/>
        <v>2.3091133004926108E-2</v>
      </c>
      <c r="BP263" s="64">
        <f t="shared" si="66"/>
        <v>3.5714285714285712E-2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81">
        <v>4680115884236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81">
        <v>4680115884175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81">
        <v>4680115884175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81">
        <v>4680115884144</v>
      </c>
      <c r="E267" s="782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3</v>
      </c>
      <c r="Y267" s="778">
        <f t="shared" si="62"/>
        <v>4</v>
      </c>
      <c r="Z267" s="36">
        <f>IFERROR(IF(Y267=0,"",ROUNDUP(Y267/H267,0)*0.00902),"")</f>
        <v>9.0200000000000002E-3</v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3.1574999999999998</v>
      </c>
      <c r="BN267" s="64">
        <f t="shared" si="64"/>
        <v>4.21</v>
      </c>
      <c r="BO267" s="64">
        <f t="shared" si="65"/>
        <v>5.681818181818182E-3</v>
      </c>
      <c r="BP267" s="64">
        <f t="shared" si="66"/>
        <v>7.575757575757576E-3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81">
        <v>4680115885288</v>
      </c>
      <c r="E268" s="782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8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81">
        <v>4680115884182</v>
      </c>
      <c r="E269" s="782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81">
        <v>4680115884205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9"/>
      <c r="B271" s="790"/>
      <c r="C271" s="790"/>
      <c r="D271" s="790"/>
      <c r="E271" s="790"/>
      <c r="F271" s="790"/>
      <c r="G271" s="790"/>
      <c r="H271" s="790"/>
      <c r="I271" s="790"/>
      <c r="J271" s="790"/>
      <c r="K271" s="790"/>
      <c r="L271" s="790"/>
      <c r="M271" s="790"/>
      <c r="N271" s="790"/>
      <c r="O271" s="791"/>
      <c r="P271" s="792" t="s">
        <v>71</v>
      </c>
      <c r="Q271" s="793"/>
      <c r="R271" s="793"/>
      <c r="S271" s="793"/>
      <c r="T271" s="793"/>
      <c r="U271" s="793"/>
      <c r="V271" s="794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2.0431034482758621</v>
      </c>
      <c r="Y271" s="779">
        <f>IFERROR(Y262/H262,"0")+IFERROR(Y263/H263,"0")+IFERROR(Y264/H264,"0")+IFERROR(Y265/H265,"0")+IFERROR(Y266/H266,"0")+IFERROR(Y267/H267,"0")+IFERROR(Y268/H268,"0")+IFERROR(Y269/H269,"0")+IFERROR(Y270/H270,"0")</f>
        <v>3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5.2519999999999997E-2</v>
      </c>
      <c r="AA271" s="780"/>
      <c r="AB271" s="780"/>
      <c r="AC271" s="780"/>
    </row>
    <row r="272" spans="1:68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92" t="s">
        <v>71</v>
      </c>
      <c r="Q272" s="793"/>
      <c r="R272" s="793"/>
      <c r="S272" s="793"/>
      <c r="T272" s="793"/>
      <c r="U272" s="793"/>
      <c r="V272" s="794"/>
      <c r="W272" s="37" t="s">
        <v>69</v>
      </c>
      <c r="X272" s="779">
        <f>IFERROR(SUM(X262:X270),"0")</f>
        <v>18</v>
      </c>
      <c r="Y272" s="779">
        <f>IFERROR(SUM(Y262:Y270),"0")</f>
        <v>27.2</v>
      </c>
      <c r="Z272" s="37"/>
      <c r="AA272" s="780"/>
      <c r="AB272" s="780"/>
      <c r="AC272" s="780"/>
    </row>
    <row r="273" spans="1:68" ht="14.25" customHeight="1" x14ac:dyDescent="0.25">
      <c r="A273" s="799" t="s">
        <v>168</v>
      </c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0"/>
      <c r="P273" s="790"/>
      <c r="Q273" s="790"/>
      <c r="R273" s="790"/>
      <c r="S273" s="790"/>
      <c r="T273" s="790"/>
      <c r="U273" s="790"/>
      <c r="V273" s="790"/>
      <c r="W273" s="790"/>
      <c r="X273" s="790"/>
      <c r="Y273" s="790"/>
      <c r="Z273" s="790"/>
      <c r="AA273" s="773"/>
      <c r="AB273" s="773"/>
      <c r="AC273" s="77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81">
        <v>4680115885721</v>
      </c>
      <c r="E274" s="782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4"/>
      <c r="R274" s="784"/>
      <c r="S274" s="784"/>
      <c r="T274" s="785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9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92" t="s">
        <v>71</v>
      </c>
      <c r="Q275" s="793"/>
      <c r="R275" s="793"/>
      <c r="S275" s="793"/>
      <c r="T275" s="793"/>
      <c r="U275" s="793"/>
      <c r="V275" s="794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0"/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1"/>
      <c r="P276" s="792" t="s">
        <v>71</v>
      </c>
      <c r="Q276" s="793"/>
      <c r="R276" s="793"/>
      <c r="S276" s="793"/>
      <c r="T276" s="793"/>
      <c r="U276" s="793"/>
      <c r="V276" s="794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25" t="s">
        <v>469</v>
      </c>
      <c r="B277" s="790"/>
      <c r="C277" s="790"/>
      <c r="D277" s="790"/>
      <c r="E277" s="790"/>
      <c r="F277" s="790"/>
      <c r="G277" s="790"/>
      <c r="H277" s="790"/>
      <c r="I277" s="790"/>
      <c r="J277" s="790"/>
      <c r="K277" s="790"/>
      <c r="L277" s="790"/>
      <c r="M277" s="790"/>
      <c r="N277" s="790"/>
      <c r="O277" s="790"/>
      <c r="P277" s="790"/>
      <c r="Q277" s="790"/>
      <c r="R277" s="790"/>
      <c r="S277" s="790"/>
      <c r="T277" s="790"/>
      <c r="U277" s="790"/>
      <c r="V277" s="790"/>
      <c r="W277" s="790"/>
      <c r="X277" s="790"/>
      <c r="Y277" s="790"/>
      <c r="Z277" s="790"/>
      <c r="AA277" s="772"/>
      <c r="AB277" s="772"/>
      <c r="AC277" s="772"/>
    </row>
    <row r="278" spans="1:68" ht="14.25" customHeight="1" x14ac:dyDescent="0.25">
      <c r="A278" s="799" t="s">
        <v>113</v>
      </c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0"/>
      <c r="P278" s="790"/>
      <c r="Q278" s="790"/>
      <c r="R278" s="790"/>
      <c r="S278" s="790"/>
      <c r="T278" s="790"/>
      <c r="U278" s="790"/>
      <c r="V278" s="790"/>
      <c r="W278" s="790"/>
      <c r="X278" s="790"/>
      <c r="Y278" s="790"/>
      <c r="Z278" s="790"/>
      <c r="AA278" s="773"/>
      <c r="AB278" s="773"/>
      <c r="AC278" s="77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81">
        <v>4607091387452</v>
      </c>
      <c r="E279" s="782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5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81">
        <v>4680115885837</v>
      </c>
      <c r="E280" s="782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81">
        <v>4680115885806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4"/>
      <c r="R281" s="784"/>
      <c r="S281" s="784"/>
      <c r="T281" s="785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81">
        <v>4680115885806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81">
        <v>4607091385984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81">
        <v>4680115885851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81">
        <v>4607091387469</v>
      </c>
      <c r="E285" s="782"/>
      <c r="F285" s="776">
        <v>0.5</v>
      </c>
      <c r="G285" s="32">
        <v>10</v>
      </c>
      <c r="H285" s="776">
        <v>5</v>
      </c>
      <c r="I285" s="77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81">
        <v>4680115885844</v>
      </c>
      <c r="E286" s="782"/>
      <c r="F286" s="776">
        <v>0.4</v>
      </c>
      <c r="G286" s="32">
        <v>10</v>
      </c>
      <c r="H286" s="776">
        <v>4</v>
      </c>
      <c r="I286" s="77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1">
        <v>4607091387438</v>
      </c>
      <c r="E287" s="782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81">
        <v>4680115885820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9"/>
      <c r="B289" s="790"/>
      <c r="C289" s="790"/>
      <c r="D289" s="790"/>
      <c r="E289" s="790"/>
      <c r="F289" s="790"/>
      <c r="G289" s="790"/>
      <c r="H289" s="790"/>
      <c r="I289" s="790"/>
      <c r="J289" s="790"/>
      <c r="K289" s="790"/>
      <c r="L289" s="790"/>
      <c r="M289" s="790"/>
      <c r="N289" s="790"/>
      <c r="O289" s="791"/>
      <c r="P289" s="792" t="s">
        <v>71</v>
      </c>
      <c r="Q289" s="793"/>
      <c r="R289" s="793"/>
      <c r="S289" s="793"/>
      <c r="T289" s="793"/>
      <c r="U289" s="793"/>
      <c r="V289" s="794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92" t="s">
        <v>71</v>
      </c>
      <c r="Q290" s="793"/>
      <c r="R290" s="793"/>
      <c r="S290" s="793"/>
      <c r="T290" s="793"/>
      <c r="U290" s="793"/>
      <c r="V290" s="794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25" t="s">
        <v>498</v>
      </c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0"/>
      <c r="P291" s="790"/>
      <c r="Q291" s="790"/>
      <c r="R291" s="790"/>
      <c r="S291" s="790"/>
      <c r="T291" s="790"/>
      <c r="U291" s="790"/>
      <c r="V291" s="790"/>
      <c r="W291" s="790"/>
      <c r="X291" s="790"/>
      <c r="Y291" s="790"/>
      <c r="Z291" s="790"/>
      <c r="AA291" s="772"/>
      <c r="AB291" s="772"/>
      <c r="AC291" s="772"/>
    </row>
    <row r="292" spans="1:68" ht="14.25" customHeight="1" x14ac:dyDescent="0.25">
      <c r="A292" s="799" t="s">
        <v>113</v>
      </c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0"/>
      <c r="P292" s="790"/>
      <c r="Q292" s="790"/>
      <c r="R292" s="790"/>
      <c r="S292" s="790"/>
      <c r="T292" s="790"/>
      <c r="U292" s="790"/>
      <c r="V292" s="790"/>
      <c r="W292" s="790"/>
      <c r="X292" s="790"/>
      <c r="Y292" s="790"/>
      <c r="Z292" s="790"/>
      <c r="AA292" s="773"/>
      <c r="AB292" s="773"/>
      <c r="AC292" s="77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81">
        <v>4680115885707</v>
      </c>
      <c r="E293" s="782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1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4"/>
      <c r="R293" s="784"/>
      <c r="S293" s="784"/>
      <c r="T293" s="785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9"/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1"/>
      <c r="P294" s="792" t="s">
        <v>71</v>
      </c>
      <c r="Q294" s="793"/>
      <c r="R294" s="793"/>
      <c r="S294" s="793"/>
      <c r="T294" s="793"/>
      <c r="U294" s="793"/>
      <c r="V294" s="794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0"/>
      <c r="B295" s="790"/>
      <c r="C295" s="790"/>
      <c r="D295" s="790"/>
      <c r="E295" s="790"/>
      <c r="F295" s="790"/>
      <c r="G295" s="790"/>
      <c r="H295" s="790"/>
      <c r="I295" s="790"/>
      <c r="J295" s="790"/>
      <c r="K295" s="790"/>
      <c r="L295" s="790"/>
      <c r="M295" s="790"/>
      <c r="N295" s="790"/>
      <c r="O295" s="791"/>
      <c r="P295" s="792" t="s">
        <v>71</v>
      </c>
      <c r="Q295" s="793"/>
      <c r="R295" s="793"/>
      <c r="S295" s="793"/>
      <c r="T295" s="793"/>
      <c r="U295" s="793"/>
      <c r="V295" s="794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25" t="s">
        <v>501</v>
      </c>
      <c r="B296" s="790"/>
      <c r="C296" s="790"/>
      <c r="D296" s="790"/>
      <c r="E296" s="790"/>
      <c r="F296" s="790"/>
      <c r="G296" s="790"/>
      <c r="H296" s="790"/>
      <c r="I296" s="790"/>
      <c r="J296" s="790"/>
      <c r="K296" s="790"/>
      <c r="L296" s="790"/>
      <c r="M296" s="790"/>
      <c r="N296" s="790"/>
      <c r="O296" s="790"/>
      <c r="P296" s="790"/>
      <c r="Q296" s="790"/>
      <c r="R296" s="790"/>
      <c r="S296" s="790"/>
      <c r="T296" s="790"/>
      <c r="U296" s="790"/>
      <c r="V296" s="790"/>
      <c r="W296" s="790"/>
      <c r="X296" s="790"/>
      <c r="Y296" s="790"/>
      <c r="Z296" s="790"/>
      <c r="AA296" s="772"/>
      <c r="AB296" s="772"/>
      <c r="AC296" s="772"/>
    </row>
    <row r="297" spans="1:68" ht="14.25" customHeight="1" x14ac:dyDescent="0.25">
      <c r="A297" s="799" t="s">
        <v>113</v>
      </c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0"/>
      <c r="P297" s="790"/>
      <c r="Q297" s="790"/>
      <c r="R297" s="790"/>
      <c r="S297" s="790"/>
      <c r="T297" s="790"/>
      <c r="U297" s="790"/>
      <c r="V297" s="790"/>
      <c r="W297" s="790"/>
      <c r="X297" s="790"/>
      <c r="Y297" s="790"/>
      <c r="Z297" s="790"/>
      <c r="AA297" s="773"/>
      <c r="AB297" s="773"/>
      <c r="AC297" s="77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81">
        <v>4607091383423</v>
      </c>
      <c r="E298" s="782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4"/>
      <c r="R298" s="784"/>
      <c r="S298" s="784"/>
      <c r="T298" s="785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81">
        <v>4680115885691</v>
      </c>
      <c r="E299" s="782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4"/>
      <c r="R299" s="784"/>
      <c r="S299" s="784"/>
      <c r="T299" s="785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81">
        <v>4680115885660</v>
      </c>
      <c r="E300" s="782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3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4"/>
      <c r="R300" s="784"/>
      <c r="S300" s="784"/>
      <c r="T300" s="785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9"/>
      <c r="B301" s="790"/>
      <c r="C301" s="790"/>
      <c r="D301" s="790"/>
      <c r="E301" s="790"/>
      <c r="F301" s="790"/>
      <c r="G301" s="790"/>
      <c r="H301" s="790"/>
      <c r="I301" s="790"/>
      <c r="J301" s="790"/>
      <c r="K301" s="790"/>
      <c r="L301" s="790"/>
      <c r="M301" s="790"/>
      <c r="N301" s="790"/>
      <c r="O301" s="791"/>
      <c r="P301" s="792" t="s">
        <v>71</v>
      </c>
      <c r="Q301" s="793"/>
      <c r="R301" s="793"/>
      <c r="S301" s="793"/>
      <c r="T301" s="793"/>
      <c r="U301" s="793"/>
      <c r="V301" s="794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0"/>
      <c r="B302" s="790"/>
      <c r="C302" s="790"/>
      <c r="D302" s="790"/>
      <c r="E302" s="790"/>
      <c r="F302" s="790"/>
      <c r="G302" s="790"/>
      <c r="H302" s="790"/>
      <c r="I302" s="790"/>
      <c r="J302" s="790"/>
      <c r="K302" s="790"/>
      <c r="L302" s="790"/>
      <c r="M302" s="790"/>
      <c r="N302" s="790"/>
      <c r="O302" s="791"/>
      <c r="P302" s="792" t="s">
        <v>71</v>
      </c>
      <c r="Q302" s="793"/>
      <c r="R302" s="793"/>
      <c r="S302" s="793"/>
      <c r="T302" s="793"/>
      <c r="U302" s="793"/>
      <c r="V302" s="794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25" t="s">
        <v>510</v>
      </c>
      <c r="B303" s="790"/>
      <c r="C303" s="790"/>
      <c r="D303" s="790"/>
      <c r="E303" s="790"/>
      <c r="F303" s="790"/>
      <c r="G303" s="790"/>
      <c r="H303" s="790"/>
      <c r="I303" s="790"/>
      <c r="J303" s="790"/>
      <c r="K303" s="790"/>
      <c r="L303" s="790"/>
      <c r="M303" s="790"/>
      <c r="N303" s="790"/>
      <c r="O303" s="790"/>
      <c r="P303" s="790"/>
      <c r="Q303" s="790"/>
      <c r="R303" s="790"/>
      <c r="S303" s="790"/>
      <c r="T303" s="790"/>
      <c r="U303" s="790"/>
      <c r="V303" s="790"/>
      <c r="W303" s="790"/>
      <c r="X303" s="790"/>
      <c r="Y303" s="790"/>
      <c r="Z303" s="790"/>
      <c r="AA303" s="772"/>
      <c r="AB303" s="772"/>
      <c r="AC303" s="772"/>
    </row>
    <row r="304" spans="1:68" ht="14.25" customHeight="1" x14ac:dyDescent="0.25">
      <c r="A304" s="799" t="s">
        <v>73</v>
      </c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0"/>
      <c r="P304" s="790"/>
      <c r="Q304" s="790"/>
      <c r="R304" s="790"/>
      <c r="S304" s="790"/>
      <c r="T304" s="790"/>
      <c r="U304" s="790"/>
      <c r="V304" s="790"/>
      <c r="W304" s="790"/>
      <c r="X304" s="790"/>
      <c r="Y304" s="790"/>
      <c r="Z304" s="790"/>
      <c r="AA304" s="773"/>
      <c r="AB304" s="773"/>
      <c r="AC304" s="77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81">
        <v>4680115881556</v>
      </c>
      <c r="E305" s="782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4"/>
      <c r="R305" s="784"/>
      <c r="S305" s="784"/>
      <c r="T305" s="785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81">
        <v>4680115881037</v>
      </c>
      <c r="E306" s="782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4"/>
      <c r="R306" s="784"/>
      <c r="S306" s="784"/>
      <c r="T306" s="785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81">
        <v>4680115886186</v>
      </c>
      <c r="E307" s="782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4"/>
      <c r="R307" s="784"/>
      <c r="S307" s="784"/>
      <c r="T307" s="785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81">
        <v>4680115881228</v>
      </c>
      <c r="E308" s="782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122</v>
      </c>
      <c r="Y308" s="778">
        <f t="shared" si="72"/>
        <v>122.39999999999999</v>
      </c>
      <c r="Z308" s="36">
        <f>IFERROR(IF(Y308=0,"",ROUNDUP(Y308/H308,0)*0.00651),"")</f>
        <v>0.33201000000000003</v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134.81000000000003</v>
      </c>
      <c r="BN308" s="64">
        <f t="shared" si="74"/>
        <v>135.25200000000001</v>
      </c>
      <c r="BO308" s="64">
        <f t="shared" si="75"/>
        <v>0.27930402930402937</v>
      </c>
      <c r="BP308" s="64">
        <f t="shared" si="76"/>
        <v>0.28021978021978022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81">
        <v>4680115881211</v>
      </c>
      <c r="E309" s="782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280</v>
      </c>
      <c r="Y309" s="778">
        <f t="shared" si="72"/>
        <v>280.8</v>
      </c>
      <c r="Z309" s="36">
        <f>IFERROR(IF(Y309=0,"",ROUNDUP(Y309/H309,0)*0.00651),"")</f>
        <v>0.76167000000000007</v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301</v>
      </c>
      <c r="BN309" s="64">
        <f t="shared" si="74"/>
        <v>301.86</v>
      </c>
      <c r="BO309" s="64">
        <f t="shared" si="75"/>
        <v>0.64102564102564108</v>
      </c>
      <c r="BP309" s="64">
        <f t="shared" si="76"/>
        <v>0.64285714285714302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81">
        <v>4680115881020</v>
      </c>
      <c r="E310" s="782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7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9"/>
      <c r="B311" s="790"/>
      <c r="C311" s="790"/>
      <c r="D311" s="790"/>
      <c r="E311" s="790"/>
      <c r="F311" s="790"/>
      <c r="G311" s="790"/>
      <c r="H311" s="790"/>
      <c r="I311" s="790"/>
      <c r="J311" s="790"/>
      <c r="K311" s="790"/>
      <c r="L311" s="790"/>
      <c r="M311" s="790"/>
      <c r="N311" s="790"/>
      <c r="O311" s="791"/>
      <c r="P311" s="792" t="s">
        <v>71</v>
      </c>
      <c r="Q311" s="793"/>
      <c r="R311" s="793"/>
      <c r="S311" s="793"/>
      <c r="T311" s="793"/>
      <c r="U311" s="793"/>
      <c r="V311" s="794"/>
      <c r="W311" s="37" t="s">
        <v>72</v>
      </c>
      <c r="X311" s="779">
        <f>IFERROR(X305/H305,"0")+IFERROR(X306/H306,"0")+IFERROR(X307/H307,"0")+IFERROR(X308/H308,"0")+IFERROR(X309/H309,"0")+IFERROR(X310/H310,"0")</f>
        <v>167.5</v>
      </c>
      <c r="Y311" s="779">
        <f>IFERROR(Y305/H305,"0")+IFERROR(Y306/H306,"0")+IFERROR(Y307/H307,"0")+IFERROR(Y308/H308,"0")+IFERROR(Y309/H309,"0")+IFERROR(Y310/H310,"0")</f>
        <v>168</v>
      </c>
      <c r="Z311" s="779">
        <f>IFERROR(IF(Z305="",0,Z305),"0")+IFERROR(IF(Z306="",0,Z306),"0")+IFERROR(IF(Z307="",0,Z307),"0")+IFERROR(IF(Z308="",0,Z308),"0")+IFERROR(IF(Z309="",0,Z309),"0")+IFERROR(IF(Z310="",0,Z310),"0")</f>
        <v>1.09368</v>
      </c>
      <c r="AA311" s="780"/>
      <c r="AB311" s="780"/>
      <c r="AC311" s="780"/>
    </row>
    <row r="312" spans="1:68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92" t="s">
        <v>71</v>
      </c>
      <c r="Q312" s="793"/>
      <c r="R312" s="793"/>
      <c r="S312" s="793"/>
      <c r="T312" s="793"/>
      <c r="U312" s="793"/>
      <c r="V312" s="794"/>
      <c r="W312" s="37" t="s">
        <v>69</v>
      </c>
      <c r="X312" s="779">
        <f>IFERROR(SUM(X305:X310),"0")</f>
        <v>402</v>
      </c>
      <c r="Y312" s="779">
        <f>IFERROR(SUM(Y305:Y310),"0")</f>
        <v>403.2</v>
      </c>
      <c r="Z312" s="37"/>
      <c r="AA312" s="780"/>
      <c r="AB312" s="780"/>
      <c r="AC312" s="780"/>
    </row>
    <row r="313" spans="1:68" ht="16.5" customHeight="1" x14ac:dyDescent="0.25">
      <c r="A313" s="825" t="s">
        <v>526</v>
      </c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0"/>
      <c r="P313" s="790"/>
      <c r="Q313" s="790"/>
      <c r="R313" s="790"/>
      <c r="S313" s="790"/>
      <c r="T313" s="790"/>
      <c r="U313" s="790"/>
      <c r="V313" s="790"/>
      <c r="W313" s="790"/>
      <c r="X313" s="790"/>
      <c r="Y313" s="790"/>
      <c r="Z313" s="790"/>
      <c r="AA313" s="772"/>
      <c r="AB313" s="772"/>
      <c r="AC313" s="772"/>
    </row>
    <row r="314" spans="1:68" ht="14.25" customHeight="1" x14ac:dyDescent="0.25">
      <c r="A314" s="799" t="s">
        <v>113</v>
      </c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0"/>
      <c r="P314" s="790"/>
      <c r="Q314" s="790"/>
      <c r="R314" s="790"/>
      <c r="S314" s="790"/>
      <c r="T314" s="790"/>
      <c r="U314" s="790"/>
      <c r="V314" s="790"/>
      <c r="W314" s="790"/>
      <c r="X314" s="790"/>
      <c r="Y314" s="790"/>
      <c r="Z314" s="790"/>
      <c r="AA314" s="773"/>
      <c r="AB314" s="773"/>
      <c r="AC314" s="77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81">
        <v>4607091389296</v>
      </c>
      <c r="E315" s="782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9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92" t="s">
        <v>71</v>
      </c>
      <c r="Q316" s="793"/>
      <c r="R316" s="793"/>
      <c r="S316" s="793"/>
      <c r="T316" s="793"/>
      <c r="U316" s="793"/>
      <c r="V316" s="794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92" t="s">
        <v>71</v>
      </c>
      <c r="Q317" s="793"/>
      <c r="R317" s="793"/>
      <c r="S317" s="793"/>
      <c r="T317" s="793"/>
      <c r="U317" s="793"/>
      <c r="V317" s="794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799" t="s">
        <v>64</v>
      </c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0"/>
      <c r="P318" s="790"/>
      <c r="Q318" s="790"/>
      <c r="R318" s="790"/>
      <c r="S318" s="790"/>
      <c r="T318" s="790"/>
      <c r="U318" s="790"/>
      <c r="V318" s="790"/>
      <c r="W318" s="790"/>
      <c r="X318" s="790"/>
      <c r="Y318" s="790"/>
      <c r="Z318" s="790"/>
      <c r="AA318" s="773"/>
      <c r="AB318" s="773"/>
      <c r="AC318" s="77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81">
        <v>4680115880344</v>
      </c>
      <c r="E319" s="782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4"/>
      <c r="R319" s="784"/>
      <c r="S319" s="784"/>
      <c r="T319" s="785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9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92" t="s">
        <v>71</v>
      </c>
      <c r="Q320" s="793"/>
      <c r="R320" s="793"/>
      <c r="S320" s="793"/>
      <c r="T320" s="793"/>
      <c r="U320" s="793"/>
      <c r="V320" s="794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92" t="s">
        <v>71</v>
      </c>
      <c r="Q321" s="793"/>
      <c r="R321" s="793"/>
      <c r="S321" s="793"/>
      <c r="T321" s="793"/>
      <c r="U321" s="793"/>
      <c r="V321" s="794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799" t="s">
        <v>73</v>
      </c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0"/>
      <c r="P322" s="790"/>
      <c r="Q322" s="790"/>
      <c r="R322" s="790"/>
      <c r="S322" s="790"/>
      <c r="T322" s="790"/>
      <c r="U322" s="790"/>
      <c r="V322" s="790"/>
      <c r="W322" s="790"/>
      <c r="X322" s="790"/>
      <c r="Y322" s="790"/>
      <c r="Z322" s="790"/>
      <c r="AA322" s="773"/>
      <c r="AB322" s="773"/>
      <c r="AC322" s="77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81">
        <v>4680115884618</v>
      </c>
      <c r="E323" s="782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4"/>
      <c r="R323" s="784"/>
      <c r="S323" s="784"/>
      <c r="T323" s="785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9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92" t="s">
        <v>71</v>
      </c>
      <c r="Q324" s="793"/>
      <c r="R324" s="793"/>
      <c r="S324" s="793"/>
      <c r="T324" s="793"/>
      <c r="U324" s="793"/>
      <c r="V324" s="794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0"/>
      <c r="B325" s="790"/>
      <c r="C325" s="790"/>
      <c r="D325" s="790"/>
      <c r="E325" s="790"/>
      <c r="F325" s="790"/>
      <c r="G325" s="790"/>
      <c r="H325" s="790"/>
      <c r="I325" s="790"/>
      <c r="J325" s="790"/>
      <c r="K325" s="790"/>
      <c r="L325" s="790"/>
      <c r="M325" s="790"/>
      <c r="N325" s="790"/>
      <c r="O325" s="791"/>
      <c r="P325" s="792" t="s">
        <v>71</v>
      </c>
      <c r="Q325" s="793"/>
      <c r="R325" s="793"/>
      <c r="S325" s="793"/>
      <c r="T325" s="793"/>
      <c r="U325" s="793"/>
      <c r="V325" s="794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25" t="s">
        <v>536</v>
      </c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0"/>
      <c r="P326" s="790"/>
      <c r="Q326" s="790"/>
      <c r="R326" s="790"/>
      <c r="S326" s="790"/>
      <c r="T326" s="790"/>
      <c r="U326" s="790"/>
      <c r="V326" s="790"/>
      <c r="W326" s="790"/>
      <c r="X326" s="790"/>
      <c r="Y326" s="790"/>
      <c r="Z326" s="790"/>
      <c r="AA326" s="772"/>
      <c r="AB326" s="772"/>
      <c r="AC326" s="772"/>
    </row>
    <row r="327" spans="1:68" ht="14.25" customHeight="1" x14ac:dyDescent="0.25">
      <c r="A327" s="799" t="s">
        <v>113</v>
      </c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0"/>
      <c r="P327" s="790"/>
      <c r="Q327" s="790"/>
      <c r="R327" s="790"/>
      <c r="S327" s="790"/>
      <c r="T327" s="790"/>
      <c r="U327" s="790"/>
      <c r="V327" s="790"/>
      <c r="W327" s="790"/>
      <c r="X327" s="790"/>
      <c r="Y327" s="790"/>
      <c r="Z327" s="790"/>
      <c r="AA327" s="773"/>
      <c r="AB327" s="773"/>
      <c r="AC327" s="77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81">
        <v>4607091389807</v>
      </c>
      <c r="E328" s="782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4"/>
      <c r="R328" s="784"/>
      <c r="S328" s="784"/>
      <c r="T328" s="785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9"/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1"/>
      <c r="P329" s="792" t="s">
        <v>71</v>
      </c>
      <c r="Q329" s="793"/>
      <c r="R329" s="793"/>
      <c r="S329" s="793"/>
      <c r="T329" s="793"/>
      <c r="U329" s="793"/>
      <c r="V329" s="794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92" t="s">
        <v>71</v>
      </c>
      <c r="Q330" s="793"/>
      <c r="R330" s="793"/>
      <c r="S330" s="793"/>
      <c r="T330" s="793"/>
      <c r="U330" s="793"/>
      <c r="V330" s="794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799" t="s">
        <v>64</v>
      </c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0"/>
      <c r="P331" s="790"/>
      <c r="Q331" s="790"/>
      <c r="R331" s="790"/>
      <c r="S331" s="790"/>
      <c r="T331" s="790"/>
      <c r="U331" s="790"/>
      <c r="V331" s="790"/>
      <c r="W331" s="790"/>
      <c r="X331" s="790"/>
      <c r="Y331" s="790"/>
      <c r="Z331" s="790"/>
      <c r="AA331" s="773"/>
      <c r="AB331" s="773"/>
      <c r="AC331" s="77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81">
        <v>4680115880481</v>
      </c>
      <c r="E332" s="782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4"/>
      <c r="R332" s="784"/>
      <c r="S332" s="784"/>
      <c r="T332" s="785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9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92" t="s">
        <v>71</v>
      </c>
      <c r="Q333" s="793"/>
      <c r="R333" s="793"/>
      <c r="S333" s="793"/>
      <c r="T333" s="793"/>
      <c r="U333" s="793"/>
      <c r="V333" s="794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0"/>
      <c r="B334" s="790"/>
      <c r="C334" s="790"/>
      <c r="D334" s="790"/>
      <c r="E334" s="790"/>
      <c r="F334" s="790"/>
      <c r="G334" s="790"/>
      <c r="H334" s="790"/>
      <c r="I334" s="790"/>
      <c r="J334" s="790"/>
      <c r="K334" s="790"/>
      <c r="L334" s="790"/>
      <c r="M334" s="790"/>
      <c r="N334" s="790"/>
      <c r="O334" s="791"/>
      <c r="P334" s="792" t="s">
        <v>71</v>
      </c>
      <c r="Q334" s="793"/>
      <c r="R334" s="793"/>
      <c r="S334" s="793"/>
      <c r="T334" s="793"/>
      <c r="U334" s="793"/>
      <c r="V334" s="794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799" t="s">
        <v>73</v>
      </c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0"/>
      <c r="P335" s="790"/>
      <c r="Q335" s="790"/>
      <c r="R335" s="790"/>
      <c r="S335" s="790"/>
      <c r="T335" s="790"/>
      <c r="U335" s="790"/>
      <c r="V335" s="790"/>
      <c r="W335" s="790"/>
      <c r="X335" s="790"/>
      <c r="Y335" s="790"/>
      <c r="Z335" s="790"/>
      <c r="AA335" s="773"/>
      <c r="AB335" s="773"/>
      <c r="AC335" s="77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81">
        <v>4680115880412</v>
      </c>
      <c r="E336" s="782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4"/>
      <c r="R336" s="784"/>
      <c r="S336" s="784"/>
      <c r="T336" s="785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81">
        <v>4680115880511</v>
      </c>
      <c r="E337" s="782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4"/>
      <c r="R337" s="784"/>
      <c r="S337" s="784"/>
      <c r="T337" s="785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9"/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1"/>
      <c r="P338" s="792" t="s">
        <v>71</v>
      </c>
      <c r="Q338" s="793"/>
      <c r="R338" s="793"/>
      <c r="S338" s="793"/>
      <c r="T338" s="793"/>
      <c r="U338" s="793"/>
      <c r="V338" s="794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0"/>
      <c r="B339" s="790"/>
      <c r="C339" s="790"/>
      <c r="D339" s="790"/>
      <c r="E339" s="790"/>
      <c r="F339" s="790"/>
      <c r="G339" s="790"/>
      <c r="H339" s="790"/>
      <c r="I339" s="790"/>
      <c r="J339" s="790"/>
      <c r="K339" s="790"/>
      <c r="L339" s="790"/>
      <c r="M339" s="790"/>
      <c r="N339" s="790"/>
      <c r="O339" s="791"/>
      <c r="P339" s="792" t="s">
        <v>71</v>
      </c>
      <c r="Q339" s="793"/>
      <c r="R339" s="793"/>
      <c r="S339" s="793"/>
      <c r="T339" s="793"/>
      <c r="U339" s="793"/>
      <c r="V339" s="794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25" t="s">
        <v>549</v>
      </c>
      <c r="B340" s="790"/>
      <c r="C340" s="790"/>
      <c r="D340" s="790"/>
      <c r="E340" s="790"/>
      <c r="F340" s="790"/>
      <c r="G340" s="790"/>
      <c r="H340" s="790"/>
      <c r="I340" s="790"/>
      <c r="J340" s="790"/>
      <c r="K340" s="790"/>
      <c r="L340" s="790"/>
      <c r="M340" s="790"/>
      <c r="N340" s="790"/>
      <c r="O340" s="790"/>
      <c r="P340" s="790"/>
      <c r="Q340" s="790"/>
      <c r="R340" s="790"/>
      <c r="S340" s="790"/>
      <c r="T340" s="790"/>
      <c r="U340" s="790"/>
      <c r="V340" s="790"/>
      <c r="W340" s="790"/>
      <c r="X340" s="790"/>
      <c r="Y340" s="790"/>
      <c r="Z340" s="790"/>
      <c r="AA340" s="772"/>
      <c r="AB340" s="772"/>
      <c r="AC340" s="772"/>
    </row>
    <row r="341" spans="1:68" ht="14.25" customHeight="1" x14ac:dyDescent="0.25">
      <c r="A341" s="799" t="s">
        <v>113</v>
      </c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0"/>
      <c r="P341" s="790"/>
      <c r="Q341" s="790"/>
      <c r="R341" s="790"/>
      <c r="S341" s="790"/>
      <c r="T341" s="790"/>
      <c r="U341" s="790"/>
      <c r="V341" s="790"/>
      <c r="W341" s="790"/>
      <c r="X341" s="790"/>
      <c r="Y341" s="790"/>
      <c r="Z341" s="790"/>
      <c r="AA341" s="773"/>
      <c r="AB341" s="773"/>
      <c r="AC341" s="77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81">
        <v>4680115882973</v>
      </c>
      <c r="E342" s="782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6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4"/>
      <c r="R342" s="784"/>
      <c r="S342" s="784"/>
      <c r="T342" s="785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9"/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1"/>
      <c r="P343" s="792" t="s">
        <v>71</v>
      </c>
      <c r="Q343" s="793"/>
      <c r="R343" s="793"/>
      <c r="S343" s="793"/>
      <c r="T343" s="793"/>
      <c r="U343" s="793"/>
      <c r="V343" s="794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0"/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1"/>
      <c r="P344" s="792" t="s">
        <v>71</v>
      </c>
      <c r="Q344" s="793"/>
      <c r="R344" s="793"/>
      <c r="S344" s="793"/>
      <c r="T344" s="793"/>
      <c r="U344" s="793"/>
      <c r="V344" s="794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799" t="s">
        <v>64</v>
      </c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0"/>
      <c r="P345" s="790"/>
      <c r="Q345" s="790"/>
      <c r="R345" s="790"/>
      <c r="S345" s="790"/>
      <c r="T345" s="790"/>
      <c r="U345" s="790"/>
      <c r="V345" s="790"/>
      <c r="W345" s="790"/>
      <c r="X345" s="790"/>
      <c r="Y345" s="790"/>
      <c r="Z345" s="790"/>
      <c r="AA345" s="773"/>
      <c r="AB345" s="773"/>
      <c r="AC345" s="77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81">
        <v>4607091389845</v>
      </c>
      <c r="E346" s="782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4"/>
      <c r="R346" s="784"/>
      <c r="S346" s="784"/>
      <c r="T346" s="785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81">
        <v>4680115882881</v>
      </c>
      <c r="E347" s="782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4"/>
      <c r="R347" s="784"/>
      <c r="S347" s="784"/>
      <c r="T347" s="785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9"/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1"/>
      <c r="P348" s="792" t="s">
        <v>71</v>
      </c>
      <c r="Q348" s="793"/>
      <c r="R348" s="793"/>
      <c r="S348" s="793"/>
      <c r="T348" s="793"/>
      <c r="U348" s="793"/>
      <c r="V348" s="794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0"/>
      <c r="B349" s="790"/>
      <c r="C349" s="790"/>
      <c r="D349" s="790"/>
      <c r="E349" s="790"/>
      <c r="F349" s="790"/>
      <c r="G349" s="790"/>
      <c r="H349" s="790"/>
      <c r="I349" s="790"/>
      <c r="J349" s="790"/>
      <c r="K349" s="790"/>
      <c r="L349" s="790"/>
      <c r="M349" s="790"/>
      <c r="N349" s="790"/>
      <c r="O349" s="791"/>
      <c r="P349" s="792" t="s">
        <v>71</v>
      </c>
      <c r="Q349" s="793"/>
      <c r="R349" s="793"/>
      <c r="S349" s="793"/>
      <c r="T349" s="793"/>
      <c r="U349" s="793"/>
      <c r="V349" s="794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799" t="s">
        <v>73</v>
      </c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0"/>
      <c r="P350" s="790"/>
      <c r="Q350" s="790"/>
      <c r="R350" s="790"/>
      <c r="S350" s="790"/>
      <c r="T350" s="790"/>
      <c r="U350" s="790"/>
      <c r="V350" s="790"/>
      <c r="W350" s="790"/>
      <c r="X350" s="790"/>
      <c r="Y350" s="790"/>
      <c r="Z350" s="790"/>
      <c r="AA350" s="773"/>
      <c r="AB350" s="773"/>
      <c r="AC350" s="77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81">
        <v>4680115883390</v>
      </c>
      <c r="E351" s="782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4"/>
      <c r="R351" s="784"/>
      <c r="S351" s="784"/>
      <c r="T351" s="785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9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92" t="s">
        <v>71</v>
      </c>
      <c r="Q352" s="793"/>
      <c r="R352" s="793"/>
      <c r="S352" s="793"/>
      <c r="T352" s="793"/>
      <c r="U352" s="793"/>
      <c r="V352" s="794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0"/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1"/>
      <c r="P353" s="792" t="s">
        <v>71</v>
      </c>
      <c r="Q353" s="793"/>
      <c r="R353" s="793"/>
      <c r="S353" s="793"/>
      <c r="T353" s="793"/>
      <c r="U353" s="793"/>
      <c r="V353" s="794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25" t="s">
        <v>560</v>
      </c>
      <c r="B354" s="790"/>
      <c r="C354" s="790"/>
      <c r="D354" s="790"/>
      <c r="E354" s="790"/>
      <c r="F354" s="790"/>
      <c r="G354" s="790"/>
      <c r="H354" s="790"/>
      <c r="I354" s="790"/>
      <c r="J354" s="790"/>
      <c r="K354" s="790"/>
      <c r="L354" s="790"/>
      <c r="M354" s="790"/>
      <c r="N354" s="790"/>
      <c r="O354" s="790"/>
      <c r="P354" s="790"/>
      <c r="Q354" s="790"/>
      <c r="R354" s="790"/>
      <c r="S354" s="790"/>
      <c r="T354" s="790"/>
      <c r="U354" s="790"/>
      <c r="V354" s="790"/>
      <c r="W354" s="790"/>
      <c r="X354" s="790"/>
      <c r="Y354" s="790"/>
      <c r="Z354" s="790"/>
      <c r="AA354" s="772"/>
      <c r="AB354" s="772"/>
      <c r="AC354" s="772"/>
    </row>
    <row r="355" spans="1:68" ht="14.25" customHeight="1" x14ac:dyDescent="0.25">
      <c r="A355" s="799" t="s">
        <v>113</v>
      </c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0"/>
      <c r="P355" s="790"/>
      <c r="Q355" s="790"/>
      <c r="R355" s="790"/>
      <c r="S355" s="790"/>
      <c r="T355" s="790"/>
      <c r="U355" s="790"/>
      <c r="V355" s="790"/>
      <c r="W355" s="790"/>
      <c r="X355" s="790"/>
      <c r="Y355" s="790"/>
      <c r="Z355" s="790"/>
      <c r="AA355" s="773"/>
      <c r="AB355" s="773"/>
      <c r="AC355" s="77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81">
        <v>4680115885615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4"/>
      <c r="R356" s="784"/>
      <c r="S356" s="784"/>
      <c r="T356" s="785"/>
      <c r="U356" s="34"/>
      <c r="V356" s="34"/>
      <c r="W356" s="35" t="s">
        <v>69</v>
      </c>
      <c r="X356" s="777">
        <v>10</v>
      </c>
      <c r="Y356" s="778">
        <f t="shared" ref="Y356:Y363" si="77">IFERROR(IF(X356="",0,CEILING((X356/$H356),1)*$H356),"")</f>
        <v>10.8</v>
      </c>
      <c r="Z356" s="36">
        <f>IFERROR(IF(Y356=0,"",ROUNDUP(Y356/H356,0)*0.02175),"")</f>
        <v>2.1749999999999999E-2</v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10.444444444444443</v>
      </c>
      <c r="BN356" s="64">
        <f t="shared" ref="BN356:BN363" si="79">IFERROR(Y356*I356/H356,"0")</f>
        <v>11.28</v>
      </c>
      <c r="BO356" s="64">
        <f t="shared" ref="BO356:BO363" si="80">IFERROR(1/J356*(X356/H356),"0")</f>
        <v>1.653439153439153E-2</v>
      </c>
      <c r="BP356" s="64">
        <f t="shared" ref="BP356:BP363" si="81">IFERROR(1/J356*(Y356/H356),"0")</f>
        <v>1.7857142857142856E-2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81">
        <v>4680115885554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6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4"/>
      <c r="R357" s="784"/>
      <c r="S357" s="784"/>
      <c r="T357" s="785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81">
        <v>4680115885554</v>
      </c>
      <c r="E358" s="782"/>
      <c r="F358" s="776">
        <v>1.35</v>
      </c>
      <c r="G358" s="32">
        <v>8</v>
      </c>
      <c r="H358" s="776">
        <v>10.8</v>
      </c>
      <c r="I358" s="77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4"/>
      <c r="R358" s="784"/>
      <c r="S358" s="784"/>
      <c r="T358" s="785"/>
      <c r="U358" s="34"/>
      <c r="V358" s="34"/>
      <c r="W358" s="35" t="s">
        <v>69</v>
      </c>
      <c r="X358" s="777">
        <v>12</v>
      </c>
      <c r="Y358" s="778">
        <f t="shared" si="77"/>
        <v>21.6</v>
      </c>
      <c r="Z358" s="36">
        <f>IFERROR(IF(Y358=0,"",ROUNDUP(Y358/H358,0)*0.02175),"")</f>
        <v>4.3499999999999997E-2</v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12.533333333333331</v>
      </c>
      <c r="BN358" s="64">
        <f t="shared" si="79"/>
        <v>22.56</v>
      </c>
      <c r="BO358" s="64">
        <f t="shared" si="80"/>
        <v>1.9841269841269837E-2</v>
      </c>
      <c r="BP358" s="64">
        <f t="shared" si="81"/>
        <v>3.5714285714285712E-2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81">
        <v>4680115885646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10</v>
      </c>
      <c r="Y359" s="778">
        <f t="shared" si="77"/>
        <v>10.8</v>
      </c>
      <c r="Z359" s="36">
        <f>IFERROR(IF(Y359=0,"",ROUNDUP(Y359/H359,0)*0.02175),"")</f>
        <v>2.1749999999999999E-2</v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10.444444444444443</v>
      </c>
      <c r="BN359" s="64">
        <f t="shared" si="79"/>
        <v>11.28</v>
      </c>
      <c r="BO359" s="64">
        <f t="shared" si="80"/>
        <v>1.653439153439153E-2</v>
      </c>
      <c r="BP359" s="64">
        <f t="shared" si="81"/>
        <v>1.7857142857142856E-2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81">
        <v>4680115885622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81">
        <v>4680115881938</v>
      </c>
      <c r="E361" s="782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81">
        <v>4607091386011</v>
      </c>
      <c r="E362" s="782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81">
        <v>4680115885608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789"/>
      <c r="B364" s="790"/>
      <c r="C364" s="790"/>
      <c r="D364" s="790"/>
      <c r="E364" s="790"/>
      <c r="F364" s="790"/>
      <c r="G364" s="790"/>
      <c r="H364" s="790"/>
      <c r="I364" s="790"/>
      <c r="J364" s="790"/>
      <c r="K364" s="790"/>
      <c r="L364" s="790"/>
      <c r="M364" s="790"/>
      <c r="N364" s="790"/>
      <c r="O364" s="791"/>
      <c r="P364" s="792" t="s">
        <v>71</v>
      </c>
      <c r="Q364" s="793"/>
      <c r="R364" s="793"/>
      <c r="S364" s="793"/>
      <c r="T364" s="793"/>
      <c r="U364" s="793"/>
      <c r="V364" s="794"/>
      <c r="W364" s="37" t="s">
        <v>72</v>
      </c>
      <c r="X364" s="779">
        <f>IFERROR(X356/H356,"0")+IFERROR(X357/H357,"0")+IFERROR(X358/H358,"0")+IFERROR(X359/H359,"0")+IFERROR(X360/H360,"0")+IFERROR(X361/H361,"0")+IFERROR(X362/H362,"0")+IFERROR(X363/H363,"0")</f>
        <v>2.9629629629629628</v>
      </c>
      <c r="Y364" s="779">
        <f>IFERROR(Y356/H356,"0")+IFERROR(Y357/H357,"0")+IFERROR(Y358/H358,"0")+IFERROR(Y359/H359,"0")+IFERROR(Y360/H360,"0")+IFERROR(Y361/H361,"0")+IFERROR(Y362/H362,"0")+IFERROR(Y363/H363,"0")</f>
        <v>4</v>
      </c>
      <c r="Z364" s="77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8.6999999999999994E-2</v>
      </c>
      <c r="AA364" s="780"/>
      <c r="AB364" s="780"/>
      <c r="AC364" s="780"/>
    </row>
    <row r="365" spans="1:68" x14ac:dyDescent="0.2">
      <c r="A365" s="790"/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1"/>
      <c r="P365" s="792" t="s">
        <v>71</v>
      </c>
      <c r="Q365" s="793"/>
      <c r="R365" s="793"/>
      <c r="S365" s="793"/>
      <c r="T365" s="793"/>
      <c r="U365" s="793"/>
      <c r="V365" s="794"/>
      <c r="W365" s="37" t="s">
        <v>69</v>
      </c>
      <c r="X365" s="779">
        <f>IFERROR(SUM(X356:X363),"0")</f>
        <v>32</v>
      </c>
      <c r="Y365" s="779">
        <f>IFERROR(SUM(Y356:Y363),"0")</f>
        <v>43.2</v>
      </c>
      <c r="Z365" s="37"/>
      <c r="AA365" s="780"/>
      <c r="AB365" s="780"/>
      <c r="AC365" s="780"/>
    </row>
    <row r="366" spans="1:68" ht="14.25" customHeight="1" x14ac:dyDescent="0.25">
      <c r="A366" s="799" t="s">
        <v>64</v>
      </c>
      <c r="B366" s="790"/>
      <c r="C366" s="790"/>
      <c r="D366" s="790"/>
      <c r="E366" s="790"/>
      <c r="F366" s="790"/>
      <c r="G366" s="790"/>
      <c r="H366" s="790"/>
      <c r="I366" s="790"/>
      <c r="J366" s="790"/>
      <c r="K366" s="790"/>
      <c r="L366" s="790"/>
      <c r="M366" s="790"/>
      <c r="N366" s="790"/>
      <c r="O366" s="790"/>
      <c r="P366" s="790"/>
      <c r="Q366" s="790"/>
      <c r="R366" s="790"/>
      <c r="S366" s="790"/>
      <c r="T366" s="790"/>
      <c r="U366" s="790"/>
      <c r="V366" s="790"/>
      <c r="W366" s="790"/>
      <c r="X366" s="790"/>
      <c r="Y366" s="790"/>
      <c r="Z366" s="790"/>
      <c r="AA366" s="773"/>
      <c r="AB366" s="773"/>
      <c r="AC366" s="77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81">
        <v>4607091387193</v>
      </c>
      <c r="E367" s="782"/>
      <c r="F367" s="776">
        <v>0.7</v>
      </c>
      <c r="G367" s="32">
        <v>6</v>
      </c>
      <c r="H367" s="776">
        <v>4.2</v>
      </c>
      <c r="I367" s="77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81">
        <v>4607091387230</v>
      </c>
      <c r="E368" s="782"/>
      <c r="F368" s="776">
        <v>0.7</v>
      </c>
      <c r="G368" s="32">
        <v>6</v>
      </c>
      <c r="H368" s="776">
        <v>4.2</v>
      </c>
      <c r="I368" s="77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84"/>
      <c r="R368" s="784"/>
      <c r="S368" s="784"/>
      <c r="T368" s="785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81">
        <v>4607091387292</v>
      </c>
      <c r="E369" s="782"/>
      <c r="F369" s="776">
        <v>0.73</v>
      </c>
      <c r="G369" s="32">
        <v>6</v>
      </c>
      <c r="H369" s="776">
        <v>4.38</v>
      </c>
      <c r="I369" s="77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84"/>
      <c r="R369" s="784"/>
      <c r="S369" s="784"/>
      <c r="T369" s="785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81">
        <v>4607091387285</v>
      </c>
      <c r="E370" s="782"/>
      <c r="F370" s="776">
        <v>0.35</v>
      </c>
      <c r="G370" s="32">
        <v>6</v>
      </c>
      <c r="H370" s="776">
        <v>2.1</v>
      </c>
      <c r="I370" s="77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89"/>
      <c r="B371" s="790"/>
      <c r="C371" s="790"/>
      <c r="D371" s="790"/>
      <c r="E371" s="790"/>
      <c r="F371" s="790"/>
      <c r="G371" s="790"/>
      <c r="H371" s="790"/>
      <c r="I371" s="790"/>
      <c r="J371" s="790"/>
      <c r="K371" s="790"/>
      <c r="L371" s="790"/>
      <c r="M371" s="790"/>
      <c r="N371" s="790"/>
      <c r="O371" s="791"/>
      <c r="P371" s="792" t="s">
        <v>71</v>
      </c>
      <c r="Q371" s="793"/>
      <c r="R371" s="793"/>
      <c r="S371" s="793"/>
      <c r="T371" s="793"/>
      <c r="U371" s="793"/>
      <c r="V371" s="794"/>
      <c r="W371" s="37" t="s">
        <v>72</v>
      </c>
      <c r="X371" s="779">
        <f>IFERROR(X367/H367,"0")+IFERROR(X368/H368,"0")+IFERROR(X369/H369,"0")+IFERROR(X370/H370,"0")</f>
        <v>0</v>
      </c>
      <c r="Y371" s="779">
        <f>IFERROR(Y367/H367,"0")+IFERROR(Y368/H368,"0")+IFERROR(Y369/H369,"0")+IFERROR(Y370/H370,"0")</f>
        <v>0</v>
      </c>
      <c r="Z371" s="779">
        <f>IFERROR(IF(Z367="",0,Z367),"0")+IFERROR(IF(Z368="",0,Z368),"0")+IFERROR(IF(Z369="",0,Z369),"0")+IFERROR(IF(Z370="",0,Z370),"0")</f>
        <v>0</v>
      </c>
      <c r="AA371" s="780"/>
      <c r="AB371" s="780"/>
      <c r="AC371" s="780"/>
    </row>
    <row r="372" spans="1:68" x14ac:dyDescent="0.2">
      <c r="A372" s="790"/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1"/>
      <c r="P372" s="792" t="s">
        <v>71</v>
      </c>
      <c r="Q372" s="793"/>
      <c r="R372" s="793"/>
      <c r="S372" s="793"/>
      <c r="T372" s="793"/>
      <c r="U372" s="793"/>
      <c r="V372" s="794"/>
      <c r="W372" s="37" t="s">
        <v>69</v>
      </c>
      <c r="X372" s="779">
        <f>IFERROR(SUM(X367:X370),"0")</f>
        <v>0</v>
      </c>
      <c r="Y372" s="779">
        <f>IFERROR(SUM(Y367:Y370),"0")</f>
        <v>0</v>
      </c>
      <c r="Z372" s="37"/>
      <c r="AA372" s="780"/>
      <c r="AB372" s="780"/>
      <c r="AC372" s="780"/>
    </row>
    <row r="373" spans="1:68" ht="14.25" customHeight="1" x14ac:dyDescent="0.25">
      <c r="A373" s="799" t="s">
        <v>73</v>
      </c>
      <c r="B373" s="790"/>
      <c r="C373" s="790"/>
      <c r="D373" s="790"/>
      <c r="E373" s="790"/>
      <c r="F373" s="790"/>
      <c r="G373" s="790"/>
      <c r="H373" s="790"/>
      <c r="I373" s="790"/>
      <c r="J373" s="790"/>
      <c r="K373" s="790"/>
      <c r="L373" s="790"/>
      <c r="M373" s="790"/>
      <c r="N373" s="790"/>
      <c r="O373" s="790"/>
      <c r="P373" s="790"/>
      <c r="Q373" s="790"/>
      <c r="R373" s="790"/>
      <c r="S373" s="790"/>
      <c r="T373" s="790"/>
      <c r="U373" s="790"/>
      <c r="V373" s="790"/>
      <c r="W373" s="790"/>
      <c r="X373" s="790"/>
      <c r="Y373" s="790"/>
      <c r="Z373" s="790"/>
      <c r="AA373" s="773"/>
      <c r="AB373" s="773"/>
      <c r="AC373" s="77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81">
        <v>4607091387766</v>
      </c>
      <c r="E374" s="782"/>
      <c r="F374" s="776">
        <v>1.3</v>
      </c>
      <c r="G374" s="32">
        <v>6</v>
      </c>
      <c r="H374" s="776">
        <v>7.8</v>
      </c>
      <c r="I374" s="77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81">
        <v>4607091387957</v>
      </c>
      <c r="E375" s="782"/>
      <c r="F375" s="776">
        <v>1.3</v>
      </c>
      <c r="G375" s="32">
        <v>6</v>
      </c>
      <c r="H375" s="776">
        <v>7.8</v>
      </c>
      <c r="I375" s="77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84"/>
      <c r="R375" s="784"/>
      <c r="S375" s="784"/>
      <c r="T375" s="785"/>
      <c r="U375" s="34"/>
      <c r="V375" s="34"/>
      <c r="W375" s="35" t="s">
        <v>69</v>
      </c>
      <c r="X375" s="777">
        <v>0</v>
      </c>
      <c r="Y375" s="77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81">
        <v>4607091387964</v>
      </c>
      <c r="E376" s="782"/>
      <c r="F376" s="776">
        <v>1.35</v>
      </c>
      <c r="G376" s="32">
        <v>6</v>
      </c>
      <c r="H376" s="776">
        <v>8.1</v>
      </c>
      <c r="I376" s="77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84"/>
      <c r="R376" s="784"/>
      <c r="S376" s="784"/>
      <c r="T376" s="785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81">
        <v>4680115884588</v>
      </c>
      <c r="E377" s="782"/>
      <c r="F377" s="776">
        <v>0.5</v>
      </c>
      <c r="G377" s="32">
        <v>6</v>
      </c>
      <c r="H377" s="776">
        <v>3</v>
      </c>
      <c r="I377" s="77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84"/>
      <c r="R377" s="784"/>
      <c r="S377" s="784"/>
      <c r="T377" s="785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81">
        <v>4607091387537</v>
      </c>
      <c r="E378" s="782"/>
      <c r="F378" s="776">
        <v>0.45</v>
      </c>
      <c r="G378" s="32">
        <v>6</v>
      </c>
      <c r="H378" s="776">
        <v>2.7</v>
      </c>
      <c r="I378" s="77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81">
        <v>4607091387513</v>
      </c>
      <c r="E379" s="782"/>
      <c r="F379" s="776">
        <v>0.45</v>
      </c>
      <c r="G379" s="32">
        <v>6</v>
      </c>
      <c r="H379" s="776">
        <v>2.7</v>
      </c>
      <c r="I379" s="77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789"/>
      <c r="B380" s="790"/>
      <c r="C380" s="790"/>
      <c r="D380" s="790"/>
      <c r="E380" s="790"/>
      <c r="F380" s="790"/>
      <c r="G380" s="790"/>
      <c r="H380" s="790"/>
      <c r="I380" s="790"/>
      <c r="J380" s="790"/>
      <c r="K380" s="790"/>
      <c r="L380" s="790"/>
      <c r="M380" s="790"/>
      <c r="N380" s="790"/>
      <c r="O380" s="791"/>
      <c r="P380" s="792" t="s">
        <v>71</v>
      </c>
      <c r="Q380" s="793"/>
      <c r="R380" s="793"/>
      <c r="S380" s="793"/>
      <c r="T380" s="793"/>
      <c r="U380" s="793"/>
      <c r="V380" s="794"/>
      <c r="W380" s="37" t="s">
        <v>72</v>
      </c>
      <c r="X380" s="779">
        <f>IFERROR(X374/H374,"0")+IFERROR(X375/H375,"0")+IFERROR(X376/H376,"0")+IFERROR(X377/H377,"0")+IFERROR(X378/H378,"0")+IFERROR(X379/H379,"0")</f>
        <v>0</v>
      </c>
      <c r="Y380" s="779">
        <f>IFERROR(Y374/H374,"0")+IFERROR(Y375/H375,"0")+IFERROR(Y376/H376,"0")+IFERROR(Y377/H377,"0")+IFERROR(Y378/H378,"0")+IFERROR(Y379/H379,"0")</f>
        <v>0</v>
      </c>
      <c r="Z380" s="779">
        <f>IFERROR(IF(Z374="",0,Z374),"0")+IFERROR(IF(Z375="",0,Z375),"0")+IFERROR(IF(Z376="",0,Z376),"0")+IFERROR(IF(Z377="",0,Z377),"0")+IFERROR(IF(Z378="",0,Z378),"0")+IFERROR(IF(Z379="",0,Z379),"0")</f>
        <v>0</v>
      </c>
      <c r="AA380" s="780"/>
      <c r="AB380" s="780"/>
      <c r="AC380" s="780"/>
    </row>
    <row r="381" spans="1:68" x14ac:dyDescent="0.2">
      <c r="A381" s="790"/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1"/>
      <c r="P381" s="792" t="s">
        <v>71</v>
      </c>
      <c r="Q381" s="793"/>
      <c r="R381" s="793"/>
      <c r="S381" s="793"/>
      <c r="T381" s="793"/>
      <c r="U381" s="793"/>
      <c r="V381" s="794"/>
      <c r="W381" s="37" t="s">
        <v>69</v>
      </c>
      <c r="X381" s="779">
        <f>IFERROR(SUM(X374:X379),"0")</f>
        <v>0</v>
      </c>
      <c r="Y381" s="779">
        <f>IFERROR(SUM(Y374:Y379),"0")</f>
        <v>0</v>
      </c>
      <c r="Z381" s="37"/>
      <c r="AA381" s="780"/>
      <c r="AB381" s="780"/>
      <c r="AC381" s="780"/>
    </row>
    <row r="382" spans="1:68" ht="14.25" customHeight="1" x14ac:dyDescent="0.25">
      <c r="A382" s="799" t="s">
        <v>210</v>
      </c>
      <c r="B382" s="790"/>
      <c r="C382" s="790"/>
      <c r="D382" s="790"/>
      <c r="E382" s="790"/>
      <c r="F382" s="790"/>
      <c r="G382" s="790"/>
      <c r="H382" s="790"/>
      <c r="I382" s="790"/>
      <c r="J382" s="790"/>
      <c r="K382" s="790"/>
      <c r="L382" s="790"/>
      <c r="M382" s="790"/>
      <c r="N382" s="790"/>
      <c r="O382" s="790"/>
      <c r="P382" s="790"/>
      <c r="Q382" s="790"/>
      <c r="R382" s="790"/>
      <c r="S382" s="790"/>
      <c r="T382" s="790"/>
      <c r="U382" s="790"/>
      <c r="V382" s="790"/>
      <c r="W382" s="790"/>
      <c r="X382" s="790"/>
      <c r="Y382" s="790"/>
      <c r="Z382" s="790"/>
      <c r="AA382" s="773"/>
      <c r="AB382" s="773"/>
      <c r="AC382" s="77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81">
        <v>4607091380880</v>
      </c>
      <c r="E383" s="782"/>
      <c r="F383" s="776">
        <v>1.4</v>
      </c>
      <c r="G383" s="32">
        <v>6</v>
      </c>
      <c r="H383" s="776">
        <v>8.4</v>
      </c>
      <c r="I383" s="77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81">
        <v>4607091384482</v>
      </c>
      <c r="E384" s="782"/>
      <c r="F384" s="776">
        <v>1.3</v>
      </c>
      <c r="G384" s="32">
        <v>6</v>
      </c>
      <c r="H384" s="776">
        <v>7.8</v>
      </c>
      <c r="I384" s="77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84"/>
      <c r="R384" s="784"/>
      <c r="S384" s="784"/>
      <c r="T384" s="785"/>
      <c r="U384" s="34"/>
      <c r="V384" s="34"/>
      <c r="W384" s="35" t="s">
        <v>69</v>
      </c>
      <c r="X384" s="777">
        <v>778</v>
      </c>
      <c r="Y384" s="778">
        <f>IFERROR(IF(X384="",0,CEILING((X384/$H384),1)*$H384),"")</f>
        <v>780</v>
      </c>
      <c r="Z384" s="36">
        <f>IFERROR(IF(Y384=0,"",ROUNDUP(Y384/H384,0)*0.02175),"")</f>
        <v>2.1749999999999998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834.25538461538474</v>
      </c>
      <c r="BN384" s="64">
        <f>IFERROR(Y384*I384/H384,"0")</f>
        <v>836.40000000000009</v>
      </c>
      <c r="BO384" s="64">
        <f>IFERROR(1/J384*(X384/H384),"0")</f>
        <v>1.7811355311355312</v>
      </c>
      <c r="BP384" s="64">
        <f>IFERROR(1/J384*(Y384/H384),"0")</f>
        <v>1.7857142857142856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81">
        <v>4607091380897</v>
      </c>
      <c r="E385" s="782"/>
      <c r="F385" s="776">
        <v>1.4</v>
      </c>
      <c r="G385" s="32">
        <v>6</v>
      </c>
      <c r="H385" s="776">
        <v>8.4</v>
      </c>
      <c r="I385" s="77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4"/>
      <c r="R385" s="784"/>
      <c r="S385" s="784"/>
      <c r="T385" s="785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81">
        <v>4607091380897</v>
      </c>
      <c r="E386" s="782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14" t="s">
        <v>622</v>
      </c>
      <c r="Q386" s="784"/>
      <c r="R386" s="784"/>
      <c r="S386" s="784"/>
      <c r="T386" s="785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9"/>
      <c r="B387" s="790"/>
      <c r="C387" s="790"/>
      <c r="D387" s="790"/>
      <c r="E387" s="790"/>
      <c r="F387" s="790"/>
      <c r="G387" s="790"/>
      <c r="H387" s="790"/>
      <c r="I387" s="790"/>
      <c r="J387" s="790"/>
      <c r="K387" s="790"/>
      <c r="L387" s="790"/>
      <c r="M387" s="790"/>
      <c r="N387" s="790"/>
      <c r="O387" s="791"/>
      <c r="P387" s="792" t="s">
        <v>71</v>
      </c>
      <c r="Q387" s="793"/>
      <c r="R387" s="793"/>
      <c r="S387" s="793"/>
      <c r="T387" s="793"/>
      <c r="U387" s="793"/>
      <c r="V387" s="794"/>
      <c r="W387" s="37" t="s">
        <v>72</v>
      </c>
      <c r="X387" s="779">
        <f>IFERROR(X383/H383,"0")+IFERROR(X384/H384,"0")+IFERROR(X385/H385,"0")+IFERROR(X386/H386,"0")</f>
        <v>99.743589743589752</v>
      </c>
      <c r="Y387" s="779">
        <f>IFERROR(Y383/H383,"0")+IFERROR(Y384/H384,"0")+IFERROR(Y385/H385,"0")+IFERROR(Y386/H386,"0")</f>
        <v>100</v>
      </c>
      <c r="Z387" s="779">
        <f>IFERROR(IF(Z383="",0,Z383),"0")+IFERROR(IF(Z384="",0,Z384),"0")+IFERROR(IF(Z385="",0,Z385),"0")+IFERROR(IF(Z386="",0,Z386),"0")</f>
        <v>2.1749999999999998</v>
      </c>
      <c r="AA387" s="780"/>
      <c r="AB387" s="780"/>
      <c r="AC387" s="780"/>
    </row>
    <row r="388" spans="1:68" x14ac:dyDescent="0.2">
      <c r="A388" s="790"/>
      <c r="B388" s="790"/>
      <c r="C388" s="790"/>
      <c r="D388" s="790"/>
      <c r="E388" s="790"/>
      <c r="F388" s="790"/>
      <c r="G388" s="790"/>
      <c r="H388" s="790"/>
      <c r="I388" s="790"/>
      <c r="J388" s="790"/>
      <c r="K388" s="790"/>
      <c r="L388" s="790"/>
      <c r="M388" s="790"/>
      <c r="N388" s="790"/>
      <c r="O388" s="791"/>
      <c r="P388" s="792" t="s">
        <v>71</v>
      </c>
      <c r="Q388" s="793"/>
      <c r="R388" s="793"/>
      <c r="S388" s="793"/>
      <c r="T388" s="793"/>
      <c r="U388" s="793"/>
      <c r="V388" s="794"/>
      <c r="W388" s="37" t="s">
        <v>69</v>
      </c>
      <c r="X388" s="779">
        <f>IFERROR(SUM(X383:X386),"0")</f>
        <v>778</v>
      </c>
      <c r="Y388" s="779">
        <f>IFERROR(SUM(Y383:Y386),"0")</f>
        <v>780</v>
      </c>
      <c r="Z388" s="37"/>
      <c r="AA388" s="780"/>
      <c r="AB388" s="780"/>
      <c r="AC388" s="780"/>
    </row>
    <row r="389" spans="1:68" ht="14.25" customHeight="1" x14ac:dyDescent="0.25">
      <c r="A389" s="799" t="s">
        <v>102</v>
      </c>
      <c r="B389" s="790"/>
      <c r="C389" s="790"/>
      <c r="D389" s="790"/>
      <c r="E389" s="790"/>
      <c r="F389" s="790"/>
      <c r="G389" s="790"/>
      <c r="H389" s="790"/>
      <c r="I389" s="790"/>
      <c r="J389" s="790"/>
      <c r="K389" s="790"/>
      <c r="L389" s="790"/>
      <c r="M389" s="790"/>
      <c r="N389" s="790"/>
      <c r="O389" s="790"/>
      <c r="P389" s="790"/>
      <c r="Q389" s="790"/>
      <c r="R389" s="790"/>
      <c r="S389" s="790"/>
      <c r="T389" s="790"/>
      <c r="U389" s="790"/>
      <c r="V389" s="790"/>
      <c r="W389" s="790"/>
      <c r="X389" s="790"/>
      <c r="Y389" s="790"/>
      <c r="Z389" s="790"/>
      <c r="AA389" s="773"/>
      <c r="AB389" s="773"/>
      <c r="AC389" s="77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81">
        <v>4607091388374</v>
      </c>
      <c r="E390" s="782"/>
      <c r="F390" s="776">
        <v>0.38</v>
      </c>
      <c r="G390" s="32">
        <v>8</v>
      </c>
      <c r="H390" s="776">
        <v>3.04</v>
      </c>
      <c r="I390" s="77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45" t="s">
        <v>626</v>
      </c>
      <c r="Q390" s="784"/>
      <c r="R390" s="784"/>
      <c r="S390" s="784"/>
      <c r="T390" s="785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81">
        <v>4607091388381</v>
      </c>
      <c r="E391" s="782"/>
      <c r="F391" s="776">
        <v>0.38</v>
      </c>
      <c r="G391" s="32">
        <v>8</v>
      </c>
      <c r="H391" s="776">
        <v>3.04</v>
      </c>
      <c r="I391" s="77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02" t="s">
        <v>630</v>
      </c>
      <c r="Q391" s="784"/>
      <c r="R391" s="784"/>
      <c r="S391" s="784"/>
      <c r="T391" s="785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81">
        <v>4607091383102</v>
      </c>
      <c r="E392" s="782"/>
      <c r="F392" s="776">
        <v>0.17</v>
      </c>
      <c r="G392" s="32">
        <v>15</v>
      </c>
      <c r="H392" s="776">
        <v>2.5499999999999998</v>
      </c>
      <c r="I392" s="77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1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4"/>
      <c r="R392" s="784"/>
      <c r="S392" s="784"/>
      <c r="T392" s="785"/>
      <c r="U392" s="34"/>
      <c r="V392" s="34"/>
      <c r="W392" s="35" t="s">
        <v>69</v>
      </c>
      <c r="X392" s="777">
        <v>34</v>
      </c>
      <c r="Y392" s="778">
        <f>IFERROR(IF(X392="",0,CEILING((X392/$H392),1)*$H392),"")</f>
        <v>35.699999999999996</v>
      </c>
      <c r="Z392" s="36">
        <f>IFERROR(IF(Y392=0,"",ROUNDUP(Y392/H392,0)*0.00651),"")</f>
        <v>9.1139999999999999E-2</v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39.400000000000006</v>
      </c>
      <c r="BN392" s="64">
        <f>IFERROR(Y392*I392/H392,"0")</f>
        <v>41.37</v>
      </c>
      <c r="BO392" s="64">
        <f>IFERROR(1/J392*(X392/H392),"0")</f>
        <v>7.3260073260073263E-2</v>
      </c>
      <c r="BP392" s="64">
        <f>IFERROR(1/J392*(Y392/H392),"0")</f>
        <v>7.6923076923076927E-2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81">
        <v>4607091388404</v>
      </c>
      <c r="E393" s="782"/>
      <c r="F393" s="776">
        <v>0.17</v>
      </c>
      <c r="G393" s="32">
        <v>15</v>
      </c>
      <c r="H393" s="776">
        <v>2.5499999999999998</v>
      </c>
      <c r="I393" s="77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52</v>
      </c>
      <c r="Y393" s="778">
        <f>IFERROR(IF(X393="",0,CEILING((X393/$H393),1)*$H393),"")</f>
        <v>53.55</v>
      </c>
      <c r="Z393" s="36">
        <f>IFERROR(IF(Y393=0,"",ROUNDUP(Y393/H393,0)*0.00651),"")</f>
        <v>0.13671</v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58.72941176470588</v>
      </c>
      <c r="BN393" s="64">
        <f>IFERROR(Y393*I393/H393,"0")</f>
        <v>60.48</v>
      </c>
      <c r="BO393" s="64">
        <f>IFERROR(1/J393*(X393/H393),"0")</f>
        <v>0.11204481792717089</v>
      </c>
      <c r="BP393" s="64">
        <f>IFERROR(1/J393*(Y393/H393),"0")</f>
        <v>0.11538461538461539</v>
      </c>
    </row>
    <row r="394" spans="1:68" x14ac:dyDescent="0.2">
      <c r="A394" s="789"/>
      <c r="B394" s="790"/>
      <c r="C394" s="790"/>
      <c r="D394" s="790"/>
      <c r="E394" s="790"/>
      <c r="F394" s="790"/>
      <c r="G394" s="790"/>
      <c r="H394" s="790"/>
      <c r="I394" s="790"/>
      <c r="J394" s="790"/>
      <c r="K394" s="790"/>
      <c r="L394" s="790"/>
      <c r="M394" s="790"/>
      <c r="N394" s="790"/>
      <c r="O394" s="791"/>
      <c r="P394" s="792" t="s">
        <v>71</v>
      </c>
      <c r="Q394" s="793"/>
      <c r="R394" s="793"/>
      <c r="S394" s="793"/>
      <c r="T394" s="793"/>
      <c r="U394" s="793"/>
      <c r="V394" s="794"/>
      <c r="W394" s="37" t="s">
        <v>72</v>
      </c>
      <c r="X394" s="779">
        <f>IFERROR(X390/H390,"0")+IFERROR(X391/H391,"0")+IFERROR(X392/H392,"0")+IFERROR(X393/H393,"0")</f>
        <v>33.725490196078432</v>
      </c>
      <c r="Y394" s="779">
        <f>IFERROR(Y390/H390,"0")+IFERROR(Y391/H391,"0")+IFERROR(Y392/H392,"0")+IFERROR(Y393/H393,"0")</f>
        <v>35</v>
      </c>
      <c r="Z394" s="779">
        <f>IFERROR(IF(Z390="",0,Z390),"0")+IFERROR(IF(Z391="",0,Z391),"0")+IFERROR(IF(Z392="",0,Z392),"0")+IFERROR(IF(Z393="",0,Z393),"0")</f>
        <v>0.22785</v>
      </c>
      <c r="AA394" s="780"/>
      <c r="AB394" s="780"/>
      <c r="AC394" s="780"/>
    </row>
    <row r="395" spans="1:68" x14ac:dyDescent="0.2">
      <c r="A395" s="790"/>
      <c r="B395" s="790"/>
      <c r="C395" s="790"/>
      <c r="D395" s="790"/>
      <c r="E395" s="790"/>
      <c r="F395" s="790"/>
      <c r="G395" s="790"/>
      <c r="H395" s="790"/>
      <c r="I395" s="790"/>
      <c r="J395" s="790"/>
      <c r="K395" s="790"/>
      <c r="L395" s="790"/>
      <c r="M395" s="790"/>
      <c r="N395" s="790"/>
      <c r="O395" s="791"/>
      <c r="P395" s="792" t="s">
        <v>71</v>
      </c>
      <c r="Q395" s="793"/>
      <c r="R395" s="793"/>
      <c r="S395" s="793"/>
      <c r="T395" s="793"/>
      <c r="U395" s="793"/>
      <c r="V395" s="794"/>
      <c r="W395" s="37" t="s">
        <v>69</v>
      </c>
      <c r="X395" s="779">
        <f>IFERROR(SUM(X390:X393),"0")</f>
        <v>86</v>
      </c>
      <c r="Y395" s="779">
        <f>IFERROR(SUM(Y390:Y393),"0")</f>
        <v>89.25</v>
      </c>
      <c r="Z395" s="37"/>
      <c r="AA395" s="780"/>
      <c r="AB395" s="780"/>
      <c r="AC395" s="780"/>
    </row>
    <row r="396" spans="1:68" ht="14.25" customHeight="1" x14ac:dyDescent="0.25">
      <c r="A396" s="799" t="s">
        <v>636</v>
      </c>
      <c r="B396" s="790"/>
      <c r="C396" s="790"/>
      <c r="D396" s="790"/>
      <c r="E396" s="790"/>
      <c r="F396" s="790"/>
      <c r="G396" s="790"/>
      <c r="H396" s="790"/>
      <c r="I396" s="790"/>
      <c r="J396" s="790"/>
      <c r="K396" s="790"/>
      <c r="L396" s="790"/>
      <c r="M396" s="790"/>
      <c r="N396" s="790"/>
      <c r="O396" s="790"/>
      <c r="P396" s="790"/>
      <c r="Q396" s="790"/>
      <c r="R396" s="790"/>
      <c r="S396" s="790"/>
      <c r="T396" s="790"/>
      <c r="U396" s="790"/>
      <c r="V396" s="790"/>
      <c r="W396" s="790"/>
      <c r="X396" s="790"/>
      <c r="Y396" s="790"/>
      <c r="Z396" s="790"/>
      <c r="AA396" s="773"/>
      <c r="AB396" s="773"/>
      <c r="AC396" s="77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81">
        <v>4680115881808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4"/>
      <c r="R397" s="784"/>
      <c r="S397" s="784"/>
      <c r="T397" s="785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81">
        <v>4680115881822</v>
      </c>
      <c r="E398" s="782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4"/>
      <c r="R398" s="784"/>
      <c r="S398" s="784"/>
      <c r="T398" s="785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81">
        <v>4680115880016</v>
      </c>
      <c r="E399" s="782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0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4"/>
      <c r="R399" s="784"/>
      <c r="S399" s="784"/>
      <c r="T399" s="785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9"/>
      <c r="B400" s="790"/>
      <c r="C400" s="790"/>
      <c r="D400" s="790"/>
      <c r="E400" s="790"/>
      <c r="F400" s="790"/>
      <c r="G400" s="790"/>
      <c r="H400" s="790"/>
      <c r="I400" s="790"/>
      <c r="J400" s="790"/>
      <c r="K400" s="790"/>
      <c r="L400" s="790"/>
      <c r="M400" s="790"/>
      <c r="N400" s="790"/>
      <c r="O400" s="791"/>
      <c r="P400" s="792" t="s">
        <v>71</v>
      </c>
      <c r="Q400" s="793"/>
      <c r="R400" s="793"/>
      <c r="S400" s="793"/>
      <c r="T400" s="793"/>
      <c r="U400" s="793"/>
      <c r="V400" s="794"/>
      <c r="W400" s="37" t="s">
        <v>72</v>
      </c>
      <c r="X400" s="779">
        <f>IFERROR(X397/H397,"0")+IFERROR(X398/H398,"0")+IFERROR(X399/H399,"0")</f>
        <v>0</v>
      </c>
      <c r="Y400" s="779">
        <f>IFERROR(Y397/H397,"0")+IFERROR(Y398/H398,"0")+IFERROR(Y399/H399,"0")</f>
        <v>0</v>
      </c>
      <c r="Z400" s="779">
        <f>IFERROR(IF(Z397="",0,Z397),"0")+IFERROR(IF(Z398="",0,Z398),"0")+IFERROR(IF(Z399="",0,Z399),"0")</f>
        <v>0</v>
      </c>
      <c r="AA400" s="780"/>
      <c r="AB400" s="780"/>
      <c r="AC400" s="780"/>
    </row>
    <row r="401" spans="1:68" x14ac:dyDescent="0.2">
      <c r="A401" s="790"/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1"/>
      <c r="P401" s="792" t="s">
        <v>71</v>
      </c>
      <c r="Q401" s="793"/>
      <c r="R401" s="793"/>
      <c r="S401" s="793"/>
      <c r="T401" s="793"/>
      <c r="U401" s="793"/>
      <c r="V401" s="794"/>
      <c r="W401" s="37" t="s">
        <v>69</v>
      </c>
      <c r="X401" s="779">
        <f>IFERROR(SUM(X397:X399),"0")</f>
        <v>0</v>
      </c>
      <c r="Y401" s="779">
        <f>IFERROR(SUM(Y397:Y399),"0")</f>
        <v>0</v>
      </c>
      <c r="Z401" s="37"/>
      <c r="AA401" s="780"/>
      <c r="AB401" s="780"/>
      <c r="AC401" s="780"/>
    </row>
    <row r="402" spans="1:68" ht="16.5" customHeight="1" x14ac:dyDescent="0.25">
      <c r="A402" s="825" t="s">
        <v>645</v>
      </c>
      <c r="B402" s="790"/>
      <c r="C402" s="790"/>
      <c r="D402" s="790"/>
      <c r="E402" s="790"/>
      <c r="F402" s="790"/>
      <c r="G402" s="790"/>
      <c r="H402" s="790"/>
      <c r="I402" s="790"/>
      <c r="J402" s="790"/>
      <c r="K402" s="790"/>
      <c r="L402" s="790"/>
      <c r="M402" s="790"/>
      <c r="N402" s="790"/>
      <c r="O402" s="790"/>
      <c r="P402" s="790"/>
      <c r="Q402" s="790"/>
      <c r="R402" s="790"/>
      <c r="S402" s="790"/>
      <c r="T402" s="790"/>
      <c r="U402" s="790"/>
      <c r="V402" s="790"/>
      <c r="W402" s="790"/>
      <c r="X402" s="790"/>
      <c r="Y402" s="790"/>
      <c r="Z402" s="790"/>
      <c r="AA402" s="772"/>
      <c r="AB402" s="772"/>
      <c r="AC402" s="772"/>
    </row>
    <row r="403" spans="1:68" ht="14.25" customHeight="1" x14ac:dyDescent="0.25">
      <c r="A403" s="799" t="s">
        <v>64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773"/>
      <c r="AB403" s="773"/>
      <c r="AC403" s="77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81">
        <v>4607091383836</v>
      </c>
      <c r="E404" s="782"/>
      <c r="F404" s="776">
        <v>0.3</v>
      </c>
      <c r="G404" s="32">
        <v>6</v>
      </c>
      <c r="H404" s="776">
        <v>1.8</v>
      </c>
      <c r="I404" s="77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4"/>
      <c r="R404" s="784"/>
      <c r="S404" s="784"/>
      <c r="T404" s="785"/>
      <c r="U404" s="34"/>
      <c r="V404" s="34"/>
      <c r="W404" s="35" t="s">
        <v>69</v>
      </c>
      <c r="X404" s="777">
        <v>7</v>
      </c>
      <c r="Y404" s="778">
        <f>IFERROR(IF(X404="",0,CEILING((X404/$H404),1)*$H404),"")</f>
        <v>7.2</v>
      </c>
      <c r="Z404" s="36">
        <f>IFERROR(IF(Y404=0,"",ROUNDUP(Y404/H404,0)*0.00651),"")</f>
        <v>2.6040000000000001E-2</v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7.8866666666666667</v>
      </c>
      <c r="BN404" s="64">
        <f>IFERROR(Y404*I404/H404,"0")</f>
        <v>8.1120000000000001</v>
      </c>
      <c r="BO404" s="64">
        <f>IFERROR(1/J404*(X404/H404),"0")</f>
        <v>2.1367521367521368E-2</v>
      </c>
      <c r="BP404" s="64">
        <f>IFERROR(1/J404*(Y404/H404),"0")</f>
        <v>2.197802197802198E-2</v>
      </c>
    </row>
    <row r="405" spans="1:68" x14ac:dyDescent="0.2">
      <c r="A405" s="789"/>
      <c r="B405" s="790"/>
      <c r="C405" s="790"/>
      <c r="D405" s="790"/>
      <c r="E405" s="790"/>
      <c r="F405" s="790"/>
      <c r="G405" s="790"/>
      <c r="H405" s="790"/>
      <c r="I405" s="790"/>
      <c r="J405" s="790"/>
      <c r="K405" s="790"/>
      <c r="L405" s="790"/>
      <c r="M405" s="790"/>
      <c r="N405" s="790"/>
      <c r="O405" s="791"/>
      <c r="P405" s="792" t="s">
        <v>71</v>
      </c>
      <c r="Q405" s="793"/>
      <c r="R405" s="793"/>
      <c r="S405" s="793"/>
      <c r="T405" s="793"/>
      <c r="U405" s="793"/>
      <c r="V405" s="794"/>
      <c r="W405" s="37" t="s">
        <v>72</v>
      </c>
      <c r="X405" s="779">
        <f>IFERROR(X404/H404,"0")</f>
        <v>3.8888888888888888</v>
      </c>
      <c r="Y405" s="779">
        <f>IFERROR(Y404/H404,"0")</f>
        <v>4</v>
      </c>
      <c r="Z405" s="779">
        <f>IFERROR(IF(Z404="",0,Z404),"0")</f>
        <v>2.6040000000000001E-2</v>
      </c>
      <c r="AA405" s="780"/>
      <c r="AB405" s="780"/>
      <c r="AC405" s="780"/>
    </row>
    <row r="406" spans="1:68" x14ac:dyDescent="0.2">
      <c r="A406" s="790"/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1"/>
      <c r="P406" s="792" t="s">
        <v>71</v>
      </c>
      <c r="Q406" s="793"/>
      <c r="R406" s="793"/>
      <c r="S406" s="793"/>
      <c r="T406" s="793"/>
      <c r="U406" s="793"/>
      <c r="V406" s="794"/>
      <c r="W406" s="37" t="s">
        <v>69</v>
      </c>
      <c r="X406" s="779">
        <f>IFERROR(SUM(X404:X404),"0")</f>
        <v>7</v>
      </c>
      <c r="Y406" s="779">
        <f>IFERROR(SUM(Y404:Y404),"0")</f>
        <v>7.2</v>
      </c>
      <c r="Z406" s="37"/>
      <c r="AA406" s="780"/>
      <c r="AB406" s="780"/>
      <c r="AC406" s="780"/>
    </row>
    <row r="407" spans="1:68" ht="14.25" customHeight="1" x14ac:dyDescent="0.25">
      <c r="A407" s="799" t="s">
        <v>73</v>
      </c>
      <c r="B407" s="790"/>
      <c r="C407" s="790"/>
      <c r="D407" s="790"/>
      <c r="E407" s="790"/>
      <c r="F407" s="790"/>
      <c r="G407" s="790"/>
      <c r="H407" s="790"/>
      <c r="I407" s="790"/>
      <c r="J407" s="790"/>
      <c r="K407" s="790"/>
      <c r="L407" s="790"/>
      <c r="M407" s="790"/>
      <c r="N407" s="790"/>
      <c r="O407" s="790"/>
      <c r="P407" s="790"/>
      <c r="Q407" s="790"/>
      <c r="R407" s="790"/>
      <c r="S407" s="790"/>
      <c r="T407" s="790"/>
      <c r="U407" s="790"/>
      <c r="V407" s="790"/>
      <c r="W407" s="790"/>
      <c r="X407" s="790"/>
      <c r="Y407" s="790"/>
      <c r="Z407" s="790"/>
      <c r="AA407" s="773"/>
      <c r="AB407" s="773"/>
      <c r="AC407" s="77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81">
        <v>4607091387919</v>
      </c>
      <c r="E408" s="782"/>
      <c r="F408" s="776">
        <v>1.35</v>
      </c>
      <c r="G408" s="32">
        <v>6</v>
      </c>
      <c r="H408" s="776">
        <v>8.1</v>
      </c>
      <c r="I408" s="77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4"/>
      <c r="R408" s="784"/>
      <c r="S408" s="784"/>
      <c r="T408" s="785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81">
        <v>4680115883604</v>
      </c>
      <c r="E409" s="782"/>
      <c r="F409" s="776">
        <v>0.35</v>
      </c>
      <c r="G409" s="32">
        <v>6</v>
      </c>
      <c r="H409" s="776">
        <v>2.1</v>
      </c>
      <c r="I409" s="77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0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4"/>
      <c r="R409" s="784"/>
      <c r="S409" s="784"/>
      <c r="T409" s="785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81">
        <v>4680115883567</v>
      </c>
      <c r="E410" s="782"/>
      <c r="F410" s="776">
        <v>0.35</v>
      </c>
      <c r="G410" s="32">
        <v>6</v>
      </c>
      <c r="H410" s="776">
        <v>2.1</v>
      </c>
      <c r="I410" s="77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4"/>
      <c r="R410" s="784"/>
      <c r="S410" s="784"/>
      <c r="T410" s="785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9"/>
      <c r="B411" s="790"/>
      <c r="C411" s="790"/>
      <c r="D411" s="790"/>
      <c r="E411" s="790"/>
      <c r="F411" s="790"/>
      <c r="G411" s="790"/>
      <c r="H411" s="790"/>
      <c r="I411" s="790"/>
      <c r="J411" s="790"/>
      <c r="K411" s="790"/>
      <c r="L411" s="790"/>
      <c r="M411" s="790"/>
      <c r="N411" s="790"/>
      <c r="O411" s="791"/>
      <c r="P411" s="792" t="s">
        <v>71</v>
      </c>
      <c r="Q411" s="793"/>
      <c r="R411" s="793"/>
      <c r="S411" s="793"/>
      <c r="T411" s="793"/>
      <c r="U411" s="793"/>
      <c r="V411" s="794"/>
      <c r="W411" s="37" t="s">
        <v>72</v>
      </c>
      <c r="X411" s="779">
        <f>IFERROR(X408/H408,"0")+IFERROR(X409/H409,"0")+IFERROR(X410/H410,"0")</f>
        <v>0</v>
      </c>
      <c r="Y411" s="779">
        <f>IFERROR(Y408/H408,"0")+IFERROR(Y409/H409,"0")+IFERROR(Y410/H410,"0")</f>
        <v>0</v>
      </c>
      <c r="Z411" s="779">
        <f>IFERROR(IF(Z408="",0,Z408),"0")+IFERROR(IF(Z409="",0,Z409),"0")+IFERROR(IF(Z410="",0,Z410),"0")</f>
        <v>0</v>
      </c>
      <c r="AA411" s="780"/>
      <c r="AB411" s="780"/>
      <c r="AC411" s="780"/>
    </row>
    <row r="412" spans="1:68" x14ac:dyDescent="0.2">
      <c r="A412" s="790"/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1"/>
      <c r="P412" s="792" t="s">
        <v>71</v>
      </c>
      <c r="Q412" s="793"/>
      <c r="R412" s="793"/>
      <c r="S412" s="793"/>
      <c r="T412" s="793"/>
      <c r="U412" s="793"/>
      <c r="V412" s="794"/>
      <c r="W412" s="37" t="s">
        <v>69</v>
      </c>
      <c r="X412" s="779">
        <f>IFERROR(SUM(X408:X410),"0")</f>
        <v>0</v>
      </c>
      <c r="Y412" s="779">
        <f>IFERROR(SUM(Y408:Y410),"0")</f>
        <v>0</v>
      </c>
      <c r="Z412" s="37"/>
      <c r="AA412" s="780"/>
      <c r="AB412" s="780"/>
      <c r="AC412" s="780"/>
    </row>
    <row r="413" spans="1:68" ht="27.75" customHeight="1" x14ac:dyDescent="0.2">
      <c r="A413" s="886" t="s">
        <v>658</v>
      </c>
      <c r="B413" s="887"/>
      <c r="C413" s="887"/>
      <c r="D413" s="887"/>
      <c r="E413" s="887"/>
      <c r="F413" s="887"/>
      <c r="G413" s="887"/>
      <c r="H413" s="887"/>
      <c r="I413" s="887"/>
      <c r="J413" s="887"/>
      <c r="K413" s="887"/>
      <c r="L413" s="887"/>
      <c r="M413" s="887"/>
      <c r="N413" s="887"/>
      <c r="O413" s="887"/>
      <c r="P413" s="887"/>
      <c r="Q413" s="887"/>
      <c r="R413" s="887"/>
      <c r="S413" s="887"/>
      <c r="T413" s="887"/>
      <c r="U413" s="887"/>
      <c r="V413" s="887"/>
      <c r="W413" s="887"/>
      <c r="X413" s="887"/>
      <c r="Y413" s="887"/>
      <c r="Z413" s="887"/>
      <c r="AA413" s="48"/>
      <c r="AB413" s="48"/>
      <c r="AC413" s="48"/>
    </row>
    <row r="414" spans="1:68" ht="16.5" customHeight="1" x14ac:dyDescent="0.25">
      <c r="A414" s="825" t="s">
        <v>659</v>
      </c>
      <c r="B414" s="790"/>
      <c r="C414" s="790"/>
      <c r="D414" s="790"/>
      <c r="E414" s="790"/>
      <c r="F414" s="790"/>
      <c r="G414" s="790"/>
      <c r="H414" s="790"/>
      <c r="I414" s="790"/>
      <c r="J414" s="790"/>
      <c r="K414" s="790"/>
      <c r="L414" s="790"/>
      <c r="M414" s="790"/>
      <c r="N414" s="790"/>
      <c r="O414" s="790"/>
      <c r="P414" s="790"/>
      <c r="Q414" s="790"/>
      <c r="R414" s="790"/>
      <c r="S414" s="790"/>
      <c r="T414" s="790"/>
      <c r="U414" s="790"/>
      <c r="V414" s="790"/>
      <c r="W414" s="790"/>
      <c r="X414" s="790"/>
      <c r="Y414" s="790"/>
      <c r="Z414" s="790"/>
      <c r="AA414" s="772"/>
      <c r="AB414" s="772"/>
      <c r="AC414" s="772"/>
    </row>
    <row r="415" spans="1:68" ht="14.25" customHeight="1" x14ac:dyDescent="0.25">
      <c r="A415" s="799" t="s">
        <v>113</v>
      </c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0"/>
      <c r="P415" s="790"/>
      <c r="Q415" s="790"/>
      <c r="R415" s="790"/>
      <c r="S415" s="790"/>
      <c r="T415" s="790"/>
      <c r="U415" s="790"/>
      <c r="V415" s="790"/>
      <c r="W415" s="790"/>
      <c r="X415" s="790"/>
      <c r="Y415" s="790"/>
      <c r="Z415" s="790"/>
      <c r="AA415" s="773"/>
      <c r="AB415" s="773"/>
      <c r="AC415" s="77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81">
        <v>4680115884847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4"/>
      <c r="R416" s="784"/>
      <c r="S416" s="784"/>
      <c r="T416" s="785"/>
      <c r="U416" s="34"/>
      <c r="V416" s="34"/>
      <c r="W416" s="35" t="s">
        <v>69</v>
      </c>
      <c r="X416" s="777">
        <v>0</v>
      </c>
      <c r="Y416" s="77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81">
        <v>4680115884847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4"/>
      <c r="R417" s="784"/>
      <c r="S417" s="784"/>
      <c r="T417" s="785"/>
      <c r="U417" s="34"/>
      <c r="V417" s="34"/>
      <c r="W417" s="35" t="s">
        <v>69</v>
      </c>
      <c r="X417" s="777">
        <v>812</v>
      </c>
      <c r="Y417" s="778">
        <f t="shared" si="87"/>
        <v>825</v>
      </c>
      <c r="Z417" s="36">
        <f>IFERROR(IF(Y417=0,"",ROUNDUP(Y417/H417,0)*0.02175),"")</f>
        <v>1.1962499999999998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837.98400000000004</v>
      </c>
      <c r="BN417" s="64">
        <f t="shared" si="89"/>
        <v>851.4</v>
      </c>
      <c r="BO417" s="64">
        <f t="shared" si="90"/>
        <v>1.1277777777777778</v>
      </c>
      <c r="BP417" s="64">
        <f t="shared" si="91"/>
        <v>1.1458333333333333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81">
        <v>4680115884854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4"/>
      <c r="R418" s="784"/>
      <c r="S418" s="784"/>
      <c r="T418" s="785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81">
        <v>4680115884854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668</v>
      </c>
      <c r="Y419" s="778">
        <f t="shared" si="87"/>
        <v>675</v>
      </c>
      <c r="Z419" s="36">
        <f>IFERROR(IF(Y419=0,"",ROUNDUP(Y419/H419,0)*0.02175),"")</f>
        <v>0.9787499999999999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689.37599999999998</v>
      </c>
      <c r="BN419" s="64">
        <f t="shared" si="89"/>
        <v>696.6</v>
      </c>
      <c r="BO419" s="64">
        <f t="shared" si="90"/>
        <v>0.9277777777777777</v>
      </c>
      <c r="BP419" s="64">
        <f t="shared" si="91"/>
        <v>0.9375</v>
      </c>
    </row>
    <row r="420" spans="1:68" ht="27" customHeight="1" x14ac:dyDescent="0.25">
      <c r="A420" s="54" t="s">
        <v>669</v>
      </c>
      <c r="B420" s="54" t="s">
        <v>670</v>
      </c>
      <c r="C420" s="31">
        <v>4301011943</v>
      </c>
      <c r="D420" s="781">
        <v>4680115884830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671</v>
      </c>
      <c r="B421" s="54" t="s">
        <v>672</v>
      </c>
      <c r="C421" s="31">
        <v>4301011339</v>
      </c>
      <c r="D421" s="781">
        <v>4607091383997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1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669</v>
      </c>
      <c r="B422" s="54" t="s">
        <v>674</v>
      </c>
      <c r="C422" s="31">
        <v>4301011867</v>
      </c>
      <c r="D422" s="781">
        <v>4680115884830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81">
        <v>4680115882638</v>
      </c>
      <c r="E423" s="782"/>
      <c r="F423" s="776">
        <v>0.4</v>
      </c>
      <c r="G423" s="32">
        <v>10</v>
      </c>
      <c r="H423" s="776">
        <v>4</v>
      </c>
      <c r="I423" s="77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81">
        <v>4680115884922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7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81">
        <v>4680115884878</v>
      </c>
      <c r="E425" s="782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8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81">
        <v>4680115884861</v>
      </c>
      <c r="E426" s="782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789"/>
      <c r="B427" s="790"/>
      <c r="C427" s="790"/>
      <c r="D427" s="790"/>
      <c r="E427" s="790"/>
      <c r="F427" s="790"/>
      <c r="G427" s="790"/>
      <c r="H427" s="790"/>
      <c r="I427" s="790"/>
      <c r="J427" s="790"/>
      <c r="K427" s="790"/>
      <c r="L427" s="790"/>
      <c r="M427" s="790"/>
      <c r="N427" s="790"/>
      <c r="O427" s="791"/>
      <c r="P427" s="792" t="s">
        <v>71</v>
      </c>
      <c r="Q427" s="793"/>
      <c r="R427" s="793"/>
      <c r="S427" s="793"/>
      <c r="T427" s="793"/>
      <c r="U427" s="793"/>
      <c r="V427" s="794"/>
      <c r="W427" s="37" t="s">
        <v>72</v>
      </c>
      <c r="X427" s="77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98.666666666666657</v>
      </c>
      <c r="Y427" s="77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100</v>
      </c>
      <c r="Z427" s="77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2.1749999999999998</v>
      </c>
      <c r="AA427" s="780"/>
      <c r="AB427" s="780"/>
      <c r="AC427" s="780"/>
    </row>
    <row r="428" spans="1:68" x14ac:dyDescent="0.2">
      <c r="A428" s="790"/>
      <c r="B428" s="790"/>
      <c r="C428" s="790"/>
      <c r="D428" s="790"/>
      <c r="E428" s="790"/>
      <c r="F428" s="790"/>
      <c r="G428" s="790"/>
      <c r="H428" s="790"/>
      <c r="I428" s="790"/>
      <c r="J428" s="790"/>
      <c r="K428" s="790"/>
      <c r="L428" s="790"/>
      <c r="M428" s="790"/>
      <c r="N428" s="790"/>
      <c r="O428" s="791"/>
      <c r="P428" s="792" t="s">
        <v>71</v>
      </c>
      <c r="Q428" s="793"/>
      <c r="R428" s="793"/>
      <c r="S428" s="793"/>
      <c r="T428" s="793"/>
      <c r="U428" s="793"/>
      <c r="V428" s="794"/>
      <c r="W428" s="37" t="s">
        <v>69</v>
      </c>
      <c r="X428" s="779">
        <f>IFERROR(SUM(X416:X426),"0")</f>
        <v>1480</v>
      </c>
      <c r="Y428" s="779">
        <f>IFERROR(SUM(Y416:Y426),"0")</f>
        <v>1500</v>
      </c>
      <c r="Z428" s="37"/>
      <c r="AA428" s="780"/>
      <c r="AB428" s="780"/>
      <c r="AC428" s="780"/>
    </row>
    <row r="429" spans="1:68" ht="14.25" customHeight="1" x14ac:dyDescent="0.25">
      <c r="A429" s="799" t="s">
        <v>168</v>
      </c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0"/>
      <c r="P429" s="790"/>
      <c r="Q429" s="790"/>
      <c r="R429" s="790"/>
      <c r="S429" s="790"/>
      <c r="T429" s="790"/>
      <c r="U429" s="790"/>
      <c r="V429" s="790"/>
      <c r="W429" s="790"/>
      <c r="X429" s="790"/>
      <c r="Y429" s="790"/>
      <c r="Z429" s="790"/>
      <c r="AA429" s="773"/>
      <c r="AB429" s="773"/>
      <c r="AC429" s="77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81">
        <v>4607091383980</v>
      </c>
      <c r="E430" s="782"/>
      <c r="F430" s="776">
        <v>2.5</v>
      </c>
      <c r="G430" s="32">
        <v>6</v>
      </c>
      <c r="H430" s="776">
        <v>15</v>
      </c>
      <c r="I430" s="77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4"/>
      <c r="R430" s="784"/>
      <c r="S430" s="784"/>
      <c r="T430" s="785"/>
      <c r="U430" s="34"/>
      <c r="V430" s="34"/>
      <c r="W430" s="35" t="s">
        <v>69</v>
      </c>
      <c r="X430" s="777">
        <v>1440</v>
      </c>
      <c r="Y430" s="778">
        <f>IFERROR(IF(X430="",0,CEILING((X430/$H430),1)*$H430),"")</f>
        <v>1440</v>
      </c>
      <c r="Z430" s="36">
        <f>IFERROR(IF(Y430=0,"",ROUNDUP(Y430/H430,0)*0.02175),"")</f>
        <v>2.0880000000000001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1486.0800000000002</v>
      </c>
      <c r="BN430" s="64">
        <f>IFERROR(Y430*I430/H430,"0")</f>
        <v>1486.0800000000002</v>
      </c>
      <c r="BO430" s="64">
        <f>IFERROR(1/J430*(X430/H430),"0")</f>
        <v>2</v>
      </c>
      <c r="BP430" s="64">
        <f>IFERROR(1/J430*(Y430/H430),"0")</f>
        <v>2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81">
        <v>4607091384178</v>
      </c>
      <c r="E431" s="782"/>
      <c r="F431" s="776">
        <v>0.4</v>
      </c>
      <c r="G431" s="32">
        <v>10</v>
      </c>
      <c r="H431" s="776">
        <v>4</v>
      </c>
      <c r="I431" s="77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4"/>
      <c r="R431" s="784"/>
      <c r="S431" s="784"/>
      <c r="T431" s="785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9"/>
      <c r="B432" s="790"/>
      <c r="C432" s="790"/>
      <c r="D432" s="790"/>
      <c r="E432" s="790"/>
      <c r="F432" s="790"/>
      <c r="G432" s="790"/>
      <c r="H432" s="790"/>
      <c r="I432" s="790"/>
      <c r="J432" s="790"/>
      <c r="K432" s="790"/>
      <c r="L432" s="790"/>
      <c r="M432" s="790"/>
      <c r="N432" s="790"/>
      <c r="O432" s="791"/>
      <c r="P432" s="792" t="s">
        <v>71</v>
      </c>
      <c r="Q432" s="793"/>
      <c r="R432" s="793"/>
      <c r="S432" s="793"/>
      <c r="T432" s="793"/>
      <c r="U432" s="793"/>
      <c r="V432" s="794"/>
      <c r="W432" s="37" t="s">
        <v>72</v>
      </c>
      <c r="X432" s="779">
        <f>IFERROR(X430/H430,"0")+IFERROR(X431/H431,"0")</f>
        <v>96</v>
      </c>
      <c r="Y432" s="779">
        <f>IFERROR(Y430/H430,"0")+IFERROR(Y431/H431,"0")</f>
        <v>96</v>
      </c>
      <c r="Z432" s="779">
        <f>IFERROR(IF(Z430="",0,Z430),"0")+IFERROR(IF(Z431="",0,Z431),"0")</f>
        <v>2.0880000000000001</v>
      </c>
      <c r="AA432" s="780"/>
      <c r="AB432" s="780"/>
      <c r="AC432" s="780"/>
    </row>
    <row r="433" spans="1:68" x14ac:dyDescent="0.2">
      <c r="A433" s="790"/>
      <c r="B433" s="790"/>
      <c r="C433" s="790"/>
      <c r="D433" s="790"/>
      <c r="E433" s="790"/>
      <c r="F433" s="790"/>
      <c r="G433" s="790"/>
      <c r="H433" s="790"/>
      <c r="I433" s="790"/>
      <c r="J433" s="790"/>
      <c r="K433" s="790"/>
      <c r="L433" s="790"/>
      <c r="M433" s="790"/>
      <c r="N433" s="790"/>
      <c r="O433" s="791"/>
      <c r="P433" s="792" t="s">
        <v>71</v>
      </c>
      <c r="Q433" s="793"/>
      <c r="R433" s="793"/>
      <c r="S433" s="793"/>
      <c r="T433" s="793"/>
      <c r="U433" s="793"/>
      <c r="V433" s="794"/>
      <c r="W433" s="37" t="s">
        <v>69</v>
      </c>
      <c r="X433" s="779">
        <f>IFERROR(SUM(X430:X431),"0")</f>
        <v>1440</v>
      </c>
      <c r="Y433" s="779">
        <f>IFERROR(SUM(Y430:Y431),"0")</f>
        <v>1440</v>
      </c>
      <c r="Z433" s="37"/>
      <c r="AA433" s="780"/>
      <c r="AB433" s="780"/>
      <c r="AC433" s="780"/>
    </row>
    <row r="434" spans="1:68" ht="14.25" customHeight="1" x14ac:dyDescent="0.25">
      <c r="A434" s="799" t="s">
        <v>73</v>
      </c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0"/>
      <c r="P434" s="790"/>
      <c r="Q434" s="790"/>
      <c r="R434" s="790"/>
      <c r="S434" s="790"/>
      <c r="T434" s="790"/>
      <c r="U434" s="790"/>
      <c r="V434" s="790"/>
      <c r="W434" s="790"/>
      <c r="X434" s="790"/>
      <c r="Y434" s="790"/>
      <c r="Z434" s="790"/>
      <c r="AA434" s="773"/>
      <c r="AB434" s="773"/>
      <c r="AC434" s="77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81">
        <v>4607091383928</v>
      </c>
      <c r="E435" s="782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84" t="s">
        <v>693</v>
      </c>
      <c r="Q435" s="784"/>
      <c r="R435" s="784"/>
      <c r="S435" s="784"/>
      <c r="T435" s="785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197" t="s">
        <v>697</v>
      </c>
      <c r="Q436" s="784"/>
      <c r="R436" s="784"/>
      <c r="S436" s="784"/>
      <c r="T436" s="785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9"/>
      <c r="B437" s="790"/>
      <c r="C437" s="790"/>
      <c r="D437" s="790"/>
      <c r="E437" s="790"/>
      <c r="F437" s="790"/>
      <c r="G437" s="790"/>
      <c r="H437" s="790"/>
      <c r="I437" s="790"/>
      <c r="J437" s="790"/>
      <c r="K437" s="790"/>
      <c r="L437" s="790"/>
      <c r="M437" s="790"/>
      <c r="N437" s="790"/>
      <c r="O437" s="791"/>
      <c r="P437" s="792" t="s">
        <v>71</v>
      </c>
      <c r="Q437" s="793"/>
      <c r="R437" s="793"/>
      <c r="S437" s="793"/>
      <c r="T437" s="793"/>
      <c r="U437" s="793"/>
      <c r="V437" s="794"/>
      <c r="W437" s="37" t="s">
        <v>72</v>
      </c>
      <c r="X437" s="779">
        <f>IFERROR(X435/H435,"0")+IFERROR(X436/H436,"0")</f>
        <v>0</v>
      </c>
      <c r="Y437" s="779">
        <f>IFERROR(Y435/H435,"0")+IFERROR(Y436/H436,"0")</f>
        <v>0</v>
      </c>
      <c r="Z437" s="779">
        <f>IFERROR(IF(Z435="",0,Z435),"0")+IFERROR(IF(Z436="",0,Z436),"0")</f>
        <v>0</v>
      </c>
      <c r="AA437" s="780"/>
      <c r="AB437" s="780"/>
      <c r="AC437" s="780"/>
    </row>
    <row r="438" spans="1:68" x14ac:dyDescent="0.2">
      <c r="A438" s="790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92" t="s">
        <v>71</v>
      </c>
      <c r="Q438" s="793"/>
      <c r="R438" s="793"/>
      <c r="S438" s="793"/>
      <c r="T438" s="793"/>
      <c r="U438" s="793"/>
      <c r="V438" s="794"/>
      <c r="W438" s="37" t="s">
        <v>69</v>
      </c>
      <c r="X438" s="779">
        <f>IFERROR(SUM(X435:X436),"0")</f>
        <v>0</v>
      </c>
      <c r="Y438" s="779">
        <f>IFERROR(SUM(Y435:Y436),"0")</f>
        <v>0</v>
      </c>
      <c r="Z438" s="37"/>
      <c r="AA438" s="780"/>
      <c r="AB438" s="780"/>
      <c r="AC438" s="780"/>
    </row>
    <row r="439" spans="1:68" ht="14.25" customHeight="1" x14ac:dyDescent="0.25">
      <c r="A439" s="799" t="s">
        <v>210</v>
      </c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0"/>
      <c r="P439" s="790"/>
      <c r="Q439" s="790"/>
      <c r="R439" s="790"/>
      <c r="S439" s="790"/>
      <c r="T439" s="790"/>
      <c r="U439" s="790"/>
      <c r="V439" s="790"/>
      <c r="W439" s="790"/>
      <c r="X439" s="790"/>
      <c r="Y439" s="790"/>
      <c r="Z439" s="790"/>
      <c r="AA439" s="773"/>
      <c r="AB439" s="773"/>
      <c r="AC439" s="77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81">
        <v>4607091384673</v>
      </c>
      <c r="E440" s="782"/>
      <c r="F440" s="776">
        <v>1.5</v>
      </c>
      <c r="G440" s="32">
        <v>6</v>
      </c>
      <c r="H440" s="776">
        <v>9</v>
      </c>
      <c r="I440" s="77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18" t="s">
        <v>701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9"/>
      <c r="B441" s="790"/>
      <c r="C441" s="790"/>
      <c r="D441" s="790"/>
      <c r="E441" s="790"/>
      <c r="F441" s="790"/>
      <c r="G441" s="790"/>
      <c r="H441" s="790"/>
      <c r="I441" s="790"/>
      <c r="J441" s="790"/>
      <c r="K441" s="790"/>
      <c r="L441" s="790"/>
      <c r="M441" s="790"/>
      <c r="N441" s="790"/>
      <c r="O441" s="791"/>
      <c r="P441" s="792" t="s">
        <v>71</v>
      </c>
      <c r="Q441" s="793"/>
      <c r="R441" s="793"/>
      <c r="S441" s="793"/>
      <c r="T441" s="793"/>
      <c r="U441" s="793"/>
      <c r="V441" s="794"/>
      <c r="W441" s="37" t="s">
        <v>72</v>
      </c>
      <c r="X441" s="779">
        <f>IFERROR(X440/H440,"0")</f>
        <v>0</v>
      </c>
      <c r="Y441" s="779">
        <f>IFERROR(Y440/H440,"0")</f>
        <v>0</v>
      </c>
      <c r="Z441" s="779">
        <f>IFERROR(IF(Z440="",0,Z440),"0")</f>
        <v>0</v>
      </c>
      <c r="AA441" s="780"/>
      <c r="AB441" s="780"/>
      <c r="AC441" s="780"/>
    </row>
    <row r="442" spans="1:68" x14ac:dyDescent="0.2">
      <c r="A442" s="790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92" t="s">
        <v>71</v>
      </c>
      <c r="Q442" s="793"/>
      <c r="R442" s="793"/>
      <c r="S442" s="793"/>
      <c r="T442" s="793"/>
      <c r="U442" s="793"/>
      <c r="V442" s="794"/>
      <c r="W442" s="37" t="s">
        <v>69</v>
      </c>
      <c r="X442" s="779">
        <f>IFERROR(SUM(X440:X440),"0")</f>
        <v>0</v>
      </c>
      <c r="Y442" s="779">
        <f>IFERROR(SUM(Y440:Y440),"0")</f>
        <v>0</v>
      </c>
      <c r="Z442" s="37"/>
      <c r="AA442" s="780"/>
      <c r="AB442" s="780"/>
      <c r="AC442" s="780"/>
    </row>
    <row r="443" spans="1:68" ht="16.5" customHeight="1" x14ac:dyDescent="0.25">
      <c r="A443" s="825" t="s">
        <v>703</v>
      </c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0"/>
      <c r="P443" s="790"/>
      <c r="Q443" s="790"/>
      <c r="R443" s="790"/>
      <c r="S443" s="790"/>
      <c r="T443" s="790"/>
      <c r="U443" s="790"/>
      <c r="V443" s="790"/>
      <c r="W443" s="790"/>
      <c r="X443" s="790"/>
      <c r="Y443" s="790"/>
      <c r="Z443" s="790"/>
      <c r="AA443" s="772"/>
      <c r="AB443" s="772"/>
      <c r="AC443" s="772"/>
    </row>
    <row r="444" spans="1:68" ht="14.25" customHeight="1" x14ac:dyDescent="0.25">
      <c r="A444" s="799" t="s">
        <v>113</v>
      </c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0"/>
      <c r="P444" s="790"/>
      <c r="Q444" s="790"/>
      <c r="R444" s="790"/>
      <c r="S444" s="790"/>
      <c r="T444" s="790"/>
      <c r="U444" s="790"/>
      <c r="V444" s="790"/>
      <c r="W444" s="790"/>
      <c r="X444" s="790"/>
      <c r="Y444" s="790"/>
      <c r="Z444" s="790"/>
      <c r="AA444" s="773"/>
      <c r="AB444" s="773"/>
      <c r="AC444" s="77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81">
        <v>4680115881907</v>
      </c>
      <c r="E445" s="782"/>
      <c r="F445" s="776">
        <v>1.8</v>
      </c>
      <c r="G445" s="32">
        <v>6</v>
      </c>
      <c r="H445" s="776">
        <v>10.8</v>
      </c>
      <c r="I445" s="77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0</v>
      </c>
      <c r="Y445" s="77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81">
        <v>4680115881907</v>
      </c>
      <c r="E446" s="782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81">
        <v>4680115883925</v>
      </c>
      <c r="E447" s="782"/>
      <c r="F447" s="776">
        <v>2.5</v>
      </c>
      <c r="G447" s="32">
        <v>6</v>
      </c>
      <c r="H447" s="776">
        <v>15</v>
      </c>
      <c r="I447" s="77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81">
        <v>4680115883925</v>
      </c>
      <c r="E448" s="782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4"/>
      <c r="R448" s="784"/>
      <c r="S448" s="784"/>
      <c r="T448" s="785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4301011874</v>
      </c>
      <c r="D449" s="781">
        <v>4680115884892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4"/>
      <c r="R449" s="784"/>
      <c r="S449" s="784"/>
      <c r="T449" s="785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4301011312</v>
      </c>
      <c r="D450" s="781">
        <v>4607091384192</v>
      </c>
      <c r="E450" s="782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4"/>
      <c r="R450" s="784"/>
      <c r="S450" s="784"/>
      <c r="T450" s="785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81">
        <v>4680115884885</v>
      </c>
      <c r="E451" s="782"/>
      <c r="F451" s="776">
        <v>0.8</v>
      </c>
      <c r="G451" s="32">
        <v>15</v>
      </c>
      <c r="H451" s="776">
        <v>12</v>
      </c>
      <c r="I451" s="77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9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4"/>
      <c r="R451" s="784"/>
      <c r="S451" s="784"/>
      <c r="T451" s="785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81">
        <v>4680115884908</v>
      </c>
      <c r="E452" s="782"/>
      <c r="F452" s="776">
        <v>0.4</v>
      </c>
      <c r="G452" s="32">
        <v>10</v>
      </c>
      <c r="H452" s="776">
        <v>4</v>
      </c>
      <c r="I452" s="77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789"/>
      <c r="B453" s="790"/>
      <c r="C453" s="790"/>
      <c r="D453" s="790"/>
      <c r="E453" s="790"/>
      <c r="F453" s="790"/>
      <c r="G453" s="790"/>
      <c r="H453" s="790"/>
      <c r="I453" s="790"/>
      <c r="J453" s="790"/>
      <c r="K453" s="790"/>
      <c r="L453" s="790"/>
      <c r="M453" s="790"/>
      <c r="N453" s="790"/>
      <c r="O453" s="791"/>
      <c r="P453" s="792" t="s">
        <v>71</v>
      </c>
      <c r="Q453" s="793"/>
      <c r="R453" s="793"/>
      <c r="S453" s="793"/>
      <c r="T453" s="793"/>
      <c r="U453" s="793"/>
      <c r="V453" s="794"/>
      <c r="W453" s="37" t="s">
        <v>72</v>
      </c>
      <c r="X453" s="779">
        <f>IFERROR(X445/H445,"0")+IFERROR(X446/H446,"0")+IFERROR(X447/H447,"0")+IFERROR(X448/H448,"0")+IFERROR(X449/H449,"0")+IFERROR(X450/H450,"0")+IFERROR(X451/H451,"0")+IFERROR(X452/H452,"0")</f>
        <v>0</v>
      </c>
      <c r="Y453" s="779">
        <f>IFERROR(Y445/H445,"0")+IFERROR(Y446/H446,"0")+IFERROR(Y447/H447,"0")+IFERROR(Y448/H448,"0")+IFERROR(Y449/H449,"0")+IFERROR(Y450/H450,"0")+IFERROR(Y451/H451,"0")+IFERROR(Y452/H452,"0")</f>
        <v>0</v>
      </c>
      <c r="Z453" s="77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80"/>
      <c r="AB453" s="780"/>
      <c r="AC453" s="780"/>
    </row>
    <row r="454" spans="1:68" x14ac:dyDescent="0.2">
      <c r="A454" s="790"/>
      <c r="B454" s="790"/>
      <c r="C454" s="790"/>
      <c r="D454" s="790"/>
      <c r="E454" s="790"/>
      <c r="F454" s="790"/>
      <c r="G454" s="790"/>
      <c r="H454" s="790"/>
      <c r="I454" s="790"/>
      <c r="J454" s="790"/>
      <c r="K454" s="790"/>
      <c r="L454" s="790"/>
      <c r="M454" s="790"/>
      <c r="N454" s="790"/>
      <c r="O454" s="791"/>
      <c r="P454" s="792" t="s">
        <v>71</v>
      </c>
      <c r="Q454" s="793"/>
      <c r="R454" s="793"/>
      <c r="S454" s="793"/>
      <c r="T454" s="793"/>
      <c r="U454" s="793"/>
      <c r="V454" s="794"/>
      <c r="W454" s="37" t="s">
        <v>69</v>
      </c>
      <c r="X454" s="779">
        <f>IFERROR(SUM(X445:X452),"0")</f>
        <v>0</v>
      </c>
      <c r="Y454" s="779">
        <f>IFERROR(SUM(Y445:Y452),"0")</f>
        <v>0</v>
      </c>
      <c r="Z454" s="37"/>
      <c r="AA454" s="780"/>
      <c r="AB454" s="780"/>
      <c r="AC454" s="780"/>
    </row>
    <row r="455" spans="1:68" ht="14.25" customHeight="1" x14ac:dyDescent="0.25">
      <c r="A455" s="799" t="s">
        <v>64</v>
      </c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0"/>
      <c r="P455" s="790"/>
      <c r="Q455" s="790"/>
      <c r="R455" s="790"/>
      <c r="S455" s="790"/>
      <c r="T455" s="790"/>
      <c r="U455" s="790"/>
      <c r="V455" s="790"/>
      <c r="W455" s="790"/>
      <c r="X455" s="790"/>
      <c r="Y455" s="790"/>
      <c r="Z455" s="790"/>
      <c r="AA455" s="773"/>
      <c r="AB455" s="773"/>
      <c r="AC455" s="77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81">
        <v>4607091384802</v>
      </c>
      <c r="E456" s="782"/>
      <c r="F456" s="776">
        <v>0.73</v>
      </c>
      <c r="G456" s="32">
        <v>6</v>
      </c>
      <c r="H456" s="776">
        <v>4.38</v>
      </c>
      <c r="I456" s="77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81">
        <v>4607091384826</v>
      </c>
      <c r="E457" s="782"/>
      <c r="F457" s="776">
        <v>0.35</v>
      </c>
      <c r="G457" s="32">
        <v>8</v>
      </c>
      <c r="H457" s="776">
        <v>2.8</v>
      </c>
      <c r="I457" s="77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9"/>
      <c r="B458" s="790"/>
      <c r="C458" s="790"/>
      <c r="D458" s="790"/>
      <c r="E458" s="790"/>
      <c r="F458" s="790"/>
      <c r="G458" s="790"/>
      <c r="H458" s="790"/>
      <c r="I458" s="790"/>
      <c r="J458" s="790"/>
      <c r="K458" s="790"/>
      <c r="L458" s="790"/>
      <c r="M458" s="790"/>
      <c r="N458" s="790"/>
      <c r="O458" s="791"/>
      <c r="P458" s="792" t="s">
        <v>71</v>
      </c>
      <c r="Q458" s="793"/>
      <c r="R458" s="793"/>
      <c r="S458" s="793"/>
      <c r="T458" s="793"/>
      <c r="U458" s="793"/>
      <c r="V458" s="794"/>
      <c r="W458" s="37" t="s">
        <v>72</v>
      </c>
      <c r="X458" s="779">
        <f>IFERROR(X456/H456,"0")+IFERROR(X457/H457,"0")</f>
        <v>0</v>
      </c>
      <c r="Y458" s="779">
        <f>IFERROR(Y456/H456,"0")+IFERROR(Y457/H457,"0")</f>
        <v>0</v>
      </c>
      <c r="Z458" s="779">
        <f>IFERROR(IF(Z456="",0,Z456),"0")+IFERROR(IF(Z457="",0,Z457),"0")</f>
        <v>0</v>
      </c>
      <c r="AA458" s="780"/>
      <c r="AB458" s="780"/>
      <c r="AC458" s="780"/>
    </row>
    <row r="459" spans="1:68" x14ac:dyDescent="0.2">
      <c r="A459" s="790"/>
      <c r="B459" s="790"/>
      <c r="C459" s="790"/>
      <c r="D459" s="790"/>
      <c r="E459" s="790"/>
      <c r="F459" s="790"/>
      <c r="G459" s="790"/>
      <c r="H459" s="790"/>
      <c r="I459" s="790"/>
      <c r="J459" s="790"/>
      <c r="K459" s="790"/>
      <c r="L459" s="790"/>
      <c r="M459" s="790"/>
      <c r="N459" s="790"/>
      <c r="O459" s="791"/>
      <c r="P459" s="792" t="s">
        <v>71</v>
      </c>
      <c r="Q459" s="793"/>
      <c r="R459" s="793"/>
      <c r="S459" s="793"/>
      <c r="T459" s="793"/>
      <c r="U459" s="793"/>
      <c r="V459" s="794"/>
      <c r="W459" s="37" t="s">
        <v>69</v>
      </c>
      <c r="X459" s="779">
        <f>IFERROR(SUM(X456:X457),"0")</f>
        <v>0</v>
      </c>
      <c r="Y459" s="779">
        <f>IFERROR(SUM(Y456:Y457),"0")</f>
        <v>0</v>
      </c>
      <c r="Z459" s="37"/>
      <c r="AA459" s="780"/>
      <c r="AB459" s="780"/>
      <c r="AC459" s="780"/>
    </row>
    <row r="460" spans="1:68" ht="14.25" customHeight="1" x14ac:dyDescent="0.25">
      <c r="A460" s="799" t="s">
        <v>73</v>
      </c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0"/>
      <c r="P460" s="790"/>
      <c r="Q460" s="790"/>
      <c r="R460" s="790"/>
      <c r="S460" s="790"/>
      <c r="T460" s="790"/>
      <c r="U460" s="790"/>
      <c r="V460" s="790"/>
      <c r="W460" s="790"/>
      <c r="X460" s="790"/>
      <c r="Y460" s="790"/>
      <c r="Z460" s="790"/>
      <c r="AA460" s="773"/>
      <c r="AB460" s="773"/>
      <c r="AC460" s="77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81">
        <v>4607091384246</v>
      </c>
      <c r="E461" s="782"/>
      <c r="F461" s="776">
        <v>1.5</v>
      </c>
      <c r="G461" s="32">
        <v>6</v>
      </c>
      <c r="H461" s="776">
        <v>9</v>
      </c>
      <c r="I461" s="77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79" t="s">
        <v>729</v>
      </c>
      <c r="Q461" s="784"/>
      <c r="R461" s="784"/>
      <c r="S461" s="784"/>
      <c r="T461" s="785"/>
      <c r="U461" s="34"/>
      <c r="V461" s="34"/>
      <c r="W461" s="35" t="s">
        <v>69</v>
      </c>
      <c r="X461" s="777">
        <v>2202</v>
      </c>
      <c r="Y461" s="778">
        <f>IFERROR(IF(X461="",0,CEILING((X461/$H461),1)*$H461),"")</f>
        <v>2205</v>
      </c>
      <c r="Z461" s="36">
        <f>IFERROR(IF(Y461=0,"",ROUNDUP(Y461/H461,0)*0.02175),"")</f>
        <v>5.3287499999999994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2339.9920000000002</v>
      </c>
      <c r="BN461" s="64">
        <f>IFERROR(Y461*I461/H461,"0")</f>
        <v>2343.1799999999998</v>
      </c>
      <c r="BO461" s="64">
        <f>IFERROR(1/J461*(X461/H461),"0")</f>
        <v>4.3690476190476186</v>
      </c>
      <c r="BP461" s="64">
        <f>IFERROR(1/J461*(Y461/H461),"0")</f>
        <v>4.375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81">
        <v>4680115881976</v>
      </c>
      <c r="E462" s="782"/>
      <c r="F462" s="776">
        <v>1.5</v>
      </c>
      <c r="G462" s="32">
        <v>6</v>
      </c>
      <c r="H462" s="776">
        <v>9</v>
      </c>
      <c r="I462" s="77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733</v>
      </c>
      <c r="Q462" s="784"/>
      <c r="R462" s="784"/>
      <c r="S462" s="784"/>
      <c r="T462" s="785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81">
        <v>4607091384253</v>
      </c>
      <c r="E463" s="782"/>
      <c r="F463" s="776">
        <v>0.4</v>
      </c>
      <c r="G463" s="32">
        <v>6</v>
      </c>
      <c r="H463" s="776">
        <v>2.4</v>
      </c>
      <c r="I463" s="77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81">
        <v>4607091384253</v>
      </c>
      <c r="E464" s="782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81">
        <v>4680115881969</v>
      </c>
      <c r="E465" s="782"/>
      <c r="F465" s="776">
        <v>0.4</v>
      </c>
      <c r="G465" s="32">
        <v>6</v>
      </c>
      <c r="H465" s="776">
        <v>2.4</v>
      </c>
      <c r="I465" s="77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4"/>
      <c r="R465" s="784"/>
      <c r="S465" s="784"/>
      <c r="T465" s="785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9"/>
      <c r="B466" s="790"/>
      <c r="C466" s="790"/>
      <c r="D466" s="790"/>
      <c r="E466" s="790"/>
      <c r="F466" s="790"/>
      <c r="G466" s="790"/>
      <c r="H466" s="790"/>
      <c r="I466" s="790"/>
      <c r="J466" s="790"/>
      <c r="K466" s="790"/>
      <c r="L466" s="790"/>
      <c r="M466" s="790"/>
      <c r="N466" s="790"/>
      <c r="O466" s="791"/>
      <c r="P466" s="792" t="s">
        <v>71</v>
      </c>
      <c r="Q466" s="793"/>
      <c r="R466" s="793"/>
      <c r="S466" s="793"/>
      <c r="T466" s="793"/>
      <c r="U466" s="793"/>
      <c r="V466" s="794"/>
      <c r="W466" s="37" t="s">
        <v>72</v>
      </c>
      <c r="X466" s="779">
        <f>IFERROR(X461/H461,"0")+IFERROR(X462/H462,"0")+IFERROR(X463/H463,"0")+IFERROR(X464/H464,"0")+IFERROR(X465/H465,"0")</f>
        <v>244.66666666666666</v>
      </c>
      <c r="Y466" s="779">
        <f>IFERROR(Y461/H461,"0")+IFERROR(Y462/H462,"0")+IFERROR(Y463/H463,"0")+IFERROR(Y464/H464,"0")+IFERROR(Y465/H465,"0")</f>
        <v>245</v>
      </c>
      <c r="Z466" s="779">
        <f>IFERROR(IF(Z461="",0,Z461),"0")+IFERROR(IF(Z462="",0,Z462),"0")+IFERROR(IF(Z463="",0,Z463),"0")+IFERROR(IF(Z464="",0,Z464),"0")+IFERROR(IF(Z465="",0,Z465),"0")</f>
        <v>5.3287499999999994</v>
      </c>
      <c r="AA466" s="780"/>
      <c r="AB466" s="780"/>
      <c r="AC466" s="780"/>
    </row>
    <row r="467" spans="1:68" x14ac:dyDescent="0.2">
      <c r="A467" s="790"/>
      <c r="B467" s="790"/>
      <c r="C467" s="790"/>
      <c r="D467" s="790"/>
      <c r="E467" s="790"/>
      <c r="F467" s="790"/>
      <c r="G467" s="790"/>
      <c r="H467" s="790"/>
      <c r="I467" s="790"/>
      <c r="J467" s="790"/>
      <c r="K467" s="790"/>
      <c r="L467" s="790"/>
      <c r="M467" s="790"/>
      <c r="N467" s="790"/>
      <c r="O467" s="791"/>
      <c r="P467" s="792" t="s">
        <v>71</v>
      </c>
      <c r="Q467" s="793"/>
      <c r="R467" s="793"/>
      <c r="S467" s="793"/>
      <c r="T467" s="793"/>
      <c r="U467" s="793"/>
      <c r="V467" s="794"/>
      <c r="W467" s="37" t="s">
        <v>69</v>
      </c>
      <c r="X467" s="779">
        <f>IFERROR(SUM(X461:X465),"0")</f>
        <v>2202</v>
      </c>
      <c r="Y467" s="779">
        <f>IFERROR(SUM(Y461:Y465),"0")</f>
        <v>2205</v>
      </c>
      <c r="Z467" s="37"/>
      <c r="AA467" s="780"/>
      <c r="AB467" s="780"/>
      <c r="AC467" s="780"/>
    </row>
    <row r="468" spans="1:68" ht="14.25" customHeight="1" x14ac:dyDescent="0.25">
      <c r="A468" s="799" t="s">
        <v>210</v>
      </c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0"/>
      <c r="P468" s="790"/>
      <c r="Q468" s="790"/>
      <c r="R468" s="790"/>
      <c r="S468" s="790"/>
      <c r="T468" s="790"/>
      <c r="U468" s="790"/>
      <c r="V468" s="790"/>
      <c r="W468" s="790"/>
      <c r="X468" s="790"/>
      <c r="Y468" s="790"/>
      <c r="Z468" s="790"/>
      <c r="AA468" s="773"/>
      <c r="AB468" s="773"/>
      <c r="AC468" s="77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81">
        <v>4607091389357</v>
      </c>
      <c r="E469" s="782"/>
      <c r="F469" s="776">
        <v>1.5</v>
      </c>
      <c r="G469" s="32">
        <v>6</v>
      </c>
      <c r="H469" s="776">
        <v>9</v>
      </c>
      <c r="I469" s="77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36" t="s">
        <v>745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9"/>
      <c r="B470" s="790"/>
      <c r="C470" s="790"/>
      <c r="D470" s="790"/>
      <c r="E470" s="790"/>
      <c r="F470" s="790"/>
      <c r="G470" s="790"/>
      <c r="H470" s="790"/>
      <c r="I470" s="790"/>
      <c r="J470" s="790"/>
      <c r="K470" s="790"/>
      <c r="L470" s="790"/>
      <c r="M470" s="790"/>
      <c r="N470" s="790"/>
      <c r="O470" s="791"/>
      <c r="P470" s="792" t="s">
        <v>71</v>
      </c>
      <c r="Q470" s="793"/>
      <c r="R470" s="793"/>
      <c r="S470" s="793"/>
      <c r="T470" s="793"/>
      <c r="U470" s="793"/>
      <c r="V470" s="794"/>
      <c r="W470" s="37" t="s">
        <v>72</v>
      </c>
      <c r="X470" s="779">
        <f>IFERROR(X469/H469,"0")</f>
        <v>0</v>
      </c>
      <c r="Y470" s="779">
        <f>IFERROR(Y469/H469,"0")</f>
        <v>0</v>
      </c>
      <c r="Z470" s="779">
        <f>IFERROR(IF(Z469="",0,Z469),"0")</f>
        <v>0</v>
      </c>
      <c r="AA470" s="780"/>
      <c r="AB470" s="780"/>
      <c r="AC470" s="780"/>
    </row>
    <row r="471" spans="1:68" x14ac:dyDescent="0.2">
      <c r="A471" s="790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92" t="s">
        <v>71</v>
      </c>
      <c r="Q471" s="793"/>
      <c r="R471" s="793"/>
      <c r="S471" s="793"/>
      <c r="T471" s="793"/>
      <c r="U471" s="793"/>
      <c r="V471" s="794"/>
      <c r="W471" s="37" t="s">
        <v>69</v>
      </c>
      <c r="X471" s="779">
        <f>IFERROR(SUM(X469:X469),"0")</f>
        <v>0</v>
      </c>
      <c r="Y471" s="779">
        <f>IFERROR(SUM(Y469:Y469),"0")</f>
        <v>0</v>
      </c>
      <c r="Z471" s="37"/>
      <c r="AA471" s="780"/>
      <c r="AB471" s="780"/>
      <c r="AC471" s="780"/>
    </row>
    <row r="472" spans="1:68" ht="27.75" customHeight="1" x14ac:dyDescent="0.2">
      <c r="A472" s="886" t="s">
        <v>747</v>
      </c>
      <c r="B472" s="887"/>
      <c r="C472" s="887"/>
      <c r="D472" s="887"/>
      <c r="E472" s="887"/>
      <c r="F472" s="887"/>
      <c r="G472" s="887"/>
      <c r="H472" s="887"/>
      <c r="I472" s="887"/>
      <c r="J472" s="887"/>
      <c r="K472" s="887"/>
      <c r="L472" s="887"/>
      <c r="M472" s="887"/>
      <c r="N472" s="887"/>
      <c r="O472" s="887"/>
      <c r="P472" s="887"/>
      <c r="Q472" s="887"/>
      <c r="R472" s="887"/>
      <c r="S472" s="887"/>
      <c r="T472" s="887"/>
      <c r="U472" s="887"/>
      <c r="V472" s="887"/>
      <c r="W472" s="887"/>
      <c r="X472" s="887"/>
      <c r="Y472" s="887"/>
      <c r="Z472" s="887"/>
      <c r="AA472" s="48"/>
      <c r="AB472" s="48"/>
      <c r="AC472" s="48"/>
    </row>
    <row r="473" spans="1:68" ht="16.5" customHeight="1" x14ac:dyDescent="0.25">
      <c r="A473" s="825" t="s">
        <v>748</v>
      </c>
      <c r="B473" s="790"/>
      <c r="C473" s="790"/>
      <c r="D473" s="790"/>
      <c r="E473" s="790"/>
      <c r="F473" s="790"/>
      <c r="G473" s="790"/>
      <c r="H473" s="790"/>
      <c r="I473" s="790"/>
      <c r="J473" s="790"/>
      <c r="K473" s="790"/>
      <c r="L473" s="790"/>
      <c r="M473" s="790"/>
      <c r="N473" s="790"/>
      <c r="O473" s="790"/>
      <c r="P473" s="790"/>
      <c r="Q473" s="790"/>
      <c r="R473" s="790"/>
      <c r="S473" s="790"/>
      <c r="T473" s="790"/>
      <c r="U473" s="790"/>
      <c r="V473" s="790"/>
      <c r="W473" s="790"/>
      <c r="X473" s="790"/>
      <c r="Y473" s="790"/>
      <c r="Z473" s="790"/>
      <c r="AA473" s="772"/>
      <c r="AB473" s="772"/>
      <c r="AC473" s="772"/>
    </row>
    <row r="474" spans="1:68" ht="14.25" customHeight="1" x14ac:dyDescent="0.25">
      <c r="A474" s="799" t="s">
        <v>113</v>
      </c>
      <c r="B474" s="790"/>
      <c r="C474" s="790"/>
      <c r="D474" s="790"/>
      <c r="E474" s="790"/>
      <c r="F474" s="790"/>
      <c r="G474" s="790"/>
      <c r="H474" s="790"/>
      <c r="I474" s="790"/>
      <c r="J474" s="790"/>
      <c r="K474" s="790"/>
      <c r="L474" s="790"/>
      <c r="M474" s="790"/>
      <c r="N474" s="790"/>
      <c r="O474" s="790"/>
      <c r="P474" s="790"/>
      <c r="Q474" s="790"/>
      <c r="R474" s="790"/>
      <c r="S474" s="790"/>
      <c r="T474" s="790"/>
      <c r="U474" s="790"/>
      <c r="V474" s="790"/>
      <c r="W474" s="790"/>
      <c r="X474" s="790"/>
      <c r="Y474" s="790"/>
      <c r="Z474" s="790"/>
      <c r="AA474" s="773"/>
      <c r="AB474" s="773"/>
      <c r="AC474" s="77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81">
        <v>4607091389708</v>
      </c>
      <c r="E475" s="782"/>
      <c r="F475" s="776">
        <v>0.45</v>
      </c>
      <c r="G475" s="32">
        <v>6</v>
      </c>
      <c r="H475" s="776">
        <v>2.7</v>
      </c>
      <c r="I475" s="77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4"/>
      <c r="R475" s="784"/>
      <c r="S475" s="784"/>
      <c r="T475" s="785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9"/>
      <c r="B476" s="790"/>
      <c r="C476" s="790"/>
      <c r="D476" s="790"/>
      <c r="E476" s="790"/>
      <c r="F476" s="790"/>
      <c r="G476" s="790"/>
      <c r="H476" s="790"/>
      <c r="I476" s="790"/>
      <c r="J476" s="790"/>
      <c r="K476" s="790"/>
      <c r="L476" s="790"/>
      <c r="M476" s="790"/>
      <c r="N476" s="790"/>
      <c r="O476" s="791"/>
      <c r="P476" s="792" t="s">
        <v>71</v>
      </c>
      <c r="Q476" s="793"/>
      <c r="R476" s="793"/>
      <c r="S476" s="793"/>
      <c r="T476" s="793"/>
      <c r="U476" s="793"/>
      <c r="V476" s="794"/>
      <c r="W476" s="37" t="s">
        <v>72</v>
      </c>
      <c r="X476" s="779">
        <f>IFERROR(X475/H475,"0")</f>
        <v>0</v>
      </c>
      <c r="Y476" s="779">
        <f>IFERROR(Y475/H475,"0")</f>
        <v>0</v>
      </c>
      <c r="Z476" s="779">
        <f>IFERROR(IF(Z475="",0,Z475),"0")</f>
        <v>0</v>
      </c>
      <c r="AA476" s="780"/>
      <c r="AB476" s="780"/>
      <c r="AC476" s="780"/>
    </row>
    <row r="477" spans="1:68" x14ac:dyDescent="0.2">
      <c r="A477" s="790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92" t="s">
        <v>71</v>
      </c>
      <c r="Q477" s="793"/>
      <c r="R477" s="793"/>
      <c r="S477" s="793"/>
      <c r="T477" s="793"/>
      <c r="U477" s="793"/>
      <c r="V477" s="794"/>
      <c r="W477" s="37" t="s">
        <v>69</v>
      </c>
      <c r="X477" s="779">
        <f>IFERROR(SUM(X475:X475),"0")</f>
        <v>0</v>
      </c>
      <c r="Y477" s="779">
        <f>IFERROR(SUM(Y475:Y475),"0")</f>
        <v>0</v>
      </c>
      <c r="Z477" s="37"/>
      <c r="AA477" s="780"/>
      <c r="AB477" s="780"/>
      <c r="AC477" s="780"/>
    </row>
    <row r="478" spans="1:68" ht="14.25" customHeight="1" x14ac:dyDescent="0.25">
      <c r="A478" s="799" t="s">
        <v>64</v>
      </c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0"/>
      <c r="P478" s="790"/>
      <c r="Q478" s="790"/>
      <c r="R478" s="790"/>
      <c r="S478" s="790"/>
      <c r="T478" s="790"/>
      <c r="U478" s="790"/>
      <c r="V478" s="790"/>
      <c r="W478" s="790"/>
      <c r="X478" s="790"/>
      <c r="Y478" s="790"/>
      <c r="Z478" s="790"/>
      <c r="AA478" s="773"/>
      <c r="AB478" s="773"/>
      <c r="AC478" s="77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81">
        <v>4680115886100</v>
      </c>
      <c r="E479" s="782"/>
      <c r="F479" s="776">
        <v>0.9</v>
      </c>
      <c r="G479" s="32">
        <v>6</v>
      </c>
      <c r="H479" s="776">
        <v>5.4</v>
      </c>
      <c r="I479" s="77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01" t="s">
        <v>754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 t="shared" ref="Y479:Y500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500" si="99">IFERROR(X479*I479/H479,"0")</f>
        <v>0</v>
      </c>
      <c r="BN479" s="64">
        <f t="shared" ref="BN479:BN500" si="100">IFERROR(Y479*I479/H479,"0")</f>
        <v>0</v>
      </c>
      <c r="BO479" s="64">
        <f t="shared" ref="BO479:BO500" si="101">IFERROR(1/J479*(X479/H479),"0")</f>
        <v>0</v>
      </c>
      <c r="BP479" s="64">
        <f t="shared" ref="BP479:BP500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81">
        <v>4680115886117</v>
      </c>
      <c r="E480" s="782"/>
      <c r="F480" s="776">
        <v>0.9</v>
      </c>
      <c r="G480" s="32">
        <v>6</v>
      </c>
      <c r="H480" s="776">
        <v>5.4</v>
      </c>
      <c r="I480" s="77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3" t="s">
        <v>758</v>
      </c>
      <c r="Q480" s="784"/>
      <c r="R480" s="784"/>
      <c r="S480" s="784"/>
      <c r="T480" s="785"/>
      <c r="U480" s="34"/>
      <c r="V480" s="34"/>
      <c r="W480" s="35" t="s">
        <v>69</v>
      </c>
      <c r="X480" s="777">
        <v>0</v>
      </c>
      <c r="Y480" s="77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81">
        <v>4680115886117</v>
      </c>
      <c r="E481" s="782"/>
      <c r="F481" s="776">
        <v>0.9</v>
      </c>
      <c r="G481" s="32">
        <v>6</v>
      </c>
      <c r="H481" s="776">
        <v>5.4</v>
      </c>
      <c r="I481" s="77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08" t="s">
        <v>758</v>
      </c>
      <c r="Q481" s="784"/>
      <c r="R481" s="784"/>
      <c r="S481" s="784"/>
      <c r="T481" s="785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81">
        <v>4607091389746</v>
      </c>
      <c r="E482" s="782"/>
      <c r="F482" s="776">
        <v>0.7</v>
      </c>
      <c r="G482" s="32">
        <v>6</v>
      </c>
      <c r="H482" s="776">
        <v>4.2</v>
      </c>
      <c r="I482" s="77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84"/>
      <c r="R482" s="784"/>
      <c r="S482" s="784"/>
      <c r="T482" s="785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81">
        <v>4607091389746</v>
      </c>
      <c r="E483" s="782"/>
      <c r="F483" s="776">
        <v>0.7</v>
      </c>
      <c r="G483" s="32">
        <v>6</v>
      </c>
      <c r="H483" s="776">
        <v>4.2</v>
      </c>
      <c r="I483" s="77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4"/>
      <c r="R483" s="784"/>
      <c r="S483" s="784"/>
      <c r="T483" s="785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81">
        <v>4680115883147</v>
      </c>
      <c r="E484" s="782"/>
      <c r="F484" s="776">
        <v>0.28000000000000003</v>
      </c>
      <c r="G484" s="32">
        <v>6</v>
      </c>
      <c r="H484" s="776">
        <v>1.68</v>
      </c>
      <c r="I484" s="77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84"/>
      <c r="R484" s="784"/>
      <c r="S484" s="784"/>
      <c r="T484" s="785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 t="shared" ref="Z484:Z500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81">
        <v>4680115883147</v>
      </c>
      <c r="E485" s="782"/>
      <c r="F485" s="776">
        <v>0.28000000000000003</v>
      </c>
      <c r="G485" s="32">
        <v>6</v>
      </c>
      <c r="H485" s="776">
        <v>1.68</v>
      </c>
      <c r="I485" s="77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2" t="s">
        <v>768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81">
        <v>4607091384338</v>
      </c>
      <c r="E486" s="782"/>
      <c r="F486" s="776">
        <v>0.35</v>
      </c>
      <c r="G486" s="32">
        <v>6</v>
      </c>
      <c r="H486" s="776">
        <v>2.1</v>
      </c>
      <c r="I486" s="77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81">
        <v>4607091384338</v>
      </c>
      <c r="E487" s="782"/>
      <c r="F487" s="776">
        <v>0.35</v>
      </c>
      <c r="G487" s="32">
        <v>6</v>
      </c>
      <c r="H487" s="776">
        <v>2.1</v>
      </c>
      <c r="I487" s="77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84"/>
      <c r="R487" s="784"/>
      <c r="S487" s="784"/>
      <c r="T487" s="785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81">
        <v>4680115883154</v>
      </c>
      <c r="E488" s="782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84"/>
      <c r="R488" s="784"/>
      <c r="S488" s="784"/>
      <c r="T488" s="785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81">
        <v>4680115883154</v>
      </c>
      <c r="E489" s="782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776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772</v>
      </c>
      <c r="B490" s="54" t="s">
        <v>777</v>
      </c>
      <c r="C490" s="31">
        <v>4301031254</v>
      </c>
      <c r="D490" s="781">
        <v>4680115883154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/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779</v>
      </c>
      <c r="C491" s="31">
        <v>4301031331</v>
      </c>
      <c r="D491" s="781">
        <v>4607091389524</v>
      </c>
      <c r="E491" s="782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778</v>
      </c>
      <c r="B492" s="54" t="s">
        <v>780</v>
      </c>
      <c r="C492" s="31">
        <v>4301031361</v>
      </c>
      <c r="D492" s="781">
        <v>4607091389524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774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4301031337</v>
      </c>
      <c r="D493" s="781">
        <v>4680115883161</v>
      </c>
      <c r="E493" s="782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4301031364</v>
      </c>
      <c r="D494" s="781">
        <v>4680115883161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4301031333</v>
      </c>
      <c r="D495" s="781">
        <v>4607091389531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4301031358</v>
      </c>
      <c r="D496" s="781">
        <v>4607091389531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38</v>
      </c>
      <c r="Y496" s="778">
        <f t="shared" si="98"/>
        <v>39.9</v>
      </c>
      <c r="Z496" s="36">
        <f t="shared" si="103"/>
        <v>9.5380000000000006E-2</v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9"/>
        <v>40.352380952380948</v>
      </c>
      <c r="BN496" s="64">
        <f t="shared" si="100"/>
        <v>42.36999999999999</v>
      </c>
      <c r="BO496" s="64">
        <f t="shared" si="101"/>
        <v>7.7330077330077338E-2</v>
      </c>
      <c r="BP496" s="64">
        <f t="shared" si="102"/>
        <v>8.11965811965812E-2</v>
      </c>
    </row>
    <row r="497" spans="1:68" ht="37.5" customHeight="1" x14ac:dyDescent="0.25">
      <c r="A497" s="54" t="s">
        <v>790</v>
      </c>
      <c r="B497" s="54" t="s">
        <v>791</v>
      </c>
      <c r="C497" s="31">
        <v>4301031360</v>
      </c>
      <c r="D497" s="781">
        <v>4607091384345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783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793</v>
      </c>
      <c r="C498" s="31">
        <v>4301031338</v>
      </c>
      <c r="D498" s="781">
        <v>4680115883185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794</v>
      </c>
      <c r="C499" s="31">
        <v>4301031368</v>
      </c>
      <c r="D499" s="781">
        <v>4680115883185</v>
      </c>
      <c r="E499" s="782"/>
      <c r="F499" s="776">
        <v>0.28000000000000003</v>
      </c>
      <c r="G499" s="32">
        <v>6</v>
      </c>
      <c r="H499" s="776">
        <v>1.68</v>
      </c>
      <c r="I499" s="77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">
        <v>795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759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792</v>
      </c>
      <c r="B500" s="54" t="s">
        <v>796</v>
      </c>
      <c r="C500" s="31">
        <v>4301031255</v>
      </c>
      <c r="D500" s="781">
        <v>4680115883185</v>
      </c>
      <c r="E500" s="782"/>
      <c r="F500" s="776">
        <v>0.28000000000000003</v>
      </c>
      <c r="G500" s="32">
        <v>6</v>
      </c>
      <c r="H500" s="776">
        <v>1.68</v>
      </c>
      <c r="I500" s="776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4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797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789"/>
      <c r="B501" s="790"/>
      <c r="C501" s="790"/>
      <c r="D501" s="790"/>
      <c r="E501" s="790"/>
      <c r="F501" s="790"/>
      <c r="G501" s="790"/>
      <c r="H501" s="790"/>
      <c r="I501" s="790"/>
      <c r="J501" s="790"/>
      <c r="K501" s="790"/>
      <c r="L501" s="790"/>
      <c r="M501" s="790"/>
      <c r="N501" s="790"/>
      <c r="O501" s="791"/>
      <c r="P501" s="792" t="s">
        <v>71</v>
      </c>
      <c r="Q501" s="793"/>
      <c r="R501" s="793"/>
      <c r="S501" s="793"/>
      <c r="T501" s="793"/>
      <c r="U501" s="793"/>
      <c r="V501" s="794"/>
      <c r="W501" s="37" t="s">
        <v>72</v>
      </c>
      <c r="X501" s="77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18.095238095238095</v>
      </c>
      <c r="Y501" s="77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19</v>
      </c>
      <c r="Z501" s="77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9.5380000000000006E-2</v>
      </c>
      <c r="AA501" s="780"/>
      <c r="AB501" s="780"/>
      <c r="AC501" s="780"/>
    </row>
    <row r="502" spans="1:68" x14ac:dyDescent="0.2">
      <c r="A502" s="790"/>
      <c r="B502" s="790"/>
      <c r="C502" s="790"/>
      <c r="D502" s="790"/>
      <c r="E502" s="790"/>
      <c r="F502" s="790"/>
      <c r="G502" s="790"/>
      <c r="H502" s="790"/>
      <c r="I502" s="790"/>
      <c r="J502" s="790"/>
      <c r="K502" s="790"/>
      <c r="L502" s="790"/>
      <c r="M502" s="790"/>
      <c r="N502" s="790"/>
      <c r="O502" s="791"/>
      <c r="P502" s="792" t="s">
        <v>71</v>
      </c>
      <c r="Q502" s="793"/>
      <c r="R502" s="793"/>
      <c r="S502" s="793"/>
      <c r="T502" s="793"/>
      <c r="U502" s="793"/>
      <c r="V502" s="794"/>
      <c r="W502" s="37" t="s">
        <v>69</v>
      </c>
      <c r="X502" s="779">
        <f>IFERROR(SUM(X479:X500),"0")</f>
        <v>38</v>
      </c>
      <c r="Y502" s="779">
        <f>IFERROR(SUM(Y479:Y500),"0")</f>
        <v>39.9</v>
      </c>
      <c r="Z502" s="37"/>
      <c r="AA502" s="780"/>
      <c r="AB502" s="780"/>
      <c r="AC502" s="780"/>
    </row>
    <row r="503" spans="1:68" ht="14.25" customHeight="1" x14ac:dyDescent="0.25">
      <c r="A503" s="799" t="s">
        <v>73</v>
      </c>
      <c r="B503" s="790"/>
      <c r="C503" s="790"/>
      <c r="D503" s="790"/>
      <c r="E503" s="790"/>
      <c r="F503" s="790"/>
      <c r="G503" s="790"/>
      <c r="H503" s="790"/>
      <c r="I503" s="790"/>
      <c r="J503" s="790"/>
      <c r="K503" s="790"/>
      <c r="L503" s="790"/>
      <c r="M503" s="790"/>
      <c r="N503" s="790"/>
      <c r="O503" s="790"/>
      <c r="P503" s="790"/>
      <c r="Q503" s="790"/>
      <c r="R503" s="790"/>
      <c r="S503" s="790"/>
      <c r="T503" s="790"/>
      <c r="U503" s="790"/>
      <c r="V503" s="790"/>
      <c r="W503" s="790"/>
      <c r="X503" s="790"/>
      <c r="Y503" s="790"/>
      <c r="Z503" s="790"/>
      <c r="AA503" s="773"/>
      <c r="AB503" s="773"/>
      <c r="AC503" s="773"/>
    </row>
    <row r="504" spans="1:68" ht="27" customHeight="1" x14ac:dyDescent="0.25">
      <c r="A504" s="54" t="s">
        <v>798</v>
      </c>
      <c r="B504" s="54" t="s">
        <v>799</v>
      </c>
      <c r="C504" s="31">
        <v>4301051284</v>
      </c>
      <c r="D504" s="781">
        <v>4607091384352</v>
      </c>
      <c r="E504" s="782"/>
      <c r="F504" s="776">
        <v>0.6</v>
      </c>
      <c r="G504" s="32">
        <v>4</v>
      </c>
      <c r="H504" s="776">
        <v>2.4</v>
      </c>
      <c r="I504" s="776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800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801</v>
      </c>
      <c r="B505" s="54" t="s">
        <v>802</v>
      </c>
      <c r="C505" s="31">
        <v>4301051431</v>
      </c>
      <c r="D505" s="781">
        <v>4607091389654</v>
      </c>
      <c r="E505" s="782"/>
      <c r="F505" s="776">
        <v>0.33</v>
      </c>
      <c r="G505" s="32">
        <v>6</v>
      </c>
      <c r="H505" s="776">
        <v>1.98</v>
      </c>
      <c r="I505" s="776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803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9"/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1"/>
      <c r="P506" s="792" t="s">
        <v>71</v>
      </c>
      <c r="Q506" s="793"/>
      <c r="R506" s="793"/>
      <c r="S506" s="793"/>
      <c r="T506" s="793"/>
      <c r="U506" s="793"/>
      <c r="V506" s="794"/>
      <c r="W506" s="37" t="s">
        <v>72</v>
      </c>
      <c r="X506" s="779">
        <f>IFERROR(X504/H504,"0")+IFERROR(X505/H505,"0")</f>
        <v>0</v>
      </c>
      <c r="Y506" s="779">
        <f>IFERROR(Y504/H504,"0")+IFERROR(Y505/H505,"0")</f>
        <v>0</v>
      </c>
      <c r="Z506" s="779">
        <f>IFERROR(IF(Z504="",0,Z504),"0")+IFERROR(IF(Z505="",0,Z505),"0")</f>
        <v>0</v>
      </c>
      <c r="AA506" s="780"/>
      <c r="AB506" s="780"/>
      <c r="AC506" s="780"/>
    </row>
    <row r="507" spans="1:68" x14ac:dyDescent="0.2">
      <c r="A507" s="790"/>
      <c r="B507" s="790"/>
      <c r="C507" s="790"/>
      <c r="D507" s="790"/>
      <c r="E507" s="790"/>
      <c r="F507" s="790"/>
      <c r="G507" s="790"/>
      <c r="H507" s="790"/>
      <c r="I507" s="790"/>
      <c r="J507" s="790"/>
      <c r="K507" s="790"/>
      <c r="L507" s="790"/>
      <c r="M507" s="790"/>
      <c r="N507" s="790"/>
      <c r="O507" s="791"/>
      <c r="P507" s="792" t="s">
        <v>71</v>
      </c>
      <c r="Q507" s="793"/>
      <c r="R507" s="793"/>
      <c r="S507" s="793"/>
      <c r="T507" s="793"/>
      <c r="U507" s="793"/>
      <c r="V507" s="794"/>
      <c r="W507" s="37" t="s">
        <v>69</v>
      </c>
      <c r="X507" s="779">
        <f>IFERROR(SUM(X504:X505),"0")</f>
        <v>0</v>
      </c>
      <c r="Y507" s="779">
        <f>IFERROR(SUM(Y504:Y505),"0")</f>
        <v>0</v>
      </c>
      <c r="Z507" s="37"/>
      <c r="AA507" s="780"/>
      <c r="AB507" s="780"/>
      <c r="AC507" s="780"/>
    </row>
    <row r="508" spans="1:68" ht="14.25" customHeight="1" x14ac:dyDescent="0.25">
      <c r="A508" s="799" t="s">
        <v>102</v>
      </c>
      <c r="B508" s="790"/>
      <c r="C508" s="790"/>
      <c r="D508" s="790"/>
      <c r="E508" s="790"/>
      <c r="F508" s="790"/>
      <c r="G508" s="790"/>
      <c r="H508" s="790"/>
      <c r="I508" s="790"/>
      <c r="J508" s="790"/>
      <c r="K508" s="790"/>
      <c r="L508" s="790"/>
      <c r="M508" s="790"/>
      <c r="N508" s="790"/>
      <c r="O508" s="790"/>
      <c r="P508" s="790"/>
      <c r="Q508" s="790"/>
      <c r="R508" s="790"/>
      <c r="S508" s="790"/>
      <c r="T508" s="790"/>
      <c r="U508" s="790"/>
      <c r="V508" s="790"/>
      <c r="W508" s="790"/>
      <c r="X508" s="790"/>
      <c r="Y508" s="790"/>
      <c r="Z508" s="790"/>
      <c r="AA508" s="773"/>
      <c r="AB508" s="773"/>
      <c r="AC508" s="773"/>
    </row>
    <row r="509" spans="1:68" ht="27" customHeight="1" x14ac:dyDescent="0.25">
      <c r="A509" s="54" t="s">
        <v>804</v>
      </c>
      <c r="B509" s="54" t="s">
        <v>805</v>
      </c>
      <c r="C509" s="31">
        <v>4301032045</v>
      </c>
      <c r="D509" s="781">
        <v>4680115884335</v>
      </c>
      <c r="E509" s="782"/>
      <c r="F509" s="776">
        <v>0.06</v>
      </c>
      <c r="G509" s="32">
        <v>20</v>
      </c>
      <c r="H509" s="776">
        <v>1.2</v>
      </c>
      <c r="I509" s="776">
        <v>1.8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60</v>
      </c>
      <c r="P509" s="11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808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809</v>
      </c>
      <c r="B510" s="54" t="s">
        <v>810</v>
      </c>
      <c r="C510" s="31">
        <v>4301170011</v>
      </c>
      <c r="D510" s="781">
        <v>4680115884113</v>
      </c>
      <c r="E510" s="782"/>
      <c r="F510" s="776">
        <v>0.11</v>
      </c>
      <c r="G510" s="32">
        <v>12</v>
      </c>
      <c r="H510" s="776">
        <v>1.32</v>
      </c>
      <c r="I510" s="776">
        <v>1.88</v>
      </c>
      <c r="J510" s="32">
        <v>200</v>
      </c>
      <c r="K510" s="32" t="s">
        <v>806</v>
      </c>
      <c r="L510" s="32"/>
      <c r="M510" s="33" t="s">
        <v>807</v>
      </c>
      <c r="N510" s="33"/>
      <c r="O510" s="32">
        <v>150</v>
      </c>
      <c r="P510" s="11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811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9"/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1"/>
      <c r="P511" s="792" t="s">
        <v>71</v>
      </c>
      <c r="Q511" s="793"/>
      <c r="R511" s="793"/>
      <c r="S511" s="793"/>
      <c r="T511" s="793"/>
      <c r="U511" s="793"/>
      <c r="V511" s="794"/>
      <c r="W511" s="37" t="s">
        <v>72</v>
      </c>
      <c r="X511" s="779">
        <f>IFERROR(X509/H509,"0")+IFERROR(X510/H510,"0")</f>
        <v>0</v>
      </c>
      <c r="Y511" s="779">
        <f>IFERROR(Y509/H509,"0")+IFERROR(Y510/H510,"0")</f>
        <v>0</v>
      </c>
      <c r="Z511" s="779">
        <f>IFERROR(IF(Z509="",0,Z509),"0")+IFERROR(IF(Z510="",0,Z510),"0")</f>
        <v>0</v>
      </c>
      <c r="AA511" s="780"/>
      <c r="AB511" s="780"/>
      <c r="AC511" s="780"/>
    </row>
    <row r="512" spans="1:68" x14ac:dyDescent="0.2">
      <c r="A512" s="790"/>
      <c r="B512" s="790"/>
      <c r="C512" s="790"/>
      <c r="D512" s="790"/>
      <c r="E512" s="790"/>
      <c r="F512" s="790"/>
      <c r="G512" s="790"/>
      <c r="H512" s="790"/>
      <c r="I512" s="790"/>
      <c r="J512" s="790"/>
      <c r="K512" s="790"/>
      <c r="L512" s="790"/>
      <c r="M512" s="790"/>
      <c r="N512" s="790"/>
      <c r="O512" s="791"/>
      <c r="P512" s="792" t="s">
        <v>71</v>
      </c>
      <c r="Q512" s="793"/>
      <c r="R512" s="793"/>
      <c r="S512" s="793"/>
      <c r="T512" s="793"/>
      <c r="U512" s="793"/>
      <c r="V512" s="794"/>
      <c r="W512" s="37" t="s">
        <v>69</v>
      </c>
      <c r="X512" s="779">
        <f>IFERROR(SUM(X509:X510),"0")</f>
        <v>0</v>
      </c>
      <c r="Y512" s="779">
        <f>IFERROR(SUM(Y509:Y510),"0")</f>
        <v>0</v>
      </c>
      <c r="Z512" s="37"/>
      <c r="AA512" s="780"/>
      <c r="AB512" s="780"/>
      <c r="AC512" s="780"/>
    </row>
    <row r="513" spans="1:68" ht="16.5" customHeight="1" x14ac:dyDescent="0.25">
      <c r="A513" s="825" t="s">
        <v>812</v>
      </c>
      <c r="B513" s="790"/>
      <c r="C513" s="790"/>
      <c r="D513" s="790"/>
      <c r="E513" s="790"/>
      <c r="F513" s="790"/>
      <c r="G513" s="790"/>
      <c r="H513" s="790"/>
      <c r="I513" s="790"/>
      <c r="J513" s="790"/>
      <c r="K513" s="790"/>
      <c r="L513" s="790"/>
      <c r="M513" s="790"/>
      <c r="N513" s="790"/>
      <c r="O513" s="790"/>
      <c r="P513" s="790"/>
      <c r="Q513" s="790"/>
      <c r="R513" s="790"/>
      <c r="S513" s="790"/>
      <c r="T513" s="790"/>
      <c r="U513" s="790"/>
      <c r="V513" s="790"/>
      <c r="W513" s="790"/>
      <c r="X513" s="790"/>
      <c r="Y513" s="790"/>
      <c r="Z513" s="790"/>
      <c r="AA513" s="772"/>
      <c r="AB513" s="772"/>
      <c r="AC513" s="772"/>
    </row>
    <row r="514" spans="1:68" ht="14.25" customHeight="1" x14ac:dyDescent="0.25">
      <c r="A514" s="799" t="s">
        <v>168</v>
      </c>
      <c r="B514" s="790"/>
      <c r="C514" s="790"/>
      <c r="D514" s="790"/>
      <c r="E514" s="790"/>
      <c r="F514" s="790"/>
      <c r="G514" s="790"/>
      <c r="H514" s="790"/>
      <c r="I514" s="790"/>
      <c r="J514" s="790"/>
      <c r="K514" s="790"/>
      <c r="L514" s="790"/>
      <c r="M514" s="790"/>
      <c r="N514" s="790"/>
      <c r="O514" s="790"/>
      <c r="P514" s="790"/>
      <c r="Q514" s="790"/>
      <c r="R514" s="790"/>
      <c r="S514" s="790"/>
      <c r="T514" s="790"/>
      <c r="U514" s="790"/>
      <c r="V514" s="790"/>
      <c r="W514" s="790"/>
      <c r="X514" s="790"/>
      <c r="Y514" s="790"/>
      <c r="Z514" s="790"/>
      <c r="AA514" s="773"/>
      <c r="AB514" s="773"/>
      <c r="AC514" s="773"/>
    </row>
    <row r="515" spans="1:68" ht="27" customHeight="1" x14ac:dyDescent="0.25">
      <c r="A515" s="54" t="s">
        <v>813</v>
      </c>
      <c r="B515" s="54" t="s">
        <v>814</v>
      </c>
      <c r="C515" s="31">
        <v>4301020315</v>
      </c>
      <c r="D515" s="781">
        <v>4607091389364</v>
      </c>
      <c r="E515" s="782"/>
      <c r="F515" s="776">
        <v>0.42</v>
      </c>
      <c r="G515" s="32">
        <v>6</v>
      </c>
      <c r="H515" s="776">
        <v>2.52</v>
      </c>
      <c r="I515" s="776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815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789"/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1"/>
      <c r="P516" s="792" t="s">
        <v>71</v>
      </c>
      <c r="Q516" s="793"/>
      <c r="R516" s="793"/>
      <c r="S516" s="793"/>
      <c r="T516" s="793"/>
      <c r="U516" s="793"/>
      <c r="V516" s="794"/>
      <c r="W516" s="37" t="s">
        <v>72</v>
      </c>
      <c r="X516" s="779">
        <f>IFERROR(X515/H515,"0")</f>
        <v>0</v>
      </c>
      <c r="Y516" s="779">
        <f>IFERROR(Y515/H515,"0")</f>
        <v>0</v>
      </c>
      <c r="Z516" s="779">
        <f>IFERROR(IF(Z515="",0,Z515),"0")</f>
        <v>0</v>
      </c>
      <c r="AA516" s="780"/>
      <c r="AB516" s="780"/>
      <c r="AC516" s="780"/>
    </row>
    <row r="517" spans="1:68" x14ac:dyDescent="0.2">
      <c r="A517" s="790"/>
      <c r="B517" s="790"/>
      <c r="C517" s="790"/>
      <c r="D517" s="790"/>
      <c r="E517" s="790"/>
      <c r="F517" s="790"/>
      <c r="G517" s="790"/>
      <c r="H517" s="790"/>
      <c r="I517" s="790"/>
      <c r="J517" s="790"/>
      <c r="K517" s="790"/>
      <c r="L517" s="790"/>
      <c r="M517" s="790"/>
      <c r="N517" s="790"/>
      <c r="O517" s="791"/>
      <c r="P517" s="792" t="s">
        <v>71</v>
      </c>
      <c r="Q517" s="793"/>
      <c r="R517" s="793"/>
      <c r="S517" s="793"/>
      <c r="T517" s="793"/>
      <c r="U517" s="793"/>
      <c r="V517" s="794"/>
      <c r="W517" s="37" t="s">
        <v>69</v>
      </c>
      <c r="X517" s="779">
        <f>IFERROR(SUM(X515:X515),"0")</f>
        <v>0</v>
      </c>
      <c r="Y517" s="779">
        <f>IFERROR(SUM(Y515:Y515),"0")</f>
        <v>0</v>
      </c>
      <c r="Z517" s="37"/>
      <c r="AA517" s="780"/>
      <c r="AB517" s="780"/>
      <c r="AC517" s="780"/>
    </row>
    <row r="518" spans="1:68" ht="14.25" customHeight="1" x14ac:dyDescent="0.25">
      <c r="A518" s="799" t="s">
        <v>64</v>
      </c>
      <c r="B518" s="790"/>
      <c r="C518" s="790"/>
      <c r="D518" s="790"/>
      <c r="E518" s="790"/>
      <c r="F518" s="790"/>
      <c r="G518" s="790"/>
      <c r="H518" s="790"/>
      <c r="I518" s="790"/>
      <c r="J518" s="790"/>
      <c r="K518" s="790"/>
      <c r="L518" s="790"/>
      <c r="M518" s="790"/>
      <c r="N518" s="790"/>
      <c r="O518" s="790"/>
      <c r="P518" s="790"/>
      <c r="Q518" s="790"/>
      <c r="R518" s="790"/>
      <c r="S518" s="790"/>
      <c r="T518" s="790"/>
      <c r="U518" s="790"/>
      <c r="V518" s="790"/>
      <c r="W518" s="790"/>
      <c r="X518" s="790"/>
      <c r="Y518" s="790"/>
      <c r="Z518" s="790"/>
      <c r="AA518" s="773"/>
      <c r="AB518" s="773"/>
      <c r="AC518" s="773"/>
    </row>
    <row r="519" spans="1:68" ht="27" customHeight="1" x14ac:dyDescent="0.25">
      <c r="A519" s="54" t="s">
        <v>816</v>
      </c>
      <c r="B519" s="54" t="s">
        <v>817</v>
      </c>
      <c r="C519" s="31">
        <v>4301031403</v>
      </c>
      <c r="D519" s="781">
        <v>4680115886094</v>
      </c>
      <c r="E519" s="782"/>
      <c r="F519" s="776">
        <v>0.9</v>
      </c>
      <c r="G519" s="32">
        <v>6</v>
      </c>
      <c r="H519" s="776">
        <v>5.4</v>
      </c>
      <c r="I519" s="776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967" t="s">
        <v>818</v>
      </c>
      <c r="Q519" s="784"/>
      <c r="R519" s="784"/>
      <c r="S519" s="784"/>
      <c r="T519" s="785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819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820</v>
      </c>
      <c r="B520" s="54" t="s">
        <v>821</v>
      </c>
      <c r="C520" s="31">
        <v>4301031363</v>
      </c>
      <c r="D520" s="781">
        <v>4607091389425</v>
      </c>
      <c r="E520" s="782"/>
      <c r="F520" s="776">
        <v>0.35</v>
      </c>
      <c r="G520" s="32">
        <v>6</v>
      </c>
      <c r="H520" s="776">
        <v>2.1</v>
      </c>
      <c r="I520" s="776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84"/>
      <c r="R520" s="784"/>
      <c r="S520" s="784"/>
      <c r="T520" s="785"/>
      <c r="U520" s="34"/>
      <c r="V520" s="34"/>
      <c r="W520" s="35" t="s">
        <v>69</v>
      </c>
      <c r="X520" s="777">
        <v>0</v>
      </c>
      <c r="Y520" s="77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822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823</v>
      </c>
      <c r="B521" s="54" t="s">
        <v>824</v>
      </c>
      <c r="C521" s="31">
        <v>4301031373</v>
      </c>
      <c r="D521" s="781">
        <v>4680115880771</v>
      </c>
      <c r="E521" s="782"/>
      <c r="F521" s="776">
        <v>0.28000000000000003</v>
      </c>
      <c r="G521" s="32">
        <v>6</v>
      </c>
      <c r="H521" s="776">
        <v>1.68</v>
      </c>
      <c r="I521" s="776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5" t="s">
        <v>825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828</v>
      </c>
      <c r="C522" s="31">
        <v>4301031327</v>
      </c>
      <c r="D522" s="781">
        <v>4607091389500</v>
      </c>
      <c r="E522" s="782"/>
      <c r="F522" s="776">
        <v>0.35</v>
      </c>
      <c r="G522" s="32">
        <v>6</v>
      </c>
      <c r="H522" s="776">
        <v>2.1</v>
      </c>
      <c r="I522" s="77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5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827</v>
      </c>
      <c r="B523" s="54" t="s">
        <v>829</v>
      </c>
      <c r="C523" s="31">
        <v>4301031359</v>
      </c>
      <c r="D523" s="781">
        <v>4607091389500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4"/>
      <c r="R523" s="784"/>
      <c r="S523" s="784"/>
      <c r="T523" s="785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15" t="s">
        <v>826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789"/>
      <c r="B524" s="790"/>
      <c r="C524" s="790"/>
      <c r="D524" s="790"/>
      <c r="E524" s="790"/>
      <c r="F524" s="790"/>
      <c r="G524" s="790"/>
      <c r="H524" s="790"/>
      <c r="I524" s="790"/>
      <c r="J524" s="790"/>
      <c r="K524" s="790"/>
      <c r="L524" s="790"/>
      <c r="M524" s="790"/>
      <c r="N524" s="790"/>
      <c r="O524" s="791"/>
      <c r="P524" s="792" t="s">
        <v>71</v>
      </c>
      <c r="Q524" s="793"/>
      <c r="R524" s="793"/>
      <c r="S524" s="793"/>
      <c r="T524" s="793"/>
      <c r="U524" s="793"/>
      <c r="V524" s="794"/>
      <c r="W524" s="37" t="s">
        <v>72</v>
      </c>
      <c r="X524" s="779">
        <f>IFERROR(X519/H519,"0")+IFERROR(X520/H520,"0")+IFERROR(X521/H521,"0")+IFERROR(X522/H522,"0")+IFERROR(X523/H523,"0")</f>
        <v>0</v>
      </c>
      <c r="Y524" s="779">
        <f>IFERROR(Y519/H519,"0")+IFERROR(Y520/H520,"0")+IFERROR(Y521/H521,"0")+IFERROR(Y522/H522,"0")+IFERROR(Y523/H523,"0")</f>
        <v>0</v>
      </c>
      <c r="Z524" s="779">
        <f>IFERROR(IF(Z519="",0,Z519),"0")+IFERROR(IF(Z520="",0,Z520),"0")+IFERROR(IF(Z521="",0,Z521),"0")+IFERROR(IF(Z522="",0,Z522),"0")+IFERROR(IF(Z523="",0,Z523),"0")</f>
        <v>0</v>
      </c>
      <c r="AA524" s="780"/>
      <c r="AB524" s="780"/>
      <c r="AC524" s="780"/>
    </row>
    <row r="525" spans="1:68" x14ac:dyDescent="0.2">
      <c r="A525" s="790"/>
      <c r="B525" s="790"/>
      <c r="C525" s="790"/>
      <c r="D525" s="790"/>
      <c r="E525" s="790"/>
      <c r="F525" s="790"/>
      <c r="G525" s="790"/>
      <c r="H525" s="790"/>
      <c r="I525" s="790"/>
      <c r="J525" s="790"/>
      <c r="K525" s="790"/>
      <c r="L525" s="790"/>
      <c r="M525" s="790"/>
      <c r="N525" s="790"/>
      <c r="O525" s="791"/>
      <c r="P525" s="792" t="s">
        <v>71</v>
      </c>
      <c r="Q525" s="793"/>
      <c r="R525" s="793"/>
      <c r="S525" s="793"/>
      <c r="T525" s="793"/>
      <c r="U525" s="793"/>
      <c r="V525" s="794"/>
      <c r="W525" s="37" t="s">
        <v>69</v>
      </c>
      <c r="X525" s="779">
        <f>IFERROR(SUM(X519:X523),"0")</f>
        <v>0</v>
      </c>
      <c r="Y525" s="779">
        <f>IFERROR(SUM(Y519:Y523),"0")</f>
        <v>0</v>
      </c>
      <c r="Z525" s="37"/>
      <c r="AA525" s="780"/>
      <c r="AB525" s="780"/>
      <c r="AC525" s="780"/>
    </row>
    <row r="526" spans="1:68" ht="14.25" customHeight="1" x14ac:dyDescent="0.25">
      <c r="A526" s="799" t="s">
        <v>830</v>
      </c>
      <c r="B526" s="790"/>
      <c r="C526" s="790"/>
      <c r="D526" s="790"/>
      <c r="E526" s="790"/>
      <c r="F526" s="790"/>
      <c r="G526" s="790"/>
      <c r="H526" s="790"/>
      <c r="I526" s="790"/>
      <c r="J526" s="790"/>
      <c r="K526" s="790"/>
      <c r="L526" s="790"/>
      <c r="M526" s="790"/>
      <c r="N526" s="790"/>
      <c r="O526" s="790"/>
      <c r="P526" s="790"/>
      <c r="Q526" s="790"/>
      <c r="R526" s="790"/>
      <c r="S526" s="790"/>
      <c r="T526" s="790"/>
      <c r="U526" s="790"/>
      <c r="V526" s="790"/>
      <c r="W526" s="790"/>
      <c r="X526" s="790"/>
      <c r="Y526" s="790"/>
      <c r="Z526" s="790"/>
      <c r="AA526" s="773"/>
      <c r="AB526" s="773"/>
      <c r="AC526" s="773"/>
    </row>
    <row r="527" spans="1:68" ht="27" customHeight="1" x14ac:dyDescent="0.25">
      <c r="A527" s="54" t="s">
        <v>831</v>
      </c>
      <c r="B527" s="54" t="s">
        <v>832</v>
      </c>
      <c r="C527" s="31">
        <v>4301040357</v>
      </c>
      <c r="D527" s="781">
        <v>4680115884564</v>
      </c>
      <c r="E527" s="782"/>
      <c r="F527" s="776">
        <v>0.15</v>
      </c>
      <c r="G527" s="32">
        <v>20</v>
      </c>
      <c r="H527" s="776">
        <v>3</v>
      </c>
      <c r="I527" s="776">
        <v>3.6</v>
      </c>
      <c r="J527" s="32">
        <v>200</v>
      </c>
      <c r="K527" s="32" t="s">
        <v>806</v>
      </c>
      <c r="L527" s="32"/>
      <c r="M527" s="33" t="s">
        <v>807</v>
      </c>
      <c r="N527" s="33"/>
      <c r="O527" s="32">
        <v>60</v>
      </c>
      <c r="P527" s="85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833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789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92" t="s">
        <v>71</v>
      </c>
      <c r="Q528" s="793"/>
      <c r="R528" s="793"/>
      <c r="S528" s="793"/>
      <c r="T528" s="793"/>
      <c r="U528" s="793"/>
      <c r="V528" s="794"/>
      <c r="W528" s="37" t="s">
        <v>72</v>
      </c>
      <c r="X528" s="779">
        <f>IFERROR(X527/H527,"0")</f>
        <v>0</v>
      </c>
      <c r="Y528" s="779">
        <f>IFERROR(Y527/H527,"0")</f>
        <v>0</v>
      </c>
      <c r="Z528" s="779">
        <f>IFERROR(IF(Z527="",0,Z527),"0")</f>
        <v>0</v>
      </c>
      <c r="AA528" s="780"/>
      <c r="AB528" s="780"/>
      <c r="AC528" s="780"/>
    </row>
    <row r="529" spans="1:68" x14ac:dyDescent="0.2">
      <c r="A529" s="790"/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1"/>
      <c r="P529" s="792" t="s">
        <v>71</v>
      </c>
      <c r="Q529" s="793"/>
      <c r="R529" s="793"/>
      <c r="S529" s="793"/>
      <c r="T529" s="793"/>
      <c r="U529" s="793"/>
      <c r="V529" s="794"/>
      <c r="W529" s="37" t="s">
        <v>69</v>
      </c>
      <c r="X529" s="779">
        <f>IFERROR(SUM(X527:X527),"0")</f>
        <v>0</v>
      </c>
      <c r="Y529" s="779">
        <f>IFERROR(SUM(Y527:Y527),"0")</f>
        <v>0</v>
      </c>
      <c r="Z529" s="37"/>
      <c r="AA529" s="780"/>
      <c r="AB529" s="780"/>
      <c r="AC529" s="780"/>
    </row>
    <row r="530" spans="1:68" ht="16.5" customHeight="1" x14ac:dyDescent="0.25">
      <c r="A530" s="825" t="s">
        <v>834</v>
      </c>
      <c r="B530" s="790"/>
      <c r="C530" s="790"/>
      <c r="D530" s="790"/>
      <c r="E530" s="790"/>
      <c r="F530" s="790"/>
      <c r="G530" s="790"/>
      <c r="H530" s="790"/>
      <c r="I530" s="790"/>
      <c r="J530" s="790"/>
      <c r="K530" s="790"/>
      <c r="L530" s="790"/>
      <c r="M530" s="790"/>
      <c r="N530" s="790"/>
      <c r="O530" s="790"/>
      <c r="P530" s="790"/>
      <c r="Q530" s="790"/>
      <c r="R530" s="790"/>
      <c r="S530" s="790"/>
      <c r="T530" s="790"/>
      <c r="U530" s="790"/>
      <c r="V530" s="790"/>
      <c r="W530" s="790"/>
      <c r="X530" s="790"/>
      <c r="Y530" s="790"/>
      <c r="Z530" s="790"/>
      <c r="AA530" s="772"/>
      <c r="AB530" s="772"/>
      <c r="AC530" s="772"/>
    </row>
    <row r="531" spans="1:68" ht="14.25" customHeight="1" x14ac:dyDescent="0.25">
      <c r="A531" s="799" t="s">
        <v>64</v>
      </c>
      <c r="B531" s="790"/>
      <c r="C531" s="790"/>
      <c r="D531" s="790"/>
      <c r="E531" s="790"/>
      <c r="F531" s="790"/>
      <c r="G531" s="790"/>
      <c r="H531" s="790"/>
      <c r="I531" s="790"/>
      <c r="J531" s="790"/>
      <c r="K531" s="790"/>
      <c r="L531" s="790"/>
      <c r="M531" s="790"/>
      <c r="N531" s="790"/>
      <c r="O531" s="790"/>
      <c r="P531" s="790"/>
      <c r="Q531" s="790"/>
      <c r="R531" s="790"/>
      <c r="S531" s="790"/>
      <c r="T531" s="790"/>
      <c r="U531" s="790"/>
      <c r="V531" s="790"/>
      <c r="W531" s="790"/>
      <c r="X531" s="790"/>
      <c r="Y531" s="790"/>
      <c r="Z531" s="790"/>
      <c r="AA531" s="773"/>
      <c r="AB531" s="773"/>
      <c r="AC531" s="773"/>
    </row>
    <row r="532" spans="1:68" ht="27" customHeight="1" x14ac:dyDescent="0.25">
      <c r="A532" s="54" t="s">
        <v>835</v>
      </c>
      <c r="B532" s="54" t="s">
        <v>836</v>
      </c>
      <c r="C532" s="31">
        <v>4301031294</v>
      </c>
      <c r="D532" s="781">
        <v>4680115885189</v>
      </c>
      <c r="E532" s="782"/>
      <c r="F532" s="776">
        <v>0.2</v>
      </c>
      <c r="G532" s="32">
        <v>6</v>
      </c>
      <c r="H532" s="776">
        <v>1.2</v>
      </c>
      <c r="I532" s="776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84"/>
      <c r="R532" s="784"/>
      <c r="S532" s="784"/>
      <c r="T532" s="785"/>
      <c r="U532" s="34"/>
      <c r="V532" s="34"/>
      <c r="W532" s="35" t="s">
        <v>69</v>
      </c>
      <c r="X532" s="777">
        <v>0</v>
      </c>
      <c r="Y532" s="778">
        <f t="shared" ref="Y532:Y537" si="104"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837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0</v>
      </c>
      <c r="BN532" s="64">
        <f t="shared" ref="BN532:BN537" si="106">IFERROR(Y532*I532/H532,"0")</f>
        <v>0</v>
      </c>
      <c r="BO532" s="64">
        <f t="shared" ref="BO532:BO537" si="107">IFERROR(1/J532*(X532/H532),"0")</f>
        <v>0</v>
      </c>
      <c r="BP532" s="64">
        <f t="shared" ref="BP532:BP537" si="108">IFERROR(1/J532*(Y532/H532),"0")</f>
        <v>0</v>
      </c>
    </row>
    <row r="533" spans="1:68" ht="27" customHeight="1" x14ac:dyDescent="0.25">
      <c r="A533" s="54" t="s">
        <v>838</v>
      </c>
      <c r="B533" s="54" t="s">
        <v>839</v>
      </c>
      <c r="C533" s="31">
        <v>4301031293</v>
      </c>
      <c r="D533" s="781">
        <v>4680115885172</v>
      </c>
      <c r="E533" s="782"/>
      <c r="F533" s="776">
        <v>0.2</v>
      </c>
      <c r="G533" s="32">
        <v>6</v>
      </c>
      <c r="H533" s="776">
        <v>1.2</v>
      </c>
      <c r="I533" s="776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837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4301031347</v>
      </c>
      <c r="D534" s="781">
        <v>4680115885110</v>
      </c>
      <c r="E534" s="782"/>
      <c r="F534" s="776">
        <v>0.2</v>
      </c>
      <c r="G534" s="32">
        <v>6</v>
      </c>
      <c r="H534" s="776">
        <v>1.2</v>
      </c>
      <c r="I534" s="776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20" t="s">
        <v>842</v>
      </c>
      <c r="Q534" s="784"/>
      <c r="R534" s="784"/>
      <c r="S534" s="784"/>
      <c r="T534" s="785"/>
      <c r="U534" s="34"/>
      <c r="V534" s="34"/>
      <c r="W534" s="35" t="s">
        <v>69</v>
      </c>
      <c r="X534" s="777">
        <v>0</v>
      </c>
      <c r="Y534" s="778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843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840</v>
      </c>
      <c r="B535" s="54" t="s">
        <v>844</v>
      </c>
      <c r="C535" s="31">
        <v>4301031291</v>
      </c>
      <c r="D535" s="781">
        <v>4680115885110</v>
      </c>
      <c r="E535" s="782"/>
      <c r="F535" s="776">
        <v>0.2</v>
      </c>
      <c r="G535" s="32">
        <v>6</v>
      </c>
      <c r="H535" s="776">
        <v>1.2</v>
      </c>
      <c r="I535" s="776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4"/>
      <c r="R535" s="784"/>
      <c r="S535" s="784"/>
      <c r="T535" s="785"/>
      <c r="U535" s="34"/>
      <c r="V535" s="34"/>
      <c r="W535" s="35" t="s">
        <v>69</v>
      </c>
      <c r="X535" s="777">
        <v>0</v>
      </c>
      <c r="Y535" s="77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843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845</v>
      </c>
      <c r="B536" s="54" t="s">
        <v>846</v>
      </c>
      <c r="C536" s="31">
        <v>4301031329</v>
      </c>
      <c r="D536" s="781">
        <v>4680115885219</v>
      </c>
      <c r="E536" s="782"/>
      <c r="F536" s="776">
        <v>0.28000000000000003</v>
      </c>
      <c r="G536" s="32">
        <v>6</v>
      </c>
      <c r="H536" s="776">
        <v>1.68</v>
      </c>
      <c r="I536" s="77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16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84"/>
      <c r="R536" s="784"/>
      <c r="S536" s="784"/>
      <c r="T536" s="785"/>
      <c r="U536" s="34"/>
      <c r="V536" s="34"/>
      <c r="W536" s="35" t="s">
        <v>69</v>
      </c>
      <c r="X536" s="777">
        <v>0</v>
      </c>
      <c r="Y536" s="77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847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845</v>
      </c>
      <c r="B537" s="54" t="s">
        <v>848</v>
      </c>
      <c r="C537" s="31">
        <v>4301031416</v>
      </c>
      <c r="D537" s="781">
        <v>4680115885219</v>
      </c>
      <c r="E537" s="782"/>
      <c r="F537" s="776">
        <v>0.28000000000000003</v>
      </c>
      <c r="G537" s="32">
        <v>6</v>
      </c>
      <c r="H537" s="776">
        <v>1.68</v>
      </c>
      <c r="I537" s="776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872" t="s">
        <v>849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847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x14ac:dyDescent="0.2">
      <c r="A538" s="789"/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1"/>
      <c r="P538" s="792" t="s">
        <v>71</v>
      </c>
      <c r="Q538" s="793"/>
      <c r="R538" s="793"/>
      <c r="S538" s="793"/>
      <c r="T538" s="793"/>
      <c r="U538" s="793"/>
      <c r="V538" s="794"/>
      <c r="W538" s="37" t="s">
        <v>72</v>
      </c>
      <c r="X538" s="779">
        <f>IFERROR(X532/H532,"0")+IFERROR(X533/H533,"0")+IFERROR(X534/H534,"0")+IFERROR(X535/H535,"0")+IFERROR(X536/H536,"0")+IFERROR(X537/H537,"0")</f>
        <v>0</v>
      </c>
      <c r="Y538" s="779">
        <f>IFERROR(Y532/H532,"0")+IFERROR(Y533/H533,"0")+IFERROR(Y534/H534,"0")+IFERROR(Y535/H535,"0")+IFERROR(Y536/H536,"0")+IFERROR(Y537/H537,"0")</f>
        <v>0</v>
      </c>
      <c r="Z538" s="779">
        <f>IFERROR(IF(Z532="",0,Z532),"0")+IFERROR(IF(Z533="",0,Z533),"0")+IFERROR(IF(Z534="",0,Z534),"0")+IFERROR(IF(Z535="",0,Z535),"0")+IFERROR(IF(Z536="",0,Z536),"0")+IFERROR(IF(Z537="",0,Z537),"0")</f>
        <v>0</v>
      </c>
      <c r="AA538" s="780"/>
      <c r="AB538" s="780"/>
      <c r="AC538" s="780"/>
    </row>
    <row r="539" spans="1:68" x14ac:dyDescent="0.2">
      <c r="A539" s="790"/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1"/>
      <c r="P539" s="792" t="s">
        <v>71</v>
      </c>
      <c r="Q539" s="793"/>
      <c r="R539" s="793"/>
      <c r="S539" s="793"/>
      <c r="T539" s="793"/>
      <c r="U539" s="793"/>
      <c r="V539" s="794"/>
      <c r="W539" s="37" t="s">
        <v>69</v>
      </c>
      <c r="X539" s="779">
        <f>IFERROR(SUM(X532:X537),"0")</f>
        <v>0</v>
      </c>
      <c r="Y539" s="779">
        <f>IFERROR(SUM(Y532:Y537),"0")</f>
        <v>0</v>
      </c>
      <c r="Z539" s="37"/>
      <c r="AA539" s="780"/>
      <c r="AB539" s="780"/>
      <c r="AC539" s="780"/>
    </row>
    <row r="540" spans="1:68" ht="16.5" customHeight="1" x14ac:dyDescent="0.25">
      <c r="A540" s="825" t="s">
        <v>850</v>
      </c>
      <c r="B540" s="790"/>
      <c r="C540" s="790"/>
      <c r="D540" s="790"/>
      <c r="E540" s="790"/>
      <c r="F540" s="790"/>
      <c r="G540" s="790"/>
      <c r="H540" s="790"/>
      <c r="I540" s="790"/>
      <c r="J540" s="790"/>
      <c r="K540" s="790"/>
      <c r="L540" s="790"/>
      <c r="M540" s="790"/>
      <c r="N540" s="790"/>
      <c r="O540" s="790"/>
      <c r="P540" s="790"/>
      <c r="Q540" s="790"/>
      <c r="R540" s="790"/>
      <c r="S540" s="790"/>
      <c r="T540" s="790"/>
      <c r="U540" s="790"/>
      <c r="V540" s="790"/>
      <c r="W540" s="790"/>
      <c r="X540" s="790"/>
      <c r="Y540" s="790"/>
      <c r="Z540" s="790"/>
      <c r="AA540" s="772"/>
      <c r="AB540" s="772"/>
      <c r="AC540" s="772"/>
    </row>
    <row r="541" spans="1:68" ht="14.25" customHeight="1" x14ac:dyDescent="0.25">
      <c r="A541" s="799" t="s">
        <v>64</v>
      </c>
      <c r="B541" s="790"/>
      <c r="C541" s="790"/>
      <c r="D541" s="790"/>
      <c r="E541" s="790"/>
      <c r="F541" s="790"/>
      <c r="G541" s="790"/>
      <c r="H541" s="790"/>
      <c r="I541" s="790"/>
      <c r="J541" s="790"/>
      <c r="K541" s="790"/>
      <c r="L541" s="790"/>
      <c r="M541" s="790"/>
      <c r="N541" s="790"/>
      <c r="O541" s="790"/>
      <c r="P541" s="790"/>
      <c r="Q541" s="790"/>
      <c r="R541" s="790"/>
      <c r="S541" s="790"/>
      <c r="T541" s="790"/>
      <c r="U541" s="790"/>
      <c r="V541" s="790"/>
      <c r="W541" s="790"/>
      <c r="X541" s="790"/>
      <c r="Y541" s="790"/>
      <c r="Z541" s="790"/>
      <c r="AA541" s="773"/>
      <c r="AB541" s="773"/>
      <c r="AC541" s="773"/>
    </row>
    <row r="542" spans="1:68" ht="27" customHeight="1" x14ac:dyDescent="0.25">
      <c r="A542" s="54" t="s">
        <v>851</v>
      </c>
      <c r="B542" s="54" t="s">
        <v>852</v>
      </c>
      <c r="C542" s="31">
        <v>4301031261</v>
      </c>
      <c r="D542" s="781">
        <v>4680115885103</v>
      </c>
      <c r="E542" s="782"/>
      <c r="F542" s="776">
        <v>0.27</v>
      </c>
      <c r="G542" s="32">
        <v>6</v>
      </c>
      <c r="H542" s="776">
        <v>1.62</v>
      </c>
      <c r="I542" s="776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853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789"/>
      <c r="B543" s="790"/>
      <c r="C543" s="790"/>
      <c r="D543" s="790"/>
      <c r="E543" s="790"/>
      <c r="F543" s="790"/>
      <c r="G543" s="790"/>
      <c r="H543" s="790"/>
      <c r="I543" s="790"/>
      <c r="J543" s="790"/>
      <c r="K543" s="790"/>
      <c r="L543" s="790"/>
      <c r="M543" s="790"/>
      <c r="N543" s="790"/>
      <c r="O543" s="791"/>
      <c r="P543" s="792" t="s">
        <v>71</v>
      </c>
      <c r="Q543" s="793"/>
      <c r="R543" s="793"/>
      <c r="S543" s="793"/>
      <c r="T543" s="793"/>
      <c r="U543" s="793"/>
      <c r="V543" s="794"/>
      <c r="W543" s="37" t="s">
        <v>72</v>
      </c>
      <c r="X543" s="779">
        <f>IFERROR(X542/H542,"0")</f>
        <v>0</v>
      </c>
      <c r="Y543" s="779">
        <f>IFERROR(Y542/H542,"0")</f>
        <v>0</v>
      </c>
      <c r="Z543" s="779">
        <f>IFERROR(IF(Z542="",0,Z542),"0")</f>
        <v>0</v>
      </c>
      <c r="AA543" s="780"/>
      <c r="AB543" s="780"/>
      <c r="AC543" s="780"/>
    </row>
    <row r="544" spans="1:68" x14ac:dyDescent="0.2">
      <c r="A544" s="790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92" t="s">
        <v>71</v>
      </c>
      <c r="Q544" s="793"/>
      <c r="R544" s="793"/>
      <c r="S544" s="793"/>
      <c r="T544" s="793"/>
      <c r="U544" s="793"/>
      <c r="V544" s="794"/>
      <c r="W544" s="37" t="s">
        <v>69</v>
      </c>
      <c r="X544" s="779">
        <f>IFERROR(SUM(X542:X542),"0")</f>
        <v>0</v>
      </c>
      <c r="Y544" s="779">
        <f>IFERROR(SUM(Y542:Y542),"0")</f>
        <v>0</v>
      </c>
      <c r="Z544" s="37"/>
      <c r="AA544" s="780"/>
      <c r="AB544" s="780"/>
      <c r="AC544" s="780"/>
    </row>
    <row r="545" spans="1:68" ht="27.75" customHeight="1" x14ac:dyDescent="0.2">
      <c r="A545" s="886" t="s">
        <v>854</v>
      </c>
      <c r="B545" s="887"/>
      <c r="C545" s="887"/>
      <c r="D545" s="887"/>
      <c r="E545" s="887"/>
      <c r="F545" s="887"/>
      <c r="G545" s="887"/>
      <c r="H545" s="887"/>
      <c r="I545" s="887"/>
      <c r="J545" s="887"/>
      <c r="K545" s="887"/>
      <c r="L545" s="887"/>
      <c r="M545" s="887"/>
      <c r="N545" s="887"/>
      <c r="O545" s="887"/>
      <c r="P545" s="887"/>
      <c r="Q545" s="887"/>
      <c r="R545" s="887"/>
      <c r="S545" s="887"/>
      <c r="T545" s="887"/>
      <c r="U545" s="887"/>
      <c r="V545" s="887"/>
      <c r="W545" s="887"/>
      <c r="X545" s="887"/>
      <c r="Y545" s="887"/>
      <c r="Z545" s="887"/>
      <c r="AA545" s="48"/>
      <c r="AB545" s="48"/>
      <c r="AC545" s="48"/>
    </row>
    <row r="546" spans="1:68" ht="16.5" customHeight="1" x14ac:dyDescent="0.25">
      <c r="A546" s="825" t="s">
        <v>854</v>
      </c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0"/>
      <c r="P546" s="790"/>
      <c r="Q546" s="790"/>
      <c r="R546" s="790"/>
      <c r="S546" s="790"/>
      <c r="T546" s="790"/>
      <c r="U546" s="790"/>
      <c r="V546" s="790"/>
      <c r="W546" s="790"/>
      <c r="X546" s="790"/>
      <c r="Y546" s="790"/>
      <c r="Z546" s="790"/>
      <c r="AA546" s="772"/>
      <c r="AB546" s="772"/>
      <c r="AC546" s="772"/>
    </row>
    <row r="547" spans="1:68" ht="14.25" customHeight="1" x14ac:dyDescent="0.25">
      <c r="A547" s="799" t="s">
        <v>113</v>
      </c>
      <c r="B547" s="790"/>
      <c r="C547" s="790"/>
      <c r="D547" s="790"/>
      <c r="E547" s="790"/>
      <c r="F547" s="790"/>
      <c r="G547" s="790"/>
      <c r="H547" s="790"/>
      <c r="I547" s="790"/>
      <c r="J547" s="790"/>
      <c r="K547" s="790"/>
      <c r="L547" s="790"/>
      <c r="M547" s="790"/>
      <c r="N547" s="790"/>
      <c r="O547" s="790"/>
      <c r="P547" s="790"/>
      <c r="Q547" s="790"/>
      <c r="R547" s="790"/>
      <c r="S547" s="790"/>
      <c r="T547" s="790"/>
      <c r="U547" s="790"/>
      <c r="V547" s="790"/>
      <c r="W547" s="790"/>
      <c r="X547" s="790"/>
      <c r="Y547" s="790"/>
      <c r="Z547" s="790"/>
      <c r="AA547" s="773"/>
      <c r="AB547" s="773"/>
      <c r="AC547" s="773"/>
    </row>
    <row r="548" spans="1:68" ht="27" customHeight="1" x14ac:dyDescent="0.25">
      <c r="A548" s="54" t="s">
        <v>855</v>
      </c>
      <c r="B548" s="54" t="s">
        <v>856</v>
      </c>
      <c r="C548" s="31">
        <v>4301011795</v>
      </c>
      <c r="D548" s="781">
        <v>4607091389067</v>
      </c>
      <c r="E548" s="782"/>
      <c r="F548" s="776">
        <v>0.88</v>
      </c>
      <c r="G548" s="32">
        <v>6</v>
      </c>
      <c r="H548" s="776">
        <v>5.28</v>
      </c>
      <c r="I548" s="77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1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84"/>
      <c r="R548" s="784"/>
      <c r="S548" s="784"/>
      <c r="T548" s="785"/>
      <c r="U548" s="34"/>
      <c r="V548" s="34"/>
      <c r="W548" s="35" t="s">
        <v>69</v>
      </c>
      <c r="X548" s="777">
        <v>112</v>
      </c>
      <c r="Y548" s="778">
        <f t="shared" ref="Y548:Y562" si="109">IFERROR(IF(X548="",0,CEILING((X548/$H548),1)*$H548),"")</f>
        <v>116.16000000000001</v>
      </c>
      <c r="Z548" s="36">
        <f t="shared" ref="Z548:Z553" si="110">IFERROR(IF(Y548=0,"",ROUNDUP(Y548/H548,0)*0.01196),"")</f>
        <v>0.26312000000000002</v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119.63636363636363</v>
      </c>
      <c r="BN548" s="64">
        <f t="shared" ref="BN548:BN562" si="112">IFERROR(Y548*I548/H548,"0")</f>
        <v>124.08000000000001</v>
      </c>
      <c r="BO548" s="64">
        <f t="shared" ref="BO548:BO562" si="113">IFERROR(1/J548*(X548/H548),"0")</f>
        <v>0.20396270396270397</v>
      </c>
      <c r="BP548" s="64">
        <f t="shared" ref="BP548:BP562" si="114">IFERROR(1/J548*(Y548/H548),"0")</f>
        <v>0.21153846153846156</v>
      </c>
    </row>
    <row r="549" spans="1:68" ht="27" customHeight="1" x14ac:dyDescent="0.25">
      <c r="A549" s="54" t="s">
        <v>857</v>
      </c>
      <c r="B549" s="54" t="s">
        <v>858</v>
      </c>
      <c r="C549" s="31">
        <v>4301011961</v>
      </c>
      <c r="D549" s="781">
        <v>4680115885271</v>
      </c>
      <c r="E549" s="782"/>
      <c r="F549" s="776">
        <v>0.88</v>
      </c>
      <c r="G549" s="32">
        <v>6</v>
      </c>
      <c r="H549" s="776">
        <v>5.28</v>
      </c>
      <c r="I549" s="77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84"/>
      <c r="R549" s="784"/>
      <c r="S549" s="784"/>
      <c r="T549" s="785"/>
      <c r="U549" s="34"/>
      <c r="V549" s="34"/>
      <c r="W549" s="35" t="s">
        <v>69</v>
      </c>
      <c r="X549" s="777">
        <v>0</v>
      </c>
      <c r="Y549" s="778">
        <f t="shared" si="109"/>
        <v>0</v>
      </c>
      <c r="Z549" s="36" t="str">
        <f t="shared" si="110"/>
        <v/>
      </c>
      <c r="AA549" s="56"/>
      <c r="AB549" s="57"/>
      <c r="AC549" s="635" t="s">
        <v>859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customHeight="1" x14ac:dyDescent="0.25">
      <c r="A550" s="54" t="s">
        <v>860</v>
      </c>
      <c r="B550" s="54" t="s">
        <v>861</v>
      </c>
      <c r="C550" s="31">
        <v>4301011774</v>
      </c>
      <c r="D550" s="781">
        <v>4680115884502</v>
      </c>
      <c r="E550" s="782"/>
      <c r="F550" s="776">
        <v>0.88</v>
      </c>
      <c r="G550" s="32">
        <v>6</v>
      </c>
      <c r="H550" s="776">
        <v>5.28</v>
      </c>
      <c r="I550" s="77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 t="shared" si="109"/>
        <v>0</v>
      </c>
      <c r="Z550" s="36" t="str">
        <f t="shared" si="110"/>
        <v/>
      </c>
      <c r="AA550" s="56"/>
      <c r="AB550" s="57"/>
      <c r="AC550" s="637" t="s">
        <v>862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863</v>
      </c>
      <c r="B551" s="54" t="s">
        <v>864</v>
      </c>
      <c r="C551" s="31">
        <v>4301011771</v>
      </c>
      <c r="D551" s="781">
        <v>4607091389104</v>
      </c>
      <c r="E551" s="782"/>
      <c r="F551" s="776">
        <v>0.88</v>
      </c>
      <c r="G551" s="32">
        <v>6</v>
      </c>
      <c r="H551" s="776">
        <v>5.28</v>
      </c>
      <c r="I551" s="77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0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84"/>
      <c r="R551" s="784"/>
      <c r="S551" s="784"/>
      <c r="T551" s="785"/>
      <c r="U551" s="34"/>
      <c r="V551" s="34"/>
      <c r="W551" s="35" t="s">
        <v>69</v>
      </c>
      <c r="X551" s="777">
        <v>1290</v>
      </c>
      <c r="Y551" s="778">
        <f t="shared" si="109"/>
        <v>1293.6000000000001</v>
      </c>
      <c r="Z551" s="36">
        <f t="shared" si="110"/>
        <v>2.9302000000000001</v>
      </c>
      <c r="AA551" s="56"/>
      <c r="AB551" s="57"/>
      <c r="AC551" s="639" t="s">
        <v>865</v>
      </c>
      <c r="AG551" s="64"/>
      <c r="AJ551" s="68"/>
      <c r="AK551" s="68">
        <v>0</v>
      </c>
      <c r="BB551" s="640" t="s">
        <v>1</v>
      </c>
      <c r="BM551" s="64">
        <f t="shared" si="111"/>
        <v>1377.9545454545453</v>
      </c>
      <c r="BN551" s="64">
        <f t="shared" si="112"/>
        <v>1381.8</v>
      </c>
      <c r="BO551" s="64">
        <f t="shared" si="113"/>
        <v>2.3492132867132867</v>
      </c>
      <c r="BP551" s="64">
        <f t="shared" si="114"/>
        <v>2.3557692307692313</v>
      </c>
    </row>
    <row r="552" spans="1:68" ht="16.5" customHeight="1" x14ac:dyDescent="0.25">
      <c r="A552" s="54" t="s">
        <v>866</v>
      </c>
      <c r="B552" s="54" t="s">
        <v>867</v>
      </c>
      <c r="C552" s="31">
        <v>4301011799</v>
      </c>
      <c r="D552" s="781">
        <v>4680115884519</v>
      </c>
      <c r="E552" s="782"/>
      <c r="F552" s="776">
        <v>0.88</v>
      </c>
      <c r="G552" s="32">
        <v>6</v>
      </c>
      <c r="H552" s="776">
        <v>5.28</v>
      </c>
      <c r="I552" s="77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84"/>
      <c r="R552" s="784"/>
      <c r="S552" s="784"/>
      <c r="T552" s="785"/>
      <c r="U552" s="34"/>
      <c r="V552" s="34"/>
      <c r="W552" s="35" t="s">
        <v>69</v>
      </c>
      <c r="X552" s="777">
        <v>0</v>
      </c>
      <c r="Y552" s="778">
        <f t="shared" si="109"/>
        <v>0</v>
      </c>
      <c r="Z552" s="36" t="str">
        <f t="shared" si="110"/>
        <v/>
      </c>
      <c r="AA552" s="56"/>
      <c r="AB552" s="57"/>
      <c r="AC552" s="641" t="s">
        <v>868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869</v>
      </c>
      <c r="B553" s="54" t="s">
        <v>870</v>
      </c>
      <c r="C553" s="31">
        <v>4301011376</v>
      </c>
      <c r="D553" s="781">
        <v>4680115885226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84"/>
      <c r="R553" s="784"/>
      <c r="S553" s="784"/>
      <c r="T553" s="785"/>
      <c r="U553" s="34"/>
      <c r="V553" s="34"/>
      <c r="W553" s="35" t="s">
        <v>69</v>
      </c>
      <c r="X553" s="777">
        <v>575</v>
      </c>
      <c r="Y553" s="778">
        <f t="shared" si="109"/>
        <v>575.52</v>
      </c>
      <c r="Z553" s="36">
        <f t="shared" si="110"/>
        <v>1.3036399999999999</v>
      </c>
      <c r="AA553" s="56"/>
      <c r="AB553" s="57"/>
      <c r="AC553" s="643" t="s">
        <v>871</v>
      </c>
      <c r="AG553" s="64"/>
      <c r="AJ553" s="68"/>
      <c r="AK553" s="68">
        <v>0</v>
      </c>
      <c r="BB553" s="644" t="s">
        <v>1</v>
      </c>
      <c r="BM553" s="64">
        <f t="shared" si="111"/>
        <v>614.20454545454538</v>
      </c>
      <c r="BN553" s="64">
        <f t="shared" si="112"/>
        <v>614.75999999999988</v>
      </c>
      <c r="BO553" s="64">
        <f t="shared" si="113"/>
        <v>1.0471299533799534</v>
      </c>
      <c r="BP553" s="64">
        <f t="shared" si="114"/>
        <v>1.0480769230769229</v>
      </c>
    </row>
    <row r="554" spans="1:68" ht="27" customHeight="1" x14ac:dyDescent="0.25">
      <c r="A554" s="54" t="s">
        <v>872</v>
      </c>
      <c r="B554" s="54" t="s">
        <v>873</v>
      </c>
      <c r="C554" s="31">
        <v>4301011778</v>
      </c>
      <c r="D554" s="781">
        <v>4680115880603</v>
      </c>
      <c r="E554" s="782"/>
      <c r="F554" s="776">
        <v>0.6</v>
      </c>
      <c r="G554" s="32">
        <v>6</v>
      </c>
      <c r="H554" s="776">
        <v>3.6</v>
      </c>
      <c r="I554" s="776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7">
        <v>94</v>
      </c>
      <c r="Y554" s="778">
        <f t="shared" si="109"/>
        <v>97.2</v>
      </c>
      <c r="Z554" s="36">
        <f>IFERROR(IF(Y554=0,"",ROUNDUP(Y554/H554,0)*0.00902),"")</f>
        <v>0.24354000000000001</v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99.48333333333332</v>
      </c>
      <c r="BN554" s="64">
        <f t="shared" si="112"/>
        <v>102.86999999999999</v>
      </c>
      <c r="BO554" s="64">
        <f t="shared" si="113"/>
        <v>0.19781144781144783</v>
      </c>
      <c r="BP554" s="64">
        <f t="shared" si="114"/>
        <v>0.20454545454545456</v>
      </c>
    </row>
    <row r="555" spans="1:68" ht="27" customHeight="1" x14ac:dyDescent="0.25">
      <c r="A555" s="54" t="s">
        <v>872</v>
      </c>
      <c r="B555" s="54" t="s">
        <v>874</v>
      </c>
      <c r="C555" s="31">
        <v>4301012035</v>
      </c>
      <c r="D555" s="781">
        <v>4680115880603</v>
      </c>
      <c r="E555" s="782"/>
      <c r="F555" s="776">
        <v>0.6</v>
      </c>
      <c r="G555" s="32">
        <v>8</v>
      </c>
      <c r="H555" s="776">
        <v>4.8</v>
      </c>
      <c r="I555" s="77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7">
        <v>0</v>
      </c>
      <c r="Y555" s="77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875</v>
      </c>
      <c r="B556" s="54" t="s">
        <v>876</v>
      </c>
      <c r="C556" s="31">
        <v>4301012036</v>
      </c>
      <c r="D556" s="781">
        <v>4680115882782</v>
      </c>
      <c r="E556" s="782"/>
      <c r="F556" s="776">
        <v>0.6</v>
      </c>
      <c r="G556" s="32">
        <v>8</v>
      </c>
      <c r="H556" s="776">
        <v>4.8</v>
      </c>
      <c r="I556" s="776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9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859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877</v>
      </c>
      <c r="B557" s="54" t="s">
        <v>878</v>
      </c>
      <c r="C557" s="31">
        <v>4301012050</v>
      </c>
      <c r="D557" s="781">
        <v>4680115885479</v>
      </c>
      <c r="E557" s="782"/>
      <c r="F557" s="776">
        <v>0.4</v>
      </c>
      <c r="G557" s="32">
        <v>6</v>
      </c>
      <c r="H557" s="776">
        <v>2.4</v>
      </c>
      <c r="I557" s="776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10" t="s">
        <v>879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865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880</v>
      </c>
      <c r="B558" s="54" t="s">
        <v>881</v>
      </c>
      <c r="C558" s="31">
        <v>4301011784</v>
      </c>
      <c r="D558" s="781">
        <v>4607091389982</v>
      </c>
      <c r="E558" s="782"/>
      <c r="F558" s="776">
        <v>0.6</v>
      </c>
      <c r="G558" s="32">
        <v>6</v>
      </c>
      <c r="H558" s="776">
        <v>3.6</v>
      </c>
      <c r="I558" s="776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>IFERROR(IF(Y558=0,"",ROUNDUP(Y558/H558,0)*0.00902),"")</f>
        <v/>
      </c>
      <c r="AA558" s="56"/>
      <c r="AB558" s="57"/>
      <c r="AC558" s="653" t="s">
        <v>865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880</v>
      </c>
      <c r="B559" s="54" t="s">
        <v>882</v>
      </c>
      <c r="C559" s="31">
        <v>4301012034</v>
      </c>
      <c r="D559" s="781">
        <v>4607091389982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865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883</v>
      </c>
      <c r="B560" s="54" t="s">
        <v>884</v>
      </c>
      <c r="C560" s="31">
        <v>4301012057</v>
      </c>
      <c r="D560" s="781">
        <v>4680115886483</v>
      </c>
      <c r="E560" s="782"/>
      <c r="F560" s="776">
        <v>0.55000000000000004</v>
      </c>
      <c r="G560" s="32">
        <v>8</v>
      </c>
      <c r="H560" s="776">
        <v>4.4000000000000004</v>
      </c>
      <c r="I560" s="776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15" t="s">
        <v>885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862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886</v>
      </c>
      <c r="B561" s="54" t="s">
        <v>887</v>
      </c>
      <c r="C561" s="31">
        <v>4301012058</v>
      </c>
      <c r="D561" s="781">
        <v>4680115886490</v>
      </c>
      <c r="E561" s="782"/>
      <c r="F561" s="776">
        <v>0.55000000000000004</v>
      </c>
      <c r="G561" s="32">
        <v>8</v>
      </c>
      <c r="H561" s="776">
        <v>4.4000000000000004</v>
      </c>
      <c r="I561" s="776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1044" t="s">
        <v>888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868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889</v>
      </c>
      <c r="B562" s="54" t="s">
        <v>890</v>
      </c>
      <c r="C562" s="31">
        <v>4301012055</v>
      </c>
      <c r="D562" s="781">
        <v>4680115886469</v>
      </c>
      <c r="E562" s="782"/>
      <c r="F562" s="776">
        <v>0.55000000000000004</v>
      </c>
      <c r="G562" s="32">
        <v>8</v>
      </c>
      <c r="H562" s="776">
        <v>4.4000000000000004</v>
      </c>
      <c r="I562" s="776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01" t="s">
        <v>891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871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789"/>
      <c r="B563" s="790"/>
      <c r="C563" s="790"/>
      <c r="D563" s="790"/>
      <c r="E563" s="790"/>
      <c r="F563" s="790"/>
      <c r="G563" s="790"/>
      <c r="H563" s="790"/>
      <c r="I563" s="790"/>
      <c r="J563" s="790"/>
      <c r="K563" s="790"/>
      <c r="L563" s="790"/>
      <c r="M563" s="790"/>
      <c r="N563" s="790"/>
      <c r="O563" s="791"/>
      <c r="P563" s="792" t="s">
        <v>71</v>
      </c>
      <c r="Q563" s="793"/>
      <c r="R563" s="793"/>
      <c r="S563" s="793"/>
      <c r="T563" s="793"/>
      <c r="U563" s="793"/>
      <c r="V563" s="794"/>
      <c r="W563" s="37" t="s">
        <v>72</v>
      </c>
      <c r="X563" s="779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400.54292929292922</v>
      </c>
      <c r="Y563" s="779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403</v>
      </c>
      <c r="Z563" s="779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4.7404999999999999</v>
      </c>
      <c r="AA563" s="780"/>
      <c r="AB563" s="780"/>
      <c r="AC563" s="780"/>
    </row>
    <row r="564" spans="1:68" x14ac:dyDescent="0.2">
      <c r="A564" s="790"/>
      <c r="B564" s="790"/>
      <c r="C564" s="790"/>
      <c r="D564" s="790"/>
      <c r="E564" s="790"/>
      <c r="F564" s="790"/>
      <c r="G564" s="790"/>
      <c r="H564" s="790"/>
      <c r="I564" s="790"/>
      <c r="J564" s="790"/>
      <c r="K564" s="790"/>
      <c r="L564" s="790"/>
      <c r="M564" s="790"/>
      <c r="N564" s="790"/>
      <c r="O564" s="791"/>
      <c r="P564" s="792" t="s">
        <v>71</v>
      </c>
      <c r="Q564" s="793"/>
      <c r="R564" s="793"/>
      <c r="S564" s="793"/>
      <c r="T564" s="793"/>
      <c r="U564" s="793"/>
      <c r="V564" s="794"/>
      <c r="W564" s="37" t="s">
        <v>69</v>
      </c>
      <c r="X564" s="779">
        <f>IFERROR(SUM(X548:X562),"0")</f>
        <v>2071</v>
      </c>
      <c r="Y564" s="779">
        <f>IFERROR(SUM(Y548:Y562),"0")</f>
        <v>2082.48</v>
      </c>
      <c r="Z564" s="37"/>
      <c r="AA564" s="780"/>
      <c r="AB564" s="780"/>
      <c r="AC564" s="780"/>
    </row>
    <row r="565" spans="1:68" ht="14.25" customHeight="1" x14ac:dyDescent="0.25">
      <c r="A565" s="799" t="s">
        <v>168</v>
      </c>
      <c r="B565" s="790"/>
      <c r="C565" s="790"/>
      <c r="D565" s="790"/>
      <c r="E565" s="790"/>
      <c r="F565" s="790"/>
      <c r="G565" s="790"/>
      <c r="H565" s="790"/>
      <c r="I565" s="790"/>
      <c r="J565" s="790"/>
      <c r="K565" s="790"/>
      <c r="L565" s="790"/>
      <c r="M565" s="790"/>
      <c r="N565" s="790"/>
      <c r="O565" s="790"/>
      <c r="P565" s="790"/>
      <c r="Q565" s="790"/>
      <c r="R565" s="790"/>
      <c r="S565" s="790"/>
      <c r="T565" s="790"/>
      <c r="U565" s="790"/>
      <c r="V565" s="790"/>
      <c r="W565" s="790"/>
      <c r="X565" s="790"/>
      <c r="Y565" s="790"/>
      <c r="Z565" s="790"/>
      <c r="AA565" s="773"/>
      <c r="AB565" s="773"/>
      <c r="AC565" s="773"/>
    </row>
    <row r="566" spans="1:68" ht="16.5" customHeight="1" x14ac:dyDescent="0.25">
      <c r="A566" s="54" t="s">
        <v>892</v>
      </c>
      <c r="B566" s="54" t="s">
        <v>893</v>
      </c>
      <c r="C566" s="31">
        <v>4301020222</v>
      </c>
      <c r="D566" s="781">
        <v>4607091388930</v>
      </c>
      <c r="E566" s="782"/>
      <c r="F566" s="776">
        <v>0.88</v>
      </c>
      <c r="G566" s="32">
        <v>6</v>
      </c>
      <c r="H566" s="776">
        <v>5.28</v>
      </c>
      <c r="I566" s="776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0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105</v>
      </c>
      <c r="Y566" s="778">
        <f>IFERROR(IF(X566="",0,CEILING((X566/$H566),1)*$H566),"")</f>
        <v>105.60000000000001</v>
      </c>
      <c r="Z566" s="36">
        <f>IFERROR(IF(Y566=0,"",ROUNDUP(Y566/H566,0)*0.01196),"")</f>
        <v>0.2392</v>
      </c>
      <c r="AA566" s="56"/>
      <c r="AB566" s="57"/>
      <c r="AC566" s="663" t="s">
        <v>894</v>
      </c>
      <c r="AG566" s="64"/>
      <c r="AJ566" s="68"/>
      <c r="AK566" s="68">
        <v>0</v>
      </c>
      <c r="BB566" s="664" t="s">
        <v>1</v>
      </c>
      <c r="BM566" s="64">
        <f>IFERROR(X566*I566/H566,"0")</f>
        <v>112.15909090909089</v>
      </c>
      <c r="BN566" s="64">
        <f>IFERROR(Y566*I566/H566,"0")</f>
        <v>112.80000000000001</v>
      </c>
      <c r="BO566" s="64">
        <f>IFERROR(1/J566*(X566/H566),"0")</f>
        <v>0.19121503496503497</v>
      </c>
      <c r="BP566" s="64">
        <f>IFERROR(1/J566*(Y566/H566),"0")</f>
        <v>0.19230769230769232</v>
      </c>
    </row>
    <row r="567" spans="1:68" ht="16.5" customHeight="1" x14ac:dyDescent="0.25">
      <c r="A567" s="54" t="s">
        <v>895</v>
      </c>
      <c r="B567" s="54" t="s">
        <v>896</v>
      </c>
      <c r="C567" s="31">
        <v>4301020206</v>
      </c>
      <c r="D567" s="781">
        <v>4680115880054</v>
      </c>
      <c r="E567" s="782"/>
      <c r="F567" s="776">
        <v>0.6</v>
      </c>
      <c r="G567" s="32">
        <v>6</v>
      </c>
      <c r="H567" s="776">
        <v>3.6</v>
      </c>
      <c r="I567" s="77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84"/>
      <c r="R567" s="784"/>
      <c r="S567" s="784"/>
      <c r="T567" s="785"/>
      <c r="U567" s="34"/>
      <c r="V567" s="34"/>
      <c r="W567" s="35" t="s">
        <v>69</v>
      </c>
      <c r="X567" s="777">
        <v>125</v>
      </c>
      <c r="Y567" s="778">
        <f>IFERROR(IF(X567="",0,CEILING((X567/$H567),1)*$H567),"")</f>
        <v>126</v>
      </c>
      <c r="Z567" s="36">
        <f>IFERROR(IF(Y567=0,"",ROUNDUP(Y567/H567,0)*0.00902),"")</f>
        <v>0.31569999999999998</v>
      </c>
      <c r="AA567" s="56"/>
      <c r="AB567" s="57"/>
      <c r="AC567" s="665" t="s">
        <v>894</v>
      </c>
      <c r="AG567" s="64"/>
      <c r="AJ567" s="68"/>
      <c r="AK567" s="68">
        <v>0</v>
      </c>
      <c r="BB567" s="666" t="s">
        <v>1</v>
      </c>
      <c r="BM567" s="64">
        <f>IFERROR(X567*I567/H567,"0")</f>
        <v>132.29166666666666</v>
      </c>
      <c r="BN567" s="64">
        <f>IFERROR(Y567*I567/H567,"0")</f>
        <v>133.35</v>
      </c>
      <c r="BO567" s="64">
        <f>IFERROR(1/J567*(X567/H567),"0")</f>
        <v>0.26304713804713803</v>
      </c>
      <c r="BP567" s="64">
        <f>IFERROR(1/J567*(Y567/H567),"0")</f>
        <v>0.26515151515151514</v>
      </c>
    </row>
    <row r="568" spans="1:68" ht="16.5" customHeight="1" x14ac:dyDescent="0.25">
      <c r="A568" s="54" t="s">
        <v>895</v>
      </c>
      <c r="B568" s="54" t="s">
        <v>897</v>
      </c>
      <c r="C568" s="31">
        <v>4301020364</v>
      </c>
      <c r="D568" s="781">
        <v>4680115880054</v>
      </c>
      <c r="E568" s="782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8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4"/>
      <c r="R568" s="784"/>
      <c r="S568" s="784"/>
      <c r="T568" s="785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789"/>
      <c r="B569" s="790"/>
      <c r="C569" s="790"/>
      <c r="D569" s="790"/>
      <c r="E569" s="790"/>
      <c r="F569" s="790"/>
      <c r="G569" s="790"/>
      <c r="H569" s="790"/>
      <c r="I569" s="790"/>
      <c r="J569" s="790"/>
      <c r="K569" s="790"/>
      <c r="L569" s="790"/>
      <c r="M569" s="790"/>
      <c r="N569" s="790"/>
      <c r="O569" s="791"/>
      <c r="P569" s="792" t="s">
        <v>71</v>
      </c>
      <c r="Q569" s="793"/>
      <c r="R569" s="793"/>
      <c r="S569" s="793"/>
      <c r="T569" s="793"/>
      <c r="U569" s="793"/>
      <c r="V569" s="794"/>
      <c r="W569" s="37" t="s">
        <v>72</v>
      </c>
      <c r="X569" s="779">
        <f>IFERROR(X566/H566,"0")+IFERROR(X567/H567,"0")+IFERROR(X568/H568,"0")</f>
        <v>54.608585858585855</v>
      </c>
      <c r="Y569" s="779">
        <f>IFERROR(Y566/H566,"0")+IFERROR(Y567/H567,"0")+IFERROR(Y568/H568,"0")</f>
        <v>55</v>
      </c>
      <c r="Z569" s="779">
        <f>IFERROR(IF(Z566="",0,Z566),"0")+IFERROR(IF(Z567="",0,Z567),"0")+IFERROR(IF(Z568="",0,Z568),"0")</f>
        <v>0.55489999999999995</v>
      </c>
      <c r="AA569" s="780"/>
      <c r="AB569" s="780"/>
      <c r="AC569" s="780"/>
    </row>
    <row r="570" spans="1:68" x14ac:dyDescent="0.2">
      <c r="A570" s="790"/>
      <c r="B570" s="790"/>
      <c r="C570" s="790"/>
      <c r="D570" s="790"/>
      <c r="E570" s="790"/>
      <c r="F570" s="790"/>
      <c r="G570" s="790"/>
      <c r="H570" s="790"/>
      <c r="I570" s="790"/>
      <c r="J570" s="790"/>
      <c r="K570" s="790"/>
      <c r="L570" s="790"/>
      <c r="M570" s="790"/>
      <c r="N570" s="790"/>
      <c r="O570" s="791"/>
      <c r="P570" s="792" t="s">
        <v>71</v>
      </c>
      <c r="Q570" s="793"/>
      <c r="R570" s="793"/>
      <c r="S570" s="793"/>
      <c r="T570" s="793"/>
      <c r="U570" s="793"/>
      <c r="V570" s="794"/>
      <c r="W570" s="37" t="s">
        <v>69</v>
      </c>
      <c r="X570" s="779">
        <f>IFERROR(SUM(X566:X568),"0")</f>
        <v>230</v>
      </c>
      <c r="Y570" s="779">
        <f>IFERROR(SUM(Y566:Y568),"0")</f>
        <v>231.60000000000002</v>
      </c>
      <c r="Z570" s="37"/>
      <c r="AA570" s="780"/>
      <c r="AB570" s="780"/>
      <c r="AC570" s="780"/>
    </row>
    <row r="571" spans="1:68" ht="14.25" customHeight="1" x14ac:dyDescent="0.25">
      <c r="A571" s="799" t="s">
        <v>64</v>
      </c>
      <c r="B571" s="790"/>
      <c r="C571" s="790"/>
      <c r="D571" s="790"/>
      <c r="E571" s="790"/>
      <c r="F571" s="790"/>
      <c r="G571" s="790"/>
      <c r="H571" s="790"/>
      <c r="I571" s="790"/>
      <c r="J571" s="790"/>
      <c r="K571" s="790"/>
      <c r="L571" s="790"/>
      <c r="M571" s="790"/>
      <c r="N571" s="790"/>
      <c r="O571" s="790"/>
      <c r="P571" s="790"/>
      <c r="Q571" s="790"/>
      <c r="R571" s="790"/>
      <c r="S571" s="790"/>
      <c r="T571" s="790"/>
      <c r="U571" s="790"/>
      <c r="V571" s="790"/>
      <c r="W571" s="790"/>
      <c r="X571" s="790"/>
      <c r="Y571" s="790"/>
      <c r="Z571" s="790"/>
      <c r="AA571" s="773"/>
      <c r="AB571" s="773"/>
      <c r="AC571" s="773"/>
    </row>
    <row r="572" spans="1:68" ht="27" customHeight="1" x14ac:dyDescent="0.25">
      <c r="A572" s="54" t="s">
        <v>898</v>
      </c>
      <c r="B572" s="54" t="s">
        <v>899</v>
      </c>
      <c r="C572" s="31">
        <v>4301031252</v>
      </c>
      <c r="D572" s="781">
        <v>4680115883116</v>
      </c>
      <c r="E572" s="782"/>
      <c r="F572" s="776">
        <v>0.88</v>
      </c>
      <c r="G572" s="32">
        <v>6</v>
      </c>
      <c r="H572" s="776">
        <v>5.28</v>
      </c>
      <c r="I572" s="776">
        <v>5.64</v>
      </c>
      <c r="J572" s="32">
        <v>104</v>
      </c>
      <c r="K572" s="32" t="s">
        <v>116</v>
      </c>
      <c r="L572" s="32"/>
      <c r="M572" s="33" t="s">
        <v>117</v>
      </c>
      <c r="N572" s="33"/>
      <c r="O572" s="32">
        <v>60</v>
      </c>
      <c r="P572" s="87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219</v>
      </c>
      <c r="Y572" s="778">
        <f t="shared" ref="Y572:Y580" si="115">IFERROR(IF(X572="",0,CEILING((X572/$H572),1)*$H572),"")</f>
        <v>221.76000000000002</v>
      </c>
      <c r="Z572" s="36">
        <f>IFERROR(IF(Y572=0,"",ROUNDUP(Y572/H572,0)*0.01196),"")</f>
        <v>0.50231999999999999</v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 t="shared" ref="BM572:BM580" si="116">IFERROR(X572*I572/H572,"0")</f>
        <v>233.93181818181813</v>
      </c>
      <c r="BN572" s="64">
        <f t="shared" ref="BN572:BN580" si="117">IFERROR(Y572*I572/H572,"0")</f>
        <v>236.88</v>
      </c>
      <c r="BO572" s="64">
        <f t="shared" ref="BO572:BO580" si="118">IFERROR(1/J572*(X572/H572),"0")</f>
        <v>0.39881993006993011</v>
      </c>
      <c r="BP572" s="64">
        <f t="shared" ref="BP572:BP580" si="119">IFERROR(1/J572*(Y572/H572),"0")</f>
        <v>0.40384615384615385</v>
      </c>
    </row>
    <row r="573" spans="1:68" ht="27" customHeight="1" x14ac:dyDescent="0.25">
      <c r="A573" s="54" t="s">
        <v>901</v>
      </c>
      <c r="B573" s="54" t="s">
        <v>902</v>
      </c>
      <c r="C573" s="31">
        <v>4301031248</v>
      </c>
      <c r="D573" s="781">
        <v>4680115883093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60</v>
      </c>
      <c r="P573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784"/>
      <c r="R573" s="784"/>
      <c r="S573" s="784"/>
      <c r="T573" s="785"/>
      <c r="U573" s="34"/>
      <c r="V573" s="34"/>
      <c r="W573" s="35" t="s">
        <v>69</v>
      </c>
      <c r="X573" s="777">
        <v>562</v>
      </c>
      <c r="Y573" s="778">
        <f t="shared" si="115"/>
        <v>564.96</v>
      </c>
      <c r="Z573" s="36">
        <f>IFERROR(IF(Y573=0,"",ROUNDUP(Y573/H573,0)*0.01196),"")</f>
        <v>1.27972</v>
      </c>
      <c r="AA573" s="56"/>
      <c r="AB573" s="57"/>
      <c r="AC573" s="671" t="s">
        <v>903</v>
      </c>
      <c r="AG573" s="64"/>
      <c r="AJ573" s="68"/>
      <c r="AK573" s="68">
        <v>0</v>
      </c>
      <c r="BB573" s="672" t="s">
        <v>1</v>
      </c>
      <c r="BM573" s="64">
        <f t="shared" si="116"/>
        <v>600.31818181818176</v>
      </c>
      <c r="BN573" s="64">
        <f t="shared" si="117"/>
        <v>603.48</v>
      </c>
      <c r="BO573" s="64">
        <f t="shared" si="118"/>
        <v>1.023455710955711</v>
      </c>
      <c r="BP573" s="64">
        <f t="shared" si="119"/>
        <v>1.028846153846154</v>
      </c>
    </row>
    <row r="574" spans="1:68" ht="27" customHeight="1" x14ac:dyDescent="0.25">
      <c r="A574" s="54" t="s">
        <v>904</v>
      </c>
      <c r="B574" s="54" t="s">
        <v>905</v>
      </c>
      <c r="C574" s="31">
        <v>4301031250</v>
      </c>
      <c r="D574" s="781">
        <v>4680115883109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84"/>
      <c r="R574" s="784"/>
      <c r="S574" s="784"/>
      <c r="T574" s="785"/>
      <c r="U574" s="34"/>
      <c r="V574" s="34"/>
      <c r="W574" s="35" t="s">
        <v>69</v>
      </c>
      <c r="X574" s="777">
        <v>2081</v>
      </c>
      <c r="Y574" s="778">
        <f t="shared" si="115"/>
        <v>2085.6</v>
      </c>
      <c r="Z574" s="36">
        <f>IFERROR(IF(Y574=0,"",ROUNDUP(Y574/H574,0)*0.01196),"")</f>
        <v>4.7241999999999997</v>
      </c>
      <c r="AA574" s="56"/>
      <c r="AB574" s="57"/>
      <c r="AC574" s="673" t="s">
        <v>906</v>
      </c>
      <c r="AG574" s="64"/>
      <c r="AJ574" s="68"/>
      <c r="AK574" s="68">
        <v>0</v>
      </c>
      <c r="BB574" s="674" t="s">
        <v>1</v>
      </c>
      <c r="BM574" s="64">
        <f t="shared" si="116"/>
        <v>2222.8863636363635</v>
      </c>
      <c r="BN574" s="64">
        <f t="shared" si="117"/>
        <v>2227.7999999999997</v>
      </c>
      <c r="BO574" s="64">
        <f t="shared" si="118"/>
        <v>3.7896998834498836</v>
      </c>
      <c r="BP574" s="64">
        <f t="shared" si="119"/>
        <v>3.7980769230769229</v>
      </c>
    </row>
    <row r="575" spans="1:68" ht="27" customHeight="1" x14ac:dyDescent="0.25">
      <c r="A575" s="54" t="s">
        <v>907</v>
      </c>
      <c r="B575" s="54" t="s">
        <v>908</v>
      </c>
      <c r="C575" s="31">
        <v>4301031249</v>
      </c>
      <c r="D575" s="781">
        <v>4680115882072</v>
      </c>
      <c r="E575" s="782"/>
      <c r="F575" s="776">
        <v>0.6</v>
      </c>
      <c r="G575" s="32">
        <v>6</v>
      </c>
      <c r="H575" s="776">
        <v>3.6</v>
      </c>
      <c r="I575" s="776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11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84"/>
      <c r="R575" s="784"/>
      <c r="S575" s="784"/>
      <c r="T575" s="785"/>
      <c r="U575" s="34"/>
      <c r="V575" s="34"/>
      <c r="W575" s="35" t="s">
        <v>69</v>
      </c>
      <c r="X575" s="777">
        <v>0</v>
      </c>
      <c r="Y575" s="778">
        <f t="shared" si="115"/>
        <v>0</v>
      </c>
      <c r="Z575" s="36" t="str">
        <f>IFERROR(IF(Y575=0,"",ROUNDUP(Y575/H575,0)*0.00902),"")</f>
        <v/>
      </c>
      <c r="AA575" s="56"/>
      <c r="AB575" s="57"/>
      <c r="AC575" s="675" t="s">
        <v>909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126</v>
      </c>
      <c r="L576" s="32"/>
      <c r="M576" s="33" t="s">
        <v>117</v>
      </c>
      <c r="N576" s="33"/>
      <c r="O576" s="32">
        <v>60</v>
      </c>
      <c r="P576" s="11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0</v>
      </c>
      <c r="Y576" s="778">
        <f t="shared" si="115"/>
        <v>0</v>
      </c>
      <c r="Z576" s="36" t="str">
        <f>IFERROR(IF(Y576=0,"",ROUNDUP(Y576/H576,0)*0.00937),"")</f>
        <v/>
      </c>
      <c r="AA576" s="56"/>
      <c r="AB576" s="57"/>
      <c r="AC576" s="677" t="s">
        <v>909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911</v>
      </c>
      <c r="B577" s="54" t="s">
        <v>912</v>
      </c>
      <c r="C577" s="31">
        <v>4301031251</v>
      </c>
      <c r="D577" s="781">
        <v>4680115882102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60</v>
      </c>
      <c r="P577" s="112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IFERROR(IF(Y577=0,"",ROUNDUP(Y577/H577,0)*0.00902),"")</f>
        <v/>
      </c>
      <c r="AA577" s="56"/>
      <c r="AB577" s="57"/>
      <c r="AC577" s="679" t="s">
        <v>903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911</v>
      </c>
      <c r="B578" s="54" t="s">
        <v>913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IFERROR(IF(Y578=0,"",ROUNDUP(Y578/H578,0)*0.00937),"")</f>
        <v/>
      </c>
      <c r="AA578" s="56"/>
      <c r="AB578" s="57"/>
      <c r="AC578" s="681" t="s">
        <v>914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915</v>
      </c>
      <c r="B579" s="54" t="s">
        <v>916</v>
      </c>
      <c r="C579" s="31">
        <v>4301031253</v>
      </c>
      <c r="D579" s="781">
        <v>4680115882096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906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915</v>
      </c>
      <c r="B580" s="54" t="s">
        <v>917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11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918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x14ac:dyDescent="0.2">
      <c r="A581" s="789"/>
      <c r="B581" s="790"/>
      <c r="C581" s="790"/>
      <c r="D581" s="790"/>
      <c r="E581" s="790"/>
      <c r="F581" s="790"/>
      <c r="G581" s="790"/>
      <c r="H581" s="790"/>
      <c r="I581" s="790"/>
      <c r="J581" s="790"/>
      <c r="K581" s="790"/>
      <c r="L581" s="790"/>
      <c r="M581" s="790"/>
      <c r="N581" s="790"/>
      <c r="O581" s="791"/>
      <c r="P581" s="792" t="s">
        <v>71</v>
      </c>
      <c r="Q581" s="793"/>
      <c r="R581" s="793"/>
      <c r="S581" s="793"/>
      <c r="T581" s="793"/>
      <c r="U581" s="793"/>
      <c r="V581" s="794"/>
      <c r="W581" s="37" t="s">
        <v>72</v>
      </c>
      <c r="X581" s="779">
        <f>IFERROR(X572/H572,"0")+IFERROR(X573/H573,"0")+IFERROR(X574/H574,"0")+IFERROR(X575/H575,"0")+IFERROR(X576/H576,"0")+IFERROR(X577/H577,"0")+IFERROR(X578/H578,"0")+IFERROR(X579/H579,"0")+IFERROR(X580/H580,"0")</f>
        <v>542.0454545454545</v>
      </c>
      <c r="Y581" s="779">
        <f>IFERROR(Y572/H572,"0")+IFERROR(Y573/H573,"0")+IFERROR(Y574/H574,"0")+IFERROR(Y575/H575,"0")+IFERROR(Y576/H576,"0")+IFERROR(Y577/H577,"0")+IFERROR(Y578/H578,"0")+IFERROR(Y579/H579,"0")+IFERROR(Y580/H580,"0")</f>
        <v>544</v>
      </c>
      <c r="Z581" s="779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6.50624</v>
      </c>
      <c r="AA581" s="780"/>
      <c r="AB581" s="780"/>
      <c r="AC581" s="780"/>
    </row>
    <row r="582" spans="1:68" x14ac:dyDescent="0.2">
      <c r="A582" s="790"/>
      <c r="B582" s="790"/>
      <c r="C582" s="790"/>
      <c r="D582" s="790"/>
      <c r="E582" s="790"/>
      <c r="F582" s="790"/>
      <c r="G582" s="790"/>
      <c r="H582" s="790"/>
      <c r="I582" s="790"/>
      <c r="J582" s="790"/>
      <c r="K582" s="790"/>
      <c r="L582" s="790"/>
      <c r="M582" s="790"/>
      <c r="N582" s="790"/>
      <c r="O582" s="791"/>
      <c r="P582" s="792" t="s">
        <v>71</v>
      </c>
      <c r="Q582" s="793"/>
      <c r="R582" s="793"/>
      <c r="S582" s="793"/>
      <c r="T582" s="793"/>
      <c r="U582" s="793"/>
      <c r="V582" s="794"/>
      <c r="W582" s="37" t="s">
        <v>69</v>
      </c>
      <c r="X582" s="779">
        <f>IFERROR(SUM(X572:X580),"0")</f>
        <v>2862</v>
      </c>
      <c r="Y582" s="779">
        <f>IFERROR(SUM(Y572:Y580),"0")</f>
        <v>2872.3199999999997</v>
      </c>
      <c r="Z582" s="37"/>
      <c r="AA582" s="780"/>
      <c r="AB582" s="780"/>
      <c r="AC582" s="780"/>
    </row>
    <row r="583" spans="1:68" ht="14.25" customHeight="1" x14ac:dyDescent="0.25">
      <c r="A583" s="799" t="s">
        <v>73</v>
      </c>
      <c r="B583" s="790"/>
      <c r="C583" s="790"/>
      <c r="D583" s="790"/>
      <c r="E583" s="790"/>
      <c r="F583" s="790"/>
      <c r="G583" s="790"/>
      <c r="H583" s="790"/>
      <c r="I583" s="790"/>
      <c r="J583" s="790"/>
      <c r="K583" s="790"/>
      <c r="L583" s="790"/>
      <c r="M583" s="790"/>
      <c r="N583" s="790"/>
      <c r="O583" s="790"/>
      <c r="P583" s="790"/>
      <c r="Q583" s="790"/>
      <c r="R583" s="790"/>
      <c r="S583" s="790"/>
      <c r="T583" s="790"/>
      <c r="U583" s="790"/>
      <c r="V583" s="790"/>
      <c r="W583" s="790"/>
      <c r="X583" s="790"/>
      <c r="Y583" s="790"/>
      <c r="Z583" s="790"/>
      <c r="AA583" s="773"/>
      <c r="AB583" s="773"/>
      <c r="AC583" s="773"/>
    </row>
    <row r="584" spans="1:68" ht="27" customHeight="1" x14ac:dyDescent="0.25">
      <c r="A584" s="54" t="s">
        <v>919</v>
      </c>
      <c r="B584" s="54" t="s">
        <v>920</v>
      </c>
      <c r="C584" s="31">
        <v>4301051230</v>
      </c>
      <c r="D584" s="781">
        <v>4607091383409</v>
      </c>
      <c r="E584" s="782"/>
      <c r="F584" s="776">
        <v>1.3</v>
      </c>
      <c r="G584" s="32">
        <v>6</v>
      </c>
      <c r="H584" s="776">
        <v>7.8</v>
      </c>
      <c r="I584" s="776">
        <v>8.3460000000000001</v>
      </c>
      <c r="J584" s="32">
        <v>56</v>
      </c>
      <c r="K584" s="32" t="s">
        <v>116</v>
      </c>
      <c r="L584" s="32"/>
      <c r="M584" s="33" t="s">
        <v>68</v>
      </c>
      <c r="N584" s="33"/>
      <c r="O584" s="32">
        <v>45</v>
      </c>
      <c r="P584" s="9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922</v>
      </c>
      <c r="B585" s="54" t="s">
        <v>923</v>
      </c>
      <c r="C585" s="31">
        <v>4301051231</v>
      </c>
      <c r="D585" s="781">
        <v>4607091383416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116</v>
      </c>
      <c r="L585" s="32"/>
      <c r="M585" s="33" t="s">
        <v>68</v>
      </c>
      <c r="N585" s="33"/>
      <c r="O585" s="32">
        <v>45</v>
      </c>
      <c r="P585" s="9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37.5" customHeight="1" x14ac:dyDescent="0.25">
      <c r="A586" s="54" t="s">
        <v>925</v>
      </c>
      <c r="B586" s="54" t="s">
        <v>926</v>
      </c>
      <c r="C586" s="31">
        <v>4301051058</v>
      </c>
      <c r="D586" s="781">
        <v>4680115883536</v>
      </c>
      <c r="E586" s="782"/>
      <c r="F586" s="776">
        <v>0.3</v>
      </c>
      <c r="G586" s="32">
        <v>6</v>
      </c>
      <c r="H586" s="776">
        <v>1.8</v>
      </c>
      <c r="I586" s="776">
        <v>2.0459999999999998</v>
      </c>
      <c r="J586" s="32">
        <v>182</v>
      </c>
      <c r="K586" s="32" t="s">
        <v>76</v>
      </c>
      <c r="L586" s="32"/>
      <c r="M586" s="33" t="s">
        <v>68</v>
      </c>
      <c r="N586" s="33"/>
      <c r="O586" s="32">
        <v>45</v>
      </c>
      <c r="P586" s="10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784"/>
      <c r="R586" s="784"/>
      <c r="S586" s="784"/>
      <c r="T586" s="785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IFERROR(IF(Y586=0,"",ROUNDUP(Y586/H586,0)*0.00651),"")</f>
        <v/>
      </c>
      <c r="AA586" s="56"/>
      <c r="AB586" s="57"/>
      <c r="AC586" s="691" t="s">
        <v>927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789"/>
      <c r="B587" s="790"/>
      <c r="C587" s="790"/>
      <c r="D587" s="790"/>
      <c r="E587" s="790"/>
      <c r="F587" s="790"/>
      <c r="G587" s="790"/>
      <c r="H587" s="790"/>
      <c r="I587" s="790"/>
      <c r="J587" s="790"/>
      <c r="K587" s="790"/>
      <c r="L587" s="790"/>
      <c r="M587" s="790"/>
      <c r="N587" s="790"/>
      <c r="O587" s="791"/>
      <c r="P587" s="792" t="s">
        <v>71</v>
      </c>
      <c r="Q587" s="793"/>
      <c r="R587" s="793"/>
      <c r="S587" s="793"/>
      <c r="T587" s="793"/>
      <c r="U587" s="793"/>
      <c r="V587" s="794"/>
      <c r="W587" s="37" t="s">
        <v>72</v>
      </c>
      <c r="X587" s="779">
        <f>IFERROR(X584/H584,"0")+IFERROR(X585/H585,"0")+IFERROR(X586/H586,"0")</f>
        <v>0</v>
      </c>
      <c r="Y587" s="779">
        <f>IFERROR(Y584/H584,"0")+IFERROR(Y585/H585,"0")+IFERROR(Y586/H586,"0")</f>
        <v>0</v>
      </c>
      <c r="Z587" s="779">
        <f>IFERROR(IF(Z584="",0,Z584),"0")+IFERROR(IF(Z585="",0,Z585),"0")+IFERROR(IF(Z586="",0,Z586),"0")</f>
        <v>0</v>
      </c>
      <c r="AA587" s="780"/>
      <c r="AB587" s="780"/>
      <c r="AC587" s="780"/>
    </row>
    <row r="588" spans="1:68" x14ac:dyDescent="0.2">
      <c r="A588" s="790"/>
      <c r="B588" s="790"/>
      <c r="C588" s="790"/>
      <c r="D588" s="790"/>
      <c r="E588" s="790"/>
      <c r="F588" s="790"/>
      <c r="G588" s="790"/>
      <c r="H588" s="790"/>
      <c r="I588" s="790"/>
      <c r="J588" s="790"/>
      <c r="K588" s="790"/>
      <c r="L588" s="790"/>
      <c r="M588" s="790"/>
      <c r="N588" s="790"/>
      <c r="O588" s="791"/>
      <c r="P588" s="792" t="s">
        <v>71</v>
      </c>
      <c r="Q588" s="793"/>
      <c r="R588" s="793"/>
      <c r="S588" s="793"/>
      <c r="T588" s="793"/>
      <c r="U588" s="793"/>
      <c r="V588" s="794"/>
      <c r="W588" s="37" t="s">
        <v>69</v>
      </c>
      <c r="X588" s="779">
        <f>IFERROR(SUM(X584:X586),"0")</f>
        <v>0</v>
      </c>
      <c r="Y588" s="779">
        <f>IFERROR(SUM(Y584:Y586),"0")</f>
        <v>0</v>
      </c>
      <c r="Z588" s="37"/>
      <c r="AA588" s="780"/>
      <c r="AB588" s="780"/>
      <c r="AC588" s="780"/>
    </row>
    <row r="589" spans="1:68" ht="14.25" customHeight="1" x14ac:dyDescent="0.25">
      <c r="A589" s="799" t="s">
        <v>210</v>
      </c>
      <c r="B589" s="790"/>
      <c r="C589" s="790"/>
      <c r="D589" s="790"/>
      <c r="E589" s="790"/>
      <c r="F589" s="790"/>
      <c r="G589" s="790"/>
      <c r="H589" s="790"/>
      <c r="I589" s="790"/>
      <c r="J589" s="790"/>
      <c r="K589" s="790"/>
      <c r="L589" s="790"/>
      <c r="M589" s="790"/>
      <c r="N589" s="790"/>
      <c r="O589" s="790"/>
      <c r="P589" s="790"/>
      <c r="Q589" s="790"/>
      <c r="R589" s="790"/>
      <c r="S589" s="790"/>
      <c r="T589" s="790"/>
      <c r="U589" s="790"/>
      <c r="V589" s="790"/>
      <c r="W589" s="790"/>
      <c r="X589" s="790"/>
      <c r="Y589" s="790"/>
      <c r="Z589" s="790"/>
      <c r="AA589" s="773"/>
      <c r="AB589" s="773"/>
      <c r="AC589" s="773"/>
    </row>
    <row r="590" spans="1:68" ht="27" customHeight="1" x14ac:dyDescent="0.25">
      <c r="A590" s="54" t="s">
        <v>928</v>
      </c>
      <c r="B590" s="54" t="s">
        <v>929</v>
      </c>
      <c r="C590" s="31">
        <v>4301060363</v>
      </c>
      <c r="D590" s="781">
        <v>4680115885035</v>
      </c>
      <c r="E590" s="782"/>
      <c r="F590" s="776">
        <v>1</v>
      </c>
      <c r="G590" s="32">
        <v>4</v>
      </c>
      <c r="H590" s="776">
        <v>4</v>
      </c>
      <c r="I590" s="776">
        <v>4.4160000000000004</v>
      </c>
      <c r="J590" s="32">
        <v>104</v>
      </c>
      <c r="K590" s="32" t="s">
        <v>116</v>
      </c>
      <c r="L590" s="32"/>
      <c r="M590" s="33" t="s">
        <v>68</v>
      </c>
      <c r="N590" s="33"/>
      <c r="O590" s="32">
        <v>35</v>
      </c>
      <c r="P590" s="9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IFERROR(IF(Y590=0,"",ROUNDUP(Y590/H590,0)*0.01196),"")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931</v>
      </c>
      <c r="B591" s="54" t="s">
        <v>932</v>
      </c>
      <c r="C591" s="31">
        <v>4301060436</v>
      </c>
      <c r="D591" s="781">
        <v>4680115885936</v>
      </c>
      <c r="E591" s="782"/>
      <c r="F591" s="776">
        <v>1.3</v>
      </c>
      <c r="G591" s="32">
        <v>6</v>
      </c>
      <c r="H591" s="776">
        <v>7.8</v>
      </c>
      <c r="I591" s="776">
        <v>8.2799999999999994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35</v>
      </c>
      <c r="P591" s="1007" t="s">
        <v>933</v>
      </c>
      <c r="Q591" s="784"/>
      <c r="R591" s="784"/>
      <c r="S591" s="784"/>
      <c r="T591" s="785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930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789"/>
      <c r="B592" s="790"/>
      <c r="C592" s="790"/>
      <c r="D592" s="790"/>
      <c r="E592" s="790"/>
      <c r="F592" s="790"/>
      <c r="G592" s="790"/>
      <c r="H592" s="790"/>
      <c r="I592" s="790"/>
      <c r="J592" s="790"/>
      <c r="K592" s="790"/>
      <c r="L592" s="790"/>
      <c r="M592" s="790"/>
      <c r="N592" s="790"/>
      <c r="O592" s="791"/>
      <c r="P592" s="792" t="s">
        <v>71</v>
      </c>
      <c r="Q592" s="793"/>
      <c r="R592" s="793"/>
      <c r="S592" s="793"/>
      <c r="T592" s="793"/>
      <c r="U592" s="793"/>
      <c r="V592" s="794"/>
      <c r="W592" s="37" t="s">
        <v>72</v>
      </c>
      <c r="X592" s="779">
        <f>IFERROR(X590/H590,"0")+IFERROR(X591/H591,"0")</f>
        <v>0</v>
      </c>
      <c r="Y592" s="779">
        <f>IFERROR(Y590/H590,"0")+IFERROR(Y591/H591,"0")</f>
        <v>0</v>
      </c>
      <c r="Z592" s="779">
        <f>IFERROR(IF(Z590="",0,Z590),"0")+IFERROR(IF(Z591="",0,Z591),"0")</f>
        <v>0</v>
      </c>
      <c r="AA592" s="780"/>
      <c r="AB592" s="780"/>
      <c r="AC592" s="780"/>
    </row>
    <row r="593" spans="1:68" x14ac:dyDescent="0.2">
      <c r="A593" s="790"/>
      <c r="B593" s="790"/>
      <c r="C593" s="790"/>
      <c r="D593" s="790"/>
      <c r="E593" s="790"/>
      <c r="F593" s="790"/>
      <c r="G593" s="790"/>
      <c r="H593" s="790"/>
      <c r="I593" s="790"/>
      <c r="J593" s="790"/>
      <c r="K593" s="790"/>
      <c r="L593" s="790"/>
      <c r="M593" s="790"/>
      <c r="N593" s="790"/>
      <c r="O593" s="791"/>
      <c r="P593" s="792" t="s">
        <v>71</v>
      </c>
      <c r="Q593" s="793"/>
      <c r="R593" s="793"/>
      <c r="S593" s="793"/>
      <c r="T593" s="793"/>
      <c r="U593" s="793"/>
      <c r="V593" s="794"/>
      <c r="W593" s="37" t="s">
        <v>69</v>
      </c>
      <c r="X593" s="779">
        <f>IFERROR(SUM(X590:X591),"0")</f>
        <v>0</v>
      </c>
      <c r="Y593" s="779">
        <f>IFERROR(SUM(Y590:Y591),"0")</f>
        <v>0</v>
      </c>
      <c r="Z593" s="37"/>
      <c r="AA593" s="780"/>
      <c r="AB593" s="780"/>
      <c r="AC593" s="780"/>
    </row>
    <row r="594" spans="1:68" ht="27.75" customHeight="1" x14ac:dyDescent="0.2">
      <c r="A594" s="886" t="s">
        <v>934</v>
      </c>
      <c r="B594" s="887"/>
      <c r="C594" s="887"/>
      <c r="D594" s="887"/>
      <c r="E594" s="887"/>
      <c r="F594" s="887"/>
      <c r="G594" s="887"/>
      <c r="H594" s="887"/>
      <c r="I594" s="887"/>
      <c r="J594" s="887"/>
      <c r="K594" s="887"/>
      <c r="L594" s="887"/>
      <c r="M594" s="887"/>
      <c r="N594" s="887"/>
      <c r="O594" s="887"/>
      <c r="P594" s="887"/>
      <c r="Q594" s="887"/>
      <c r="R594" s="887"/>
      <c r="S594" s="887"/>
      <c r="T594" s="887"/>
      <c r="U594" s="887"/>
      <c r="V594" s="887"/>
      <c r="W594" s="887"/>
      <c r="X594" s="887"/>
      <c r="Y594" s="887"/>
      <c r="Z594" s="887"/>
      <c r="AA594" s="48"/>
      <c r="AB594" s="48"/>
      <c r="AC594" s="48"/>
    </row>
    <row r="595" spans="1:68" ht="16.5" customHeight="1" x14ac:dyDescent="0.25">
      <c r="A595" s="825" t="s">
        <v>934</v>
      </c>
      <c r="B595" s="790"/>
      <c r="C595" s="790"/>
      <c r="D595" s="790"/>
      <c r="E595" s="790"/>
      <c r="F595" s="790"/>
      <c r="G595" s="790"/>
      <c r="H595" s="790"/>
      <c r="I595" s="790"/>
      <c r="J595" s="790"/>
      <c r="K595" s="790"/>
      <c r="L595" s="790"/>
      <c r="M595" s="790"/>
      <c r="N595" s="790"/>
      <c r="O595" s="790"/>
      <c r="P595" s="790"/>
      <c r="Q595" s="790"/>
      <c r="R595" s="790"/>
      <c r="S595" s="790"/>
      <c r="T595" s="790"/>
      <c r="U595" s="790"/>
      <c r="V595" s="790"/>
      <c r="W595" s="790"/>
      <c r="X595" s="790"/>
      <c r="Y595" s="790"/>
      <c r="Z595" s="790"/>
      <c r="AA595" s="772"/>
      <c r="AB595" s="772"/>
      <c r="AC595" s="772"/>
    </row>
    <row r="596" spans="1:68" ht="14.25" customHeight="1" x14ac:dyDescent="0.25">
      <c r="A596" s="799" t="s">
        <v>64</v>
      </c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0"/>
      <c r="P596" s="790"/>
      <c r="Q596" s="790"/>
      <c r="R596" s="790"/>
      <c r="S596" s="790"/>
      <c r="T596" s="790"/>
      <c r="U596" s="790"/>
      <c r="V596" s="790"/>
      <c r="W596" s="790"/>
      <c r="X596" s="790"/>
      <c r="Y596" s="790"/>
      <c r="Z596" s="790"/>
      <c r="AA596" s="773"/>
      <c r="AB596" s="773"/>
      <c r="AC596" s="773"/>
    </row>
    <row r="597" spans="1:68" ht="27" customHeight="1" x14ac:dyDescent="0.25">
      <c r="A597" s="54" t="s">
        <v>935</v>
      </c>
      <c r="B597" s="54" t="s">
        <v>936</v>
      </c>
      <c r="C597" s="31">
        <v>4301031309</v>
      </c>
      <c r="D597" s="781">
        <v>4680115885530</v>
      </c>
      <c r="E597" s="782"/>
      <c r="F597" s="776">
        <v>0.7</v>
      </c>
      <c r="G597" s="32">
        <v>6</v>
      </c>
      <c r="H597" s="776">
        <v>4.2</v>
      </c>
      <c r="I597" s="776">
        <v>4.41</v>
      </c>
      <c r="J597" s="32">
        <v>120</v>
      </c>
      <c r="K597" s="32" t="s">
        <v>126</v>
      </c>
      <c r="L597" s="32"/>
      <c r="M597" s="33" t="s">
        <v>287</v>
      </c>
      <c r="N597" s="33"/>
      <c r="O597" s="32">
        <v>90</v>
      </c>
      <c r="P597" s="1192" t="s">
        <v>937</v>
      </c>
      <c r="Q597" s="784"/>
      <c r="R597" s="784"/>
      <c r="S597" s="784"/>
      <c r="T597" s="785"/>
      <c r="U597" s="34"/>
      <c r="V597" s="34"/>
      <c r="W597" s="35" t="s">
        <v>69</v>
      </c>
      <c r="X597" s="777">
        <v>0</v>
      </c>
      <c r="Y597" s="778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97" t="s">
        <v>938</v>
      </c>
      <c r="AG597" s="64"/>
      <c r="AJ597" s="68"/>
      <c r="AK597" s="68">
        <v>0</v>
      </c>
      <c r="BB597" s="69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89"/>
      <c r="B598" s="790"/>
      <c r="C598" s="790"/>
      <c r="D598" s="790"/>
      <c r="E598" s="790"/>
      <c r="F598" s="790"/>
      <c r="G598" s="790"/>
      <c r="H598" s="790"/>
      <c r="I598" s="790"/>
      <c r="J598" s="790"/>
      <c r="K598" s="790"/>
      <c r="L598" s="790"/>
      <c r="M598" s="790"/>
      <c r="N598" s="790"/>
      <c r="O598" s="791"/>
      <c r="P598" s="792" t="s">
        <v>71</v>
      </c>
      <c r="Q598" s="793"/>
      <c r="R598" s="793"/>
      <c r="S598" s="793"/>
      <c r="T598" s="793"/>
      <c r="U598" s="793"/>
      <c r="V598" s="794"/>
      <c r="W598" s="37" t="s">
        <v>72</v>
      </c>
      <c r="X598" s="779">
        <f>IFERROR(X597/H597,"0")</f>
        <v>0</v>
      </c>
      <c r="Y598" s="779">
        <f>IFERROR(Y597/H597,"0")</f>
        <v>0</v>
      </c>
      <c r="Z598" s="779">
        <f>IFERROR(IF(Z597="",0,Z597),"0")</f>
        <v>0</v>
      </c>
      <c r="AA598" s="780"/>
      <c r="AB598" s="780"/>
      <c r="AC598" s="780"/>
    </row>
    <row r="599" spans="1:68" x14ac:dyDescent="0.2">
      <c r="A599" s="790"/>
      <c r="B599" s="790"/>
      <c r="C599" s="790"/>
      <c r="D599" s="790"/>
      <c r="E599" s="790"/>
      <c r="F599" s="790"/>
      <c r="G599" s="790"/>
      <c r="H599" s="790"/>
      <c r="I599" s="790"/>
      <c r="J599" s="790"/>
      <c r="K599" s="790"/>
      <c r="L599" s="790"/>
      <c r="M599" s="790"/>
      <c r="N599" s="790"/>
      <c r="O599" s="791"/>
      <c r="P599" s="792" t="s">
        <v>71</v>
      </c>
      <c r="Q599" s="793"/>
      <c r="R599" s="793"/>
      <c r="S599" s="793"/>
      <c r="T599" s="793"/>
      <c r="U599" s="793"/>
      <c r="V599" s="794"/>
      <c r="W599" s="37" t="s">
        <v>69</v>
      </c>
      <c r="X599" s="779">
        <f>IFERROR(SUM(X597:X597),"0")</f>
        <v>0</v>
      </c>
      <c r="Y599" s="779">
        <f>IFERROR(SUM(Y597:Y597),"0")</f>
        <v>0</v>
      </c>
      <c r="Z599" s="37"/>
      <c r="AA599" s="780"/>
      <c r="AB599" s="780"/>
      <c r="AC599" s="780"/>
    </row>
    <row r="600" spans="1:68" ht="27.75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customHeight="1" x14ac:dyDescent="0.25">
      <c r="A601" s="825" t="s">
        <v>939</v>
      </c>
      <c r="B601" s="790"/>
      <c r="C601" s="790"/>
      <c r="D601" s="790"/>
      <c r="E601" s="790"/>
      <c r="F601" s="790"/>
      <c r="G601" s="790"/>
      <c r="H601" s="790"/>
      <c r="I601" s="790"/>
      <c r="J601" s="790"/>
      <c r="K601" s="790"/>
      <c r="L601" s="790"/>
      <c r="M601" s="790"/>
      <c r="N601" s="790"/>
      <c r="O601" s="790"/>
      <c r="P601" s="790"/>
      <c r="Q601" s="790"/>
      <c r="R601" s="790"/>
      <c r="S601" s="790"/>
      <c r="T601" s="790"/>
      <c r="U601" s="790"/>
      <c r="V601" s="790"/>
      <c r="W601" s="790"/>
      <c r="X601" s="790"/>
      <c r="Y601" s="790"/>
      <c r="Z601" s="790"/>
      <c r="AA601" s="772"/>
      <c r="AB601" s="772"/>
      <c r="AC601" s="772"/>
    </row>
    <row r="602" spans="1:68" ht="14.25" customHeight="1" x14ac:dyDescent="0.25">
      <c r="A602" s="799" t="s">
        <v>113</v>
      </c>
      <c r="B602" s="790"/>
      <c r="C602" s="790"/>
      <c r="D602" s="790"/>
      <c r="E602" s="790"/>
      <c r="F602" s="790"/>
      <c r="G602" s="790"/>
      <c r="H602" s="790"/>
      <c r="I602" s="790"/>
      <c r="J602" s="790"/>
      <c r="K602" s="790"/>
      <c r="L602" s="790"/>
      <c r="M602" s="790"/>
      <c r="N602" s="790"/>
      <c r="O602" s="790"/>
      <c r="P602" s="790"/>
      <c r="Q602" s="790"/>
      <c r="R602" s="790"/>
      <c r="S602" s="790"/>
      <c r="T602" s="790"/>
      <c r="U602" s="790"/>
      <c r="V602" s="790"/>
      <c r="W602" s="790"/>
      <c r="X602" s="790"/>
      <c r="Y602" s="790"/>
      <c r="Z602" s="790"/>
      <c r="AA602" s="773"/>
      <c r="AB602" s="773"/>
      <c r="AC602" s="773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81">
        <v>4640242181011</v>
      </c>
      <c r="E603" s="782"/>
      <c r="F603" s="776">
        <v>1.35</v>
      </c>
      <c r="G603" s="32">
        <v>8</v>
      </c>
      <c r="H603" s="776">
        <v>10.8</v>
      </c>
      <c r="I603" s="776">
        <v>11.28</v>
      </c>
      <c r="J603" s="32">
        <v>56</v>
      </c>
      <c r="K603" s="32" t="s">
        <v>116</v>
      </c>
      <c r="L603" s="32"/>
      <c r="M603" s="33" t="s">
        <v>77</v>
      </c>
      <c r="N603" s="33"/>
      <c r="O603" s="32">
        <v>55</v>
      </c>
      <c r="P603" s="1163" t="s">
        <v>942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ref="Y603:Y609" si="120"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943</v>
      </c>
      <c r="AG603" s="64"/>
      <c r="AJ603" s="68"/>
      <c r="AK603" s="68">
        <v>0</v>
      </c>
      <c r="BB603" s="700" t="s">
        <v>1</v>
      </c>
      <c r="BM603" s="64">
        <f t="shared" ref="BM603:BM609" si="121">IFERROR(X603*I603/H603,"0")</f>
        <v>0</v>
      </c>
      <c r="BN603" s="64">
        <f t="shared" ref="BN603:BN609" si="122">IFERROR(Y603*I603/H603,"0")</f>
        <v>0</v>
      </c>
      <c r="BO603" s="64">
        <f t="shared" ref="BO603:BO609" si="123">IFERROR(1/J603*(X603/H603),"0")</f>
        <v>0</v>
      </c>
      <c r="BP603" s="64">
        <f t="shared" ref="BP603:BP609" si="124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81">
        <v>4640242180441</v>
      </c>
      <c r="E604" s="782"/>
      <c r="F604" s="776">
        <v>1.5</v>
      </c>
      <c r="G604" s="32">
        <v>8</v>
      </c>
      <c r="H604" s="776">
        <v>12</v>
      </c>
      <c r="I604" s="776">
        <v>12.48</v>
      </c>
      <c r="J604" s="32">
        <v>56</v>
      </c>
      <c r="K604" s="32" t="s">
        <v>116</v>
      </c>
      <c r="L604" s="32"/>
      <c r="M604" s="33" t="s">
        <v>117</v>
      </c>
      <c r="N604" s="33"/>
      <c r="O604" s="32">
        <v>50</v>
      </c>
      <c r="P604" s="1031" t="s">
        <v>946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1" t="s">
        <v>947</v>
      </c>
      <c r="AG604" s="64"/>
      <c r="AJ604" s="68"/>
      <c r="AK604" s="68">
        <v>0</v>
      </c>
      <c r="BB604" s="702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81">
        <v>4640242180564</v>
      </c>
      <c r="E605" s="782"/>
      <c r="F605" s="776">
        <v>1.5</v>
      </c>
      <c r="G605" s="32">
        <v>8</v>
      </c>
      <c r="H605" s="776">
        <v>12</v>
      </c>
      <c r="I605" s="776">
        <v>12.48</v>
      </c>
      <c r="J605" s="32">
        <v>56</v>
      </c>
      <c r="K605" s="32" t="s">
        <v>116</v>
      </c>
      <c r="L605" s="32"/>
      <c r="M605" s="33" t="s">
        <v>117</v>
      </c>
      <c r="N605" s="33"/>
      <c r="O605" s="32">
        <v>50</v>
      </c>
      <c r="P605" s="1071" t="s">
        <v>950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IFERROR(IF(Y605=0,"",ROUNDUP(Y605/H605,0)*0.02175),"")</f>
        <v/>
      </c>
      <c r="AA605" s="56"/>
      <c r="AB605" s="57"/>
      <c r="AC605" s="703" t="s">
        <v>951</v>
      </c>
      <c r="AG605" s="64"/>
      <c r="AJ605" s="68"/>
      <c r="AK605" s="68">
        <v>0</v>
      </c>
      <c r="BB605" s="704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81">
        <v>4640242180922</v>
      </c>
      <c r="E606" s="782"/>
      <c r="F606" s="776">
        <v>1.35</v>
      </c>
      <c r="G606" s="32">
        <v>8</v>
      </c>
      <c r="H606" s="776">
        <v>10.8</v>
      </c>
      <c r="I606" s="776">
        <v>11.28</v>
      </c>
      <c r="J606" s="32">
        <v>56</v>
      </c>
      <c r="K606" s="32" t="s">
        <v>116</v>
      </c>
      <c r="L606" s="32"/>
      <c r="M606" s="33" t="s">
        <v>117</v>
      </c>
      <c r="N606" s="33"/>
      <c r="O606" s="32">
        <v>55</v>
      </c>
      <c r="P606" s="965" t="s">
        <v>954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IFERROR(IF(Y606=0,"",ROUNDUP(Y606/H606,0)*0.02175),"")</f>
        <v/>
      </c>
      <c r="AA606" s="56"/>
      <c r="AB606" s="57"/>
      <c r="AC606" s="705" t="s">
        <v>955</v>
      </c>
      <c r="AG606" s="64"/>
      <c r="AJ606" s="68"/>
      <c r="AK606" s="68">
        <v>0</v>
      </c>
      <c r="BB606" s="706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81">
        <v>4640242181189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126</v>
      </c>
      <c r="L607" s="32"/>
      <c r="M607" s="33" t="s">
        <v>77</v>
      </c>
      <c r="N607" s="33"/>
      <c r="O607" s="32">
        <v>55</v>
      </c>
      <c r="P607" s="1076" t="s">
        <v>958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07" t="s">
        <v>943</v>
      </c>
      <c r="AG607" s="64"/>
      <c r="AJ607" s="68"/>
      <c r="AK607" s="68">
        <v>0</v>
      </c>
      <c r="BB607" s="708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81">
        <v>4640242180038</v>
      </c>
      <c r="E608" s="782"/>
      <c r="F608" s="776">
        <v>0.4</v>
      </c>
      <c r="G608" s="32">
        <v>10</v>
      </c>
      <c r="H608" s="776">
        <v>4</v>
      </c>
      <c r="I608" s="776">
        <v>4.21</v>
      </c>
      <c r="J608" s="32">
        <v>132</v>
      </c>
      <c r="K608" s="32" t="s">
        <v>126</v>
      </c>
      <c r="L608" s="32"/>
      <c r="M608" s="33" t="s">
        <v>117</v>
      </c>
      <c r="N608" s="33"/>
      <c r="O608" s="32">
        <v>50</v>
      </c>
      <c r="P608" s="974" t="s">
        <v>961</v>
      </c>
      <c r="Q608" s="784"/>
      <c r="R608" s="784"/>
      <c r="S608" s="784"/>
      <c r="T608" s="785"/>
      <c r="U608" s="34"/>
      <c r="V608" s="34"/>
      <c r="W608" s="35" t="s">
        <v>69</v>
      </c>
      <c r="X608" s="777">
        <v>0</v>
      </c>
      <c r="Y608" s="778">
        <f t="shared" si="120"/>
        <v>0</v>
      </c>
      <c r="Z608" s="36" t="str">
        <f>IFERROR(IF(Y608=0,"",ROUNDUP(Y608/H608,0)*0.00902),"")</f>
        <v/>
      </c>
      <c r="AA608" s="56"/>
      <c r="AB608" s="57"/>
      <c r="AC608" s="709" t="s">
        <v>951</v>
      </c>
      <c r="AG608" s="64"/>
      <c r="AJ608" s="68"/>
      <c r="AK608" s="68">
        <v>0</v>
      </c>
      <c r="BB608" s="710" t="s">
        <v>1</v>
      </c>
      <c r="BM608" s="64">
        <f t="shared" si="121"/>
        <v>0</v>
      </c>
      <c r="BN608" s="64">
        <f t="shared" si="122"/>
        <v>0</v>
      </c>
      <c r="BO608" s="64">
        <f t="shared" si="123"/>
        <v>0</v>
      </c>
      <c r="BP608" s="64">
        <f t="shared" si="124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81">
        <v>4640242181172</v>
      </c>
      <c r="E609" s="782"/>
      <c r="F609" s="776">
        <v>0.4</v>
      </c>
      <c r="G609" s="32">
        <v>10</v>
      </c>
      <c r="H609" s="776">
        <v>4</v>
      </c>
      <c r="I609" s="776">
        <v>4.21</v>
      </c>
      <c r="J609" s="32">
        <v>132</v>
      </c>
      <c r="K609" s="32" t="s">
        <v>126</v>
      </c>
      <c r="L609" s="32"/>
      <c r="M609" s="33" t="s">
        <v>117</v>
      </c>
      <c r="N609" s="33"/>
      <c r="O609" s="32">
        <v>55</v>
      </c>
      <c r="P609" s="1009" t="s">
        <v>964</v>
      </c>
      <c r="Q609" s="784"/>
      <c r="R609" s="784"/>
      <c r="S609" s="784"/>
      <c r="T609" s="785"/>
      <c r="U609" s="34"/>
      <c r="V609" s="34"/>
      <c r="W609" s="35" t="s">
        <v>69</v>
      </c>
      <c r="X609" s="777">
        <v>0</v>
      </c>
      <c r="Y609" s="778">
        <f t="shared" si="120"/>
        <v>0</v>
      </c>
      <c r="Z609" s="36" t="str">
        <f>IFERROR(IF(Y609=0,"",ROUNDUP(Y609/H609,0)*0.00902),"")</f>
        <v/>
      </c>
      <c r="AA609" s="56"/>
      <c r="AB609" s="57"/>
      <c r="AC609" s="711" t="s">
        <v>955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x14ac:dyDescent="0.2">
      <c r="A610" s="789"/>
      <c r="B610" s="790"/>
      <c r="C610" s="790"/>
      <c r="D610" s="790"/>
      <c r="E610" s="790"/>
      <c r="F610" s="790"/>
      <c r="G610" s="790"/>
      <c r="H610" s="790"/>
      <c r="I610" s="790"/>
      <c r="J610" s="790"/>
      <c r="K610" s="790"/>
      <c r="L610" s="790"/>
      <c r="M610" s="790"/>
      <c r="N610" s="790"/>
      <c r="O610" s="791"/>
      <c r="P610" s="792" t="s">
        <v>71</v>
      </c>
      <c r="Q610" s="793"/>
      <c r="R610" s="793"/>
      <c r="S610" s="793"/>
      <c r="T610" s="793"/>
      <c r="U610" s="793"/>
      <c r="V610" s="794"/>
      <c r="W610" s="37" t="s">
        <v>72</v>
      </c>
      <c r="X610" s="779">
        <f>IFERROR(X603/H603,"0")+IFERROR(X604/H604,"0")+IFERROR(X605/H605,"0")+IFERROR(X606/H606,"0")+IFERROR(X607/H607,"0")+IFERROR(X608/H608,"0")+IFERROR(X609/H609,"0")</f>
        <v>0</v>
      </c>
      <c r="Y610" s="779">
        <f>IFERROR(Y603/H603,"0")+IFERROR(Y604/H604,"0")+IFERROR(Y605/H605,"0")+IFERROR(Y606/H606,"0")+IFERROR(Y607/H607,"0")+IFERROR(Y608/H608,"0")+IFERROR(Y609/H609,"0")</f>
        <v>0</v>
      </c>
      <c r="Z610" s="779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80"/>
      <c r="AB610" s="780"/>
      <c r="AC610" s="780"/>
    </row>
    <row r="611" spans="1:68" x14ac:dyDescent="0.2">
      <c r="A611" s="790"/>
      <c r="B611" s="790"/>
      <c r="C611" s="790"/>
      <c r="D611" s="790"/>
      <c r="E611" s="790"/>
      <c r="F611" s="790"/>
      <c r="G611" s="790"/>
      <c r="H611" s="790"/>
      <c r="I611" s="790"/>
      <c r="J611" s="790"/>
      <c r="K611" s="790"/>
      <c r="L611" s="790"/>
      <c r="M611" s="790"/>
      <c r="N611" s="790"/>
      <c r="O611" s="791"/>
      <c r="P611" s="792" t="s">
        <v>71</v>
      </c>
      <c r="Q611" s="793"/>
      <c r="R611" s="793"/>
      <c r="S611" s="793"/>
      <c r="T611" s="793"/>
      <c r="U611" s="793"/>
      <c r="V611" s="794"/>
      <c r="W611" s="37" t="s">
        <v>69</v>
      </c>
      <c r="X611" s="779">
        <f>IFERROR(SUM(X603:X609),"0")</f>
        <v>0</v>
      </c>
      <c r="Y611" s="779">
        <f>IFERROR(SUM(Y603:Y609),"0")</f>
        <v>0</v>
      </c>
      <c r="Z611" s="37"/>
      <c r="AA611" s="780"/>
      <c r="AB611" s="780"/>
      <c r="AC611" s="780"/>
    </row>
    <row r="612" spans="1:68" ht="14.25" customHeight="1" x14ac:dyDescent="0.25">
      <c r="A612" s="799" t="s">
        <v>168</v>
      </c>
      <c r="B612" s="790"/>
      <c r="C612" s="790"/>
      <c r="D612" s="790"/>
      <c r="E612" s="790"/>
      <c r="F612" s="790"/>
      <c r="G612" s="790"/>
      <c r="H612" s="790"/>
      <c r="I612" s="790"/>
      <c r="J612" s="790"/>
      <c r="K612" s="790"/>
      <c r="L612" s="790"/>
      <c r="M612" s="790"/>
      <c r="N612" s="790"/>
      <c r="O612" s="790"/>
      <c r="P612" s="790"/>
      <c r="Q612" s="790"/>
      <c r="R612" s="790"/>
      <c r="S612" s="790"/>
      <c r="T612" s="790"/>
      <c r="U612" s="790"/>
      <c r="V612" s="790"/>
      <c r="W612" s="790"/>
      <c r="X612" s="790"/>
      <c r="Y612" s="790"/>
      <c r="Z612" s="790"/>
      <c r="AA612" s="773"/>
      <c r="AB612" s="773"/>
      <c r="AC612" s="773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81">
        <v>4640242180519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116</v>
      </c>
      <c r="L613" s="32"/>
      <c r="M613" s="33" t="s">
        <v>77</v>
      </c>
      <c r="N613" s="33"/>
      <c r="O613" s="32">
        <v>50</v>
      </c>
      <c r="P613" s="787" t="s">
        <v>967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3" t="s">
        <v>968</v>
      </c>
      <c r="AG613" s="64"/>
      <c r="AJ613" s="68"/>
      <c r="AK613" s="68">
        <v>0</v>
      </c>
      <c r="BB613" s="71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81">
        <v>4640242180526</v>
      </c>
      <c r="E614" s="782"/>
      <c r="F614" s="776">
        <v>1.8</v>
      </c>
      <c r="G614" s="32">
        <v>6</v>
      </c>
      <c r="H614" s="776">
        <v>10.8</v>
      </c>
      <c r="I614" s="776">
        <v>11.28</v>
      </c>
      <c r="J614" s="32">
        <v>56</v>
      </c>
      <c r="K614" s="32" t="s">
        <v>116</v>
      </c>
      <c r="L614" s="32"/>
      <c r="M614" s="33" t="s">
        <v>117</v>
      </c>
      <c r="N614" s="33"/>
      <c r="O614" s="32">
        <v>50</v>
      </c>
      <c r="P614" s="997" t="s">
        <v>971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5" t="s">
        <v>968</v>
      </c>
      <c r="AG614" s="64"/>
      <c r="AJ614" s="68"/>
      <c r="AK614" s="68">
        <v>0</v>
      </c>
      <c r="BB614" s="716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81">
        <v>4640242180090</v>
      </c>
      <c r="E615" s="782"/>
      <c r="F615" s="776">
        <v>1.35</v>
      </c>
      <c r="G615" s="32">
        <v>8</v>
      </c>
      <c r="H615" s="776">
        <v>10.8</v>
      </c>
      <c r="I615" s="776">
        <v>11.28</v>
      </c>
      <c r="J615" s="32">
        <v>56</v>
      </c>
      <c r="K615" s="32" t="s">
        <v>116</v>
      </c>
      <c r="L615" s="32"/>
      <c r="M615" s="33" t="s">
        <v>117</v>
      </c>
      <c r="N615" s="33"/>
      <c r="O615" s="32">
        <v>50</v>
      </c>
      <c r="P615" s="831" t="s">
        <v>974</v>
      </c>
      <c r="Q615" s="784"/>
      <c r="R615" s="784"/>
      <c r="S615" s="784"/>
      <c r="T615" s="785"/>
      <c r="U615" s="34"/>
      <c r="V615" s="34"/>
      <c r="W615" s="35" t="s">
        <v>69</v>
      </c>
      <c r="X615" s="777">
        <v>0</v>
      </c>
      <c r="Y615" s="778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17" t="s">
        <v>975</v>
      </c>
      <c r="AG615" s="64"/>
      <c r="AJ615" s="68"/>
      <c r="AK615" s="68">
        <v>0</v>
      </c>
      <c r="BB615" s="718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81">
        <v>4640242181363</v>
      </c>
      <c r="E616" s="782"/>
      <c r="F616" s="776">
        <v>0.4</v>
      </c>
      <c r="G616" s="32">
        <v>10</v>
      </c>
      <c r="H616" s="776">
        <v>4</v>
      </c>
      <c r="I616" s="776">
        <v>4.21</v>
      </c>
      <c r="J616" s="32">
        <v>132</v>
      </c>
      <c r="K616" s="32" t="s">
        <v>126</v>
      </c>
      <c r="L616" s="32"/>
      <c r="M616" s="33" t="s">
        <v>117</v>
      </c>
      <c r="N616" s="33"/>
      <c r="O616" s="32">
        <v>50</v>
      </c>
      <c r="P616" s="837" t="s">
        <v>978</v>
      </c>
      <c r="Q616" s="784"/>
      <c r="R616" s="784"/>
      <c r="S616" s="784"/>
      <c r="T616" s="785"/>
      <c r="U616" s="34"/>
      <c r="V616" s="34"/>
      <c r="W616" s="35" t="s">
        <v>69</v>
      </c>
      <c r="X616" s="777">
        <v>0</v>
      </c>
      <c r="Y616" s="778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9" t="s">
        <v>975</v>
      </c>
      <c r="AG616" s="64"/>
      <c r="AJ616" s="68"/>
      <c r="AK616" s="68">
        <v>0</v>
      </c>
      <c r="BB616" s="720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89"/>
      <c r="B617" s="790"/>
      <c r="C617" s="790"/>
      <c r="D617" s="790"/>
      <c r="E617" s="790"/>
      <c r="F617" s="790"/>
      <c r="G617" s="790"/>
      <c r="H617" s="790"/>
      <c r="I617" s="790"/>
      <c r="J617" s="790"/>
      <c r="K617" s="790"/>
      <c r="L617" s="790"/>
      <c r="M617" s="790"/>
      <c r="N617" s="790"/>
      <c r="O617" s="791"/>
      <c r="P617" s="792" t="s">
        <v>71</v>
      </c>
      <c r="Q617" s="793"/>
      <c r="R617" s="793"/>
      <c r="S617" s="793"/>
      <c r="T617" s="793"/>
      <c r="U617" s="793"/>
      <c r="V617" s="794"/>
      <c r="W617" s="37" t="s">
        <v>72</v>
      </c>
      <c r="X617" s="779">
        <f>IFERROR(X613/H613,"0")+IFERROR(X614/H614,"0")+IFERROR(X615/H615,"0")+IFERROR(X616/H616,"0")</f>
        <v>0</v>
      </c>
      <c r="Y617" s="779">
        <f>IFERROR(Y613/H613,"0")+IFERROR(Y614/H614,"0")+IFERROR(Y615/H615,"0")+IFERROR(Y616/H616,"0")</f>
        <v>0</v>
      </c>
      <c r="Z617" s="779">
        <f>IFERROR(IF(Z613="",0,Z613),"0")+IFERROR(IF(Z614="",0,Z614),"0")+IFERROR(IF(Z615="",0,Z615),"0")+IFERROR(IF(Z616="",0,Z616),"0")</f>
        <v>0</v>
      </c>
      <c r="AA617" s="780"/>
      <c r="AB617" s="780"/>
      <c r="AC617" s="780"/>
    </row>
    <row r="618" spans="1:68" x14ac:dyDescent="0.2">
      <c r="A618" s="790"/>
      <c r="B618" s="790"/>
      <c r="C618" s="790"/>
      <c r="D618" s="790"/>
      <c r="E618" s="790"/>
      <c r="F618" s="790"/>
      <c r="G618" s="790"/>
      <c r="H618" s="790"/>
      <c r="I618" s="790"/>
      <c r="J618" s="790"/>
      <c r="K618" s="790"/>
      <c r="L618" s="790"/>
      <c r="M618" s="790"/>
      <c r="N618" s="790"/>
      <c r="O618" s="791"/>
      <c r="P618" s="792" t="s">
        <v>71</v>
      </c>
      <c r="Q618" s="793"/>
      <c r="R618" s="793"/>
      <c r="S618" s="793"/>
      <c r="T618" s="793"/>
      <c r="U618" s="793"/>
      <c r="V618" s="794"/>
      <c r="W618" s="37" t="s">
        <v>69</v>
      </c>
      <c r="X618" s="779">
        <f>IFERROR(SUM(X613:X616),"0")</f>
        <v>0</v>
      </c>
      <c r="Y618" s="779">
        <f>IFERROR(SUM(Y613:Y616),"0")</f>
        <v>0</v>
      </c>
      <c r="Z618" s="37"/>
      <c r="AA618" s="780"/>
      <c r="AB618" s="780"/>
      <c r="AC618" s="780"/>
    </row>
    <row r="619" spans="1:68" ht="14.25" customHeight="1" x14ac:dyDescent="0.25">
      <c r="A619" s="799" t="s">
        <v>64</v>
      </c>
      <c r="B619" s="790"/>
      <c r="C619" s="790"/>
      <c r="D619" s="790"/>
      <c r="E619" s="790"/>
      <c r="F619" s="790"/>
      <c r="G619" s="790"/>
      <c r="H619" s="790"/>
      <c r="I619" s="790"/>
      <c r="J619" s="790"/>
      <c r="K619" s="790"/>
      <c r="L619" s="790"/>
      <c r="M619" s="790"/>
      <c r="N619" s="790"/>
      <c r="O619" s="790"/>
      <c r="P619" s="790"/>
      <c r="Q619" s="790"/>
      <c r="R619" s="790"/>
      <c r="S619" s="790"/>
      <c r="T619" s="790"/>
      <c r="U619" s="790"/>
      <c r="V619" s="790"/>
      <c r="W619" s="790"/>
      <c r="X619" s="790"/>
      <c r="Y619" s="790"/>
      <c r="Z619" s="790"/>
      <c r="AA619" s="773"/>
      <c r="AB619" s="773"/>
      <c r="AC619" s="773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81">
        <v>4640242180816</v>
      </c>
      <c r="E620" s="782"/>
      <c r="F620" s="776">
        <v>0.7</v>
      </c>
      <c r="G620" s="32">
        <v>6</v>
      </c>
      <c r="H620" s="776">
        <v>4.2</v>
      </c>
      <c r="I620" s="776">
        <v>4.47</v>
      </c>
      <c r="J620" s="32">
        <v>132</v>
      </c>
      <c r="K620" s="32" t="s">
        <v>126</v>
      </c>
      <c r="L620" s="32"/>
      <c r="M620" s="33" t="s">
        <v>68</v>
      </c>
      <c r="N620" s="33"/>
      <c r="O620" s="32">
        <v>40</v>
      </c>
      <c r="P620" s="1075" t="s">
        <v>981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ref="Y620:Y626" si="125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21" t="s">
        <v>982</v>
      </c>
      <c r="AG620" s="64"/>
      <c r="AJ620" s="68"/>
      <c r="AK620" s="68">
        <v>0</v>
      </c>
      <c r="BB620" s="722" t="s">
        <v>1</v>
      </c>
      <c r="BM620" s="64">
        <f t="shared" ref="BM620:BM626" si="126">IFERROR(X620*I620/H620,"0")</f>
        <v>0</v>
      </c>
      <c r="BN620" s="64">
        <f t="shared" ref="BN620:BN626" si="127">IFERROR(Y620*I620/H620,"0")</f>
        <v>0</v>
      </c>
      <c r="BO620" s="64">
        <f t="shared" ref="BO620:BO626" si="128">IFERROR(1/J620*(X620/H620),"0")</f>
        <v>0</v>
      </c>
      <c r="BP620" s="64">
        <f t="shared" ref="BP620:BP626" si="129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81">
        <v>4640242180595</v>
      </c>
      <c r="E621" s="782"/>
      <c r="F621" s="776">
        <v>0.7</v>
      </c>
      <c r="G621" s="32">
        <v>6</v>
      </c>
      <c r="H621" s="776">
        <v>4.2</v>
      </c>
      <c r="I621" s="776">
        <v>4.47</v>
      </c>
      <c r="J621" s="32">
        <v>132</v>
      </c>
      <c r="K621" s="32" t="s">
        <v>126</v>
      </c>
      <c r="L621" s="32"/>
      <c r="M621" s="33" t="s">
        <v>68</v>
      </c>
      <c r="N621" s="33"/>
      <c r="O621" s="32">
        <v>40</v>
      </c>
      <c r="P621" s="830" t="s">
        <v>985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IFERROR(IF(Y621=0,"",ROUNDUP(Y621/H621,0)*0.00902),"")</f>
        <v/>
      </c>
      <c r="AA621" s="56"/>
      <c r="AB621" s="57"/>
      <c r="AC621" s="723" t="s">
        <v>986</v>
      </c>
      <c r="AG621" s="64"/>
      <c r="AJ621" s="68"/>
      <c r="AK621" s="68">
        <v>0</v>
      </c>
      <c r="BB621" s="724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81">
        <v>4640242181615</v>
      </c>
      <c r="E622" s="782"/>
      <c r="F622" s="776">
        <v>0.7</v>
      </c>
      <c r="G622" s="32">
        <v>6</v>
      </c>
      <c r="H622" s="776">
        <v>4.2</v>
      </c>
      <c r="I622" s="776">
        <v>4.41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45</v>
      </c>
      <c r="P622" s="1008" t="s">
        <v>989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IFERROR(IF(Y622=0,"",ROUNDUP(Y622/H622,0)*0.00902),"")</f>
        <v/>
      </c>
      <c r="AA622" s="56"/>
      <c r="AB622" s="57"/>
      <c r="AC622" s="725" t="s">
        <v>990</v>
      </c>
      <c r="AG622" s="64"/>
      <c r="AJ622" s="68"/>
      <c r="AK622" s="68">
        <v>0</v>
      </c>
      <c r="BB622" s="726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81">
        <v>4640242181639</v>
      </c>
      <c r="E623" s="782"/>
      <c r="F623" s="776">
        <v>0.7</v>
      </c>
      <c r="G623" s="32">
        <v>6</v>
      </c>
      <c r="H623" s="776">
        <v>4.2</v>
      </c>
      <c r="I623" s="776">
        <v>4.41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45</v>
      </c>
      <c r="P623" s="993" t="s">
        <v>993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IFERROR(IF(Y623=0,"",ROUNDUP(Y623/H623,0)*0.00902),"")</f>
        <v/>
      </c>
      <c r="AA623" s="56"/>
      <c r="AB623" s="57"/>
      <c r="AC623" s="727" t="s">
        <v>994</v>
      </c>
      <c r="AG623" s="64"/>
      <c r="AJ623" s="68"/>
      <c r="AK623" s="68">
        <v>0</v>
      </c>
      <c r="BB623" s="728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81">
        <v>4640242181622</v>
      </c>
      <c r="E624" s="782"/>
      <c r="F624" s="776">
        <v>0.7</v>
      </c>
      <c r="G624" s="32">
        <v>6</v>
      </c>
      <c r="H624" s="776">
        <v>4.2</v>
      </c>
      <c r="I624" s="776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67" t="s">
        <v>997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IFERROR(IF(Y624=0,"",ROUNDUP(Y624/H624,0)*0.00902),"")</f>
        <v/>
      </c>
      <c r="AA624" s="56"/>
      <c r="AB624" s="57"/>
      <c r="AC624" s="729" t="s">
        <v>998</v>
      </c>
      <c r="AG624" s="64"/>
      <c r="AJ624" s="68"/>
      <c r="AK624" s="68">
        <v>0</v>
      </c>
      <c r="BB624" s="730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81">
        <v>4640242180908</v>
      </c>
      <c r="E625" s="782"/>
      <c r="F625" s="776">
        <v>0.28000000000000003</v>
      </c>
      <c r="G625" s="32">
        <v>6</v>
      </c>
      <c r="H625" s="776">
        <v>1.68</v>
      </c>
      <c r="I625" s="776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5" t="s">
        <v>1001</v>
      </c>
      <c r="Q625" s="784"/>
      <c r="R625" s="784"/>
      <c r="S625" s="784"/>
      <c r="T625" s="785"/>
      <c r="U625" s="34"/>
      <c r="V625" s="34"/>
      <c r="W625" s="35" t="s">
        <v>69</v>
      </c>
      <c r="X625" s="777">
        <v>0</v>
      </c>
      <c r="Y625" s="778">
        <f t="shared" si="125"/>
        <v>0</v>
      </c>
      <c r="Z625" s="36" t="str">
        <f>IFERROR(IF(Y625=0,"",ROUNDUP(Y625/H625,0)*0.00502),"")</f>
        <v/>
      </c>
      <c r="AA625" s="56"/>
      <c r="AB625" s="57"/>
      <c r="AC625" s="731" t="s">
        <v>982</v>
      </c>
      <c r="AG625" s="64"/>
      <c r="AJ625" s="68"/>
      <c r="AK625" s="68">
        <v>0</v>
      </c>
      <c r="BB625" s="732" t="s">
        <v>1</v>
      </c>
      <c r="BM625" s="64">
        <f t="shared" si="126"/>
        <v>0</v>
      </c>
      <c r="BN625" s="64">
        <f t="shared" si="127"/>
        <v>0</v>
      </c>
      <c r="BO625" s="64">
        <f t="shared" si="128"/>
        <v>0</v>
      </c>
      <c r="BP625" s="64">
        <f t="shared" si="129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81">
        <v>4640242180489</v>
      </c>
      <c r="E626" s="782"/>
      <c r="F626" s="776">
        <v>0.28000000000000003</v>
      </c>
      <c r="G626" s="32">
        <v>6</v>
      </c>
      <c r="H626" s="776">
        <v>1.68</v>
      </c>
      <c r="I626" s="776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6" t="s">
        <v>1004</v>
      </c>
      <c r="Q626" s="784"/>
      <c r="R626" s="784"/>
      <c r="S626" s="784"/>
      <c r="T626" s="785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IFERROR(IF(Y626=0,"",ROUNDUP(Y626/H626,0)*0.00502),"")</f>
        <v/>
      </c>
      <c r="AA626" s="56"/>
      <c r="AB626" s="57"/>
      <c r="AC626" s="733" t="s">
        <v>986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x14ac:dyDescent="0.2">
      <c r="A627" s="789"/>
      <c r="B627" s="790"/>
      <c r="C627" s="790"/>
      <c r="D627" s="790"/>
      <c r="E627" s="790"/>
      <c r="F627" s="790"/>
      <c r="G627" s="790"/>
      <c r="H627" s="790"/>
      <c r="I627" s="790"/>
      <c r="J627" s="790"/>
      <c r="K627" s="790"/>
      <c r="L627" s="790"/>
      <c r="M627" s="790"/>
      <c r="N627" s="790"/>
      <c r="O627" s="791"/>
      <c r="P627" s="792" t="s">
        <v>71</v>
      </c>
      <c r="Q627" s="793"/>
      <c r="R627" s="793"/>
      <c r="S627" s="793"/>
      <c r="T627" s="793"/>
      <c r="U627" s="793"/>
      <c r="V627" s="794"/>
      <c r="W627" s="37" t="s">
        <v>72</v>
      </c>
      <c r="X627" s="779">
        <f>IFERROR(X620/H620,"0")+IFERROR(X621/H621,"0")+IFERROR(X622/H622,"0")+IFERROR(X623/H623,"0")+IFERROR(X624/H624,"0")+IFERROR(X625/H625,"0")+IFERROR(X626/H626,"0")</f>
        <v>0</v>
      </c>
      <c r="Y627" s="779">
        <f>IFERROR(Y620/H620,"0")+IFERROR(Y621/H621,"0")+IFERROR(Y622/H622,"0")+IFERROR(Y623/H623,"0")+IFERROR(Y624/H624,"0")+IFERROR(Y625/H625,"0")+IFERROR(Y626/H626,"0")</f>
        <v>0</v>
      </c>
      <c r="Z627" s="779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80"/>
      <c r="AB627" s="780"/>
      <c r="AC627" s="780"/>
    </row>
    <row r="628" spans="1:68" x14ac:dyDescent="0.2">
      <c r="A628" s="790"/>
      <c r="B628" s="790"/>
      <c r="C628" s="790"/>
      <c r="D628" s="790"/>
      <c r="E628" s="790"/>
      <c r="F628" s="790"/>
      <c r="G628" s="790"/>
      <c r="H628" s="790"/>
      <c r="I628" s="790"/>
      <c r="J628" s="790"/>
      <c r="K628" s="790"/>
      <c r="L628" s="790"/>
      <c r="M628" s="790"/>
      <c r="N628" s="790"/>
      <c r="O628" s="791"/>
      <c r="P628" s="792" t="s">
        <v>71</v>
      </c>
      <c r="Q628" s="793"/>
      <c r="R628" s="793"/>
      <c r="S628" s="793"/>
      <c r="T628" s="793"/>
      <c r="U628" s="793"/>
      <c r="V628" s="794"/>
      <c r="W628" s="37" t="s">
        <v>69</v>
      </c>
      <c r="X628" s="779">
        <f>IFERROR(SUM(X620:X626),"0")</f>
        <v>0</v>
      </c>
      <c r="Y628" s="779">
        <f>IFERROR(SUM(Y620:Y626),"0")</f>
        <v>0</v>
      </c>
      <c r="Z628" s="37"/>
      <c r="AA628" s="780"/>
      <c r="AB628" s="780"/>
      <c r="AC628" s="780"/>
    </row>
    <row r="629" spans="1:68" ht="14.25" customHeight="1" x14ac:dyDescent="0.25">
      <c r="A629" s="799" t="s">
        <v>73</v>
      </c>
      <c r="B629" s="790"/>
      <c r="C629" s="790"/>
      <c r="D629" s="790"/>
      <c r="E629" s="790"/>
      <c r="F629" s="790"/>
      <c r="G629" s="790"/>
      <c r="H629" s="790"/>
      <c r="I629" s="790"/>
      <c r="J629" s="790"/>
      <c r="K629" s="790"/>
      <c r="L629" s="790"/>
      <c r="M629" s="790"/>
      <c r="N629" s="790"/>
      <c r="O629" s="790"/>
      <c r="P629" s="790"/>
      <c r="Q629" s="790"/>
      <c r="R629" s="790"/>
      <c r="S629" s="790"/>
      <c r="T629" s="790"/>
      <c r="U629" s="790"/>
      <c r="V629" s="790"/>
      <c r="W629" s="790"/>
      <c r="X629" s="790"/>
      <c r="Y629" s="790"/>
      <c r="Z629" s="790"/>
      <c r="AA629" s="773"/>
      <c r="AB629" s="773"/>
      <c r="AC629" s="773"/>
    </row>
    <row r="630" spans="1:68" ht="27" customHeight="1" x14ac:dyDescent="0.25">
      <c r="A630" s="54" t="s">
        <v>1005</v>
      </c>
      <c r="B630" s="54" t="s">
        <v>1006</v>
      </c>
      <c r="C630" s="31">
        <v>4301051746</v>
      </c>
      <c r="D630" s="781">
        <v>4640242180533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116</v>
      </c>
      <c r="L630" s="32"/>
      <c r="M630" s="33" t="s">
        <v>77</v>
      </c>
      <c r="N630" s="33"/>
      <c r="O630" s="32">
        <v>40</v>
      </c>
      <c r="P630" s="1041" t="s">
        <v>1007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ref="Y630:Y637" si="130"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5" t="s">
        <v>1008</v>
      </c>
      <c r="AG630" s="64"/>
      <c r="AJ630" s="68"/>
      <c r="AK630" s="68">
        <v>0</v>
      </c>
      <c r="BB630" s="736" t="s">
        <v>1</v>
      </c>
      <c r="BM630" s="64">
        <f t="shared" ref="BM630:BM637" si="131">IFERROR(X630*I630/H630,"0")</f>
        <v>0</v>
      </c>
      <c r="BN630" s="64">
        <f t="shared" ref="BN630:BN637" si="132">IFERROR(Y630*I630/H630,"0")</f>
        <v>0</v>
      </c>
      <c r="BO630" s="64">
        <f t="shared" ref="BO630:BO637" si="133">IFERROR(1/J630*(X630/H630),"0")</f>
        <v>0</v>
      </c>
      <c r="BP630" s="64">
        <f t="shared" ref="BP630:BP637" si="134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4301051887</v>
      </c>
      <c r="D631" s="781">
        <v>4640242180533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116</v>
      </c>
      <c r="L631" s="32"/>
      <c r="M631" s="33" t="s">
        <v>77</v>
      </c>
      <c r="N631" s="33"/>
      <c r="O631" s="32">
        <v>45</v>
      </c>
      <c r="P631" s="1083" t="s">
        <v>1010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37" t="s">
        <v>1008</v>
      </c>
      <c r="AG631" s="64"/>
      <c r="AJ631" s="68"/>
      <c r="AK631" s="68">
        <v>0</v>
      </c>
      <c r="BB631" s="738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81">
        <v>4640242180540</v>
      </c>
      <c r="E632" s="782"/>
      <c r="F632" s="776">
        <v>1.3</v>
      </c>
      <c r="G632" s="32">
        <v>6</v>
      </c>
      <c r="H632" s="776">
        <v>7.8</v>
      </c>
      <c r="I632" s="776">
        <v>8.3640000000000008</v>
      </c>
      <c r="J632" s="32">
        <v>56</v>
      </c>
      <c r="K632" s="32" t="s">
        <v>116</v>
      </c>
      <c r="L632" s="32"/>
      <c r="M632" s="33" t="s">
        <v>68</v>
      </c>
      <c r="N632" s="33"/>
      <c r="O632" s="32">
        <v>30</v>
      </c>
      <c r="P632" s="1046" t="s">
        <v>1013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IFERROR(IF(Y632=0,"",ROUNDUP(Y632/H632,0)*0.02175),"")</f>
        <v/>
      </c>
      <c r="AA632" s="56"/>
      <c r="AB632" s="57"/>
      <c r="AC632" s="739" t="s">
        <v>1014</v>
      </c>
      <c r="AG632" s="64"/>
      <c r="AJ632" s="68"/>
      <c r="AK632" s="68">
        <v>0</v>
      </c>
      <c r="BB632" s="740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81">
        <v>4640242180540</v>
      </c>
      <c r="E633" s="782"/>
      <c r="F633" s="776">
        <v>1.3</v>
      </c>
      <c r="G633" s="32">
        <v>6</v>
      </c>
      <c r="H633" s="776">
        <v>7.8</v>
      </c>
      <c r="I633" s="776">
        <v>8.3640000000000008</v>
      </c>
      <c r="J633" s="32">
        <v>56</v>
      </c>
      <c r="K633" s="32" t="s">
        <v>116</v>
      </c>
      <c r="L633" s="32"/>
      <c r="M633" s="33" t="s">
        <v>77</v>
      </c>
      <c r="N633" s="33"/>
      <c r="O633" s="32">
        <v>45</v>
      </c>
      <c r="P633" s="1094" t="s">
        <v>1016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IFERROR(IF(Y633=0,"",ROUNDUP(Y633/H633,0)*0.02175),"")</f>
        <v/>
      </c>
      <c r="AA633" s="56"/>
      <c r="AB633" s="57"/>
      <c r="AC633" s="741" t="s">
        <v>1014</v>
      </c>
      <c r="AG633" s="64"/>
      <c r="AJ633" s="68"/>
      <c r="AK633" s="68">
        <v>0</v>
      </c>
      <c r="BB633" s="742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81">
        <v>4640242181233</v>
      </c>
      <c r="E634" s="782"/>
      <c r="F634" s="776">
        <v>0.3</v>
      </c>
      <c r="G634" s="32">
        <v>6</v>
      </c>
      <c r="H634" s="776">
        <v>1.8</v>
      </c>
      <c r="I634" s="776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3" t="s">
        <v>1019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3" t="s">
        <v>1008</v>
      </c>
      <c r="AG634" s="64"/>
      <c r="AJ634" s="68"/>
      <c r="AK634" s="68">
        <v>0</v>
      </c>
      <c r="BB634" s="744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81">
        <v>4640242181233</v>
      </c>
      <c r="E635" s="782"/>
      <c r="F635" s="776">
        <v>0.3</v>
      </c>
      <c r="G635" s="32">
        <v>6</v>
      </c>
      <c r="H635" s="776">
        <v>1.8</v>
      </c>
      <c r="I635" s="776">
        <v>2.0640000000000001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4" t="s">
        <v>1021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5" t="s">
        <v>1008</v>
      </c>
      <c r="AG635" s="64"/>
      <c r="AJ635" s="68"/>
      <c r="AK635" s="68">
        <v>0</v>
      </c>
      <c r="BB635" s="746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81">
        <v>4640242181226</v>
      </c>
      <c r="E636" s="782"/>
      <c r="F636" s="776">
        <v>0.3</v>
      </c>
      <c r="G636" s="32">
        <v>6</v>
      </c>
      <c r="H636" s="776">
        <v>1.8</v>
      </c>
      <c r="I636" s="776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0" t="s">
        <v>1024</v>
      </c>
      <c r="Q636" s="784"/>
      <c r="R636" s="784"/>
      <c r="S636" s="784"/>
      <c r="T636" s="785"/>
      <c r="U636" s="34"/>
      <c r="V636" s="34"/>
      <c r="W636" s="35" t="s">
        <v>69</v>
      </c>
      <c r="X636" s="777">
        <v>0</v>
      </c>
      <c r="Y636" s="778">
        <f t="shared" si="130"/>
        <v>0</v>
      </c>
      <c r="Z636" s="36" t="str">
        <f>IFERROR(IF(Y636=0,"",ROUNDUP(Y636/H636,0)*0.00502),"")</f>
        <v/>
      </c>
      <c r="AA636" s="56"/>
      <c r="AB636" s="57"/>
      <c r="AC636" s="747" t="s">
        <v>1014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81">
        <v>4640242181226</v>
      </c>
      <c r="E637" s="782"/>
      <c r="F637" s="776">
        <v>0.3</v>
      </c>
      <c r="G637" s="32">
        <v>6</v>
      </c>
      <c r="H637" s="776">
        <v>1.8</v>
      </c>
      <c r="I637" s="776">
        <v>2.052</v>
      </c>
      <c r="J637" s="32">
        <v>182</v>
      </c>
      <c r="K637" s="32" t="s">
        <v>76</v>
      </c>
      <c r="L637" s="32"/>
      <c r="M637" s="33" t="s">
        <v>164</v>
      </c>
      <c r="N637" s="33"/>
      <c r="O637" s="32">
        <v>45</v>
      </c>
      <c r="P637" s="882" t="s">
        <v>1026</v>
      </c>
      <c r="Q637" s="784"/>
      <c r="R637" s="784"/>
      <c r="S637" s="784"/>
      <c r="T637" s="785"/>
      <c r="U637" s="34"/>
      <c r="V637" s="34"/>
      <c r="W637" s="35" t="s">
        <v>69</v>
      </c>
      <c r="X637" s="777">
        <v>0</v>
      </c>
      <c r="Y637" s="778">
        <f t="shared" si="130"/>
        <v>0</v>
      </c>
      <c r="Z637" s="36" t="str">
        <f>IFERROR(IF(Y637=0,"",ROUNDUP(Y637/H637,0)*0.00651),"")</f>
        <v/>
      </c>
      <c r="AA637" s="56"/>
      <c r="AB637" s="57"/>
      <c r="AC637" s="749" t="s">
        <v>1014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x14ac:dyDescent="0.2">
      <c r="A638" s="789"/>
      <c r="B638" s="790"/>
      <c r="C638" s="790"/>
      <c r="D638" s="790"/>
      <c r="E638" s="790"/>
      <c r="F638" s="790"/>
      <c r="G638" s="790"/>
      <c r="H638" s="790"/>
      <c r="I638" s="790"/>
      <c r="J638" s="790"/>
      <c r="K638" s="790"/>
      <c r="L638" s="790"/>
      <c r="M638" s="790"/>
      <c r="N638" s="790"/>
      <c r="O638" s="791"/>
      <c r="P638" s="792" t="s">
        <v>71</v>
      </c>
      <c r="Q638" s="793"/>
      <c r="R638" s="793"/>
      <c r="S638" s="793"/>
      <c r="T638" s="793"/>
      <c r="U638" s="793"/>
      <c r="V638" s="794"/>
      <c r="W638" s="37" t="s">
        <v>72</v>
      </c>
      <c r="X638" s="779">
        <f>IFERROR(X630/H630,"0")+IFERROR(X631/H631,"0")+IFERROR(X632/H632,"0")+IFERROR(X633/H633,"0")+IFERROR(X634/H634,"0")+IFERROR(X635/H635,"0")+IFERROR(X636/H636,"0")+IFERROR(X637/H637,"0")</f>
        <v>0</v>
      </c>
      <c r="Y638" s="779">
        <f>IFERROR(Y630/H630,"0")+IFERROR(Y631/H631,"0")+IFERROR(Y632/H632,"0")+IFERROR(Y633/H633,"0")+IFERROR(Y634/H634,"0")+IFERROR(Y635/H635,"0")+IFERROR(Y636/H636,"0")+IFERROR(Y637/H637,"0")</f>
        <v>0</v>
      </c>
      <c r="Z638" s="779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80"/>
      <c r="AB638" s="780"/>
      <c r="AC638" s="780"/>
    </row>
    <row r="639" spans="1:68" x14ac:dyDescent="0.2">
      <c r="A639" s="790"/>
      <c r="B639" s="790"/>
      <c r="C639" s="790"/>
      <c r="D639" s="790"/>
      <c r="E639" s="790"/>
      <c r="F639" s="790"/>
      <c r="G639" s="790"/>
      <c r="H639" s="790"/>
      <c r="I639" s="790"/>
      <c r="J639" s="790"/>
      <c r="K639" s="790"/>
      <c r="L639" s="790"/>
      <c r="M639" s="790"/>
      <c r="N639" s="790"/>
      <c r="O639" s="791"/>
      <c r="P639" s="792" t="s">
        <v>71</v>
      </c>
      <c r="Q639" s="793"/>
      <c r="R639" s="793"/>
      <c r="S639" s="793"/>
      <c r="T639" s="793"/>
      <c r="U639" s="793"/>
      <c r="V639" s="794"/>
      <c r="W639" s="37" t="s">
        <v>69</v>
      </c>
      <c r="X639" s="779">
        <f>IFERROR(SUM(X630:X637),"0")</f>
        <v>0</v>
      </c>
      <c r="Y639" s="779">
        <f>IFERROR(SUM(Y630:Y637),"0")</f>
        <v>0</v>
      </c>
      <c r="Z639" s="37"/>
      <c r="AA639" s="780"/>
      <c r="AB639" s="780"/>
      <c r="AC639" s="780"/>
    </row>
    <row r="640" spans="1:68" ht="14.25" customHeight="1" x14ac:dyDescent="0.25">
      <c r="A640" s="799" t="s">
        <v>210</v>
      </c>
      <c r="B640" s="790"/>
      <c r="C640" s="790"/>
      <c r="D640" s="790"/>
      <c r="E640" s="790"/>
      <c r="F640" s="790"/>
      <c r="G640" s="790"/>
      <c r="H640" s="790"/>
      <c r="I640" s="790"/>
      <c r="J640" s="790"/>
      <c r="K640" s="790"/>
      <c r="L640" s="790"/>
      <c r="M640" s="790"/>
      <c r="N640" s="790"/>
      <c r="O640" s="790"/>
      <c r="P640" s="790"/>
      <c r="Q640" s="790"/>
      <c r="R640" s="790"/>
      <c r="S640" s="790"/>
      <c r="T640" s="790"/>
      <c r="U640" s="790"/>
      <c r="V640" s="790"/>
      <c r="W640" s="790"/>
      <c r="X640" s="790"/>
      <c r="Y640" s="790"/>
      <c r="Z640" s="790"/>
      <c r="AA640" s="773"/>
      <c r="AB640" s="773"/>
      <c r="AC640" s="773"/>
    </row>
    <row r="641" spans="1:68" ht="27" customHeight="1" x14ac:dyDescent="0.25">
      <c r="A641" s="54" t="s">
        <v>1027</v>
      </c>
      <c r="B641" s="54" t="s">
        <v>1028</v>
      </c>
      <c r="C641" s="31">
        <v>4301060408</v>
      </c>
      <c r="D641" s="781">
        <v>4640242180120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116</v>
      </c>
      <c r="L641" s="32"/>
      <c r="M641" s="33" t="s">
        <v>68</v>
      </c>
      <c r="N641" s="33"/>
      <c r="O641" s="32">
        <v>40</v>
      </c>
      <c r="P641" s="1132" t="s">
        <v>1029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1" t="s">
        <v>1030</v>
      </c>
      <c r="AG641" s="64"/>
      <c r="AJ641" s="68"/>
      <c r="AK641" s="68">
        <v>0</v>
      </c>
      <c r="BB641" s="75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4301060354</v>
      </c>
      <c r="D642" s="781">
        <v>4640242180120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116</v>
      </c>
      <c r="L642" s="32"/>
      <c r="M642" s="33" t="s">
        <v>68</v>
      </c>
      <c r="N642" s="33"/>
      <c r="O642" s="32">
        <v>40</v>
      </c>
      <c r="P642" s="1171" t="s">
        <v>1032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3" t="s">
        <v>1030</v>
      </c>
      <c r="AG642" s="64"/>
      <c r="AJ642" s="68"/>
      <c r="AK642" s="68">
        <v>0</v>
      </c>
      <c r="BB642" s="754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4301060407</v>
      </c>
      <c r="D643" s="781">
        <v>4640242180137</v>
      </c>
      <c r="E643" s="782"/>
      <c r="F643" s="776">
        <v>1.3</v>
      </c>
      <c r="G643" s="32">
        <v>6</v>
      </c>
      <c r="H643" s="776">
        <v>7.8</v>
      </c>
      <c r="I643" s="776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2" t="s">
        <v>1035</v>
      </c>
      <c r="Q643" s="784"/>
      <c r="R643" s="784"/>
      <c r="S643" s="784"/>
      <c r="T643" s="785"/>
      <c r="U643" s="34"/>
      <c r="V643" s="34"/>
      <c r="W643" s="35" t="s">
        <v>69</v>
      </c>
      <c r="X643" s="777">
        <v>0</v>
      </c>
      <c r="Y643" s="778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5" t="s">
        <v>1036</v>
      </c>
      <c r="AG643" s="64"/>
      <c r="AJ643" s="68"/>
      <c r="AK643" s="68">
        <v>0</v>
      </c>
      <c r="BB643" s="75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4301060355</v>
      </c>
      <c r="D644" s="781">
        <v>4640242180137</v>
      </c>
      <c r="E644" s="782"/>
      <c r="F644" s="776">
        <v>1.3</v>
      </c>
      <c r="G644" s="32">
        <v>6</v>
      </c>
      <c r="H644" s="776">
        <v>7.8</v>
      </c>
      <c r="I644" s="776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76" t="s">
        <v>1038</v>
      </c>
      <c r="Q644" s="784"/>
      <c r="R644" s="784"/>
      <c r="S644" s="784"/>
      <c r="T644" s="785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7" t="s">
        <v>1036</v>
      </c>
      <c r="AG644" s="64"/>
      <c r="AJ644" s="68"/>
      <c r="AK644" s="68">
        <v>0</v>
      </c>
      <c r="BB644" s="758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89"/>
      <c r="B645" s="790"/>
      <c r="C645" s="790"/>
      <c r="D645" s="790"/>
      <c r="E645" s="790"/>
      <c r="F645" s="790"/>
      <c r="G645" s="790"/>
      <c r="H645" s="790"/>
      <c r="I645" s="790"/>
      <c r="J645" s="790"/>
      <c r="K645" s="790"/>
      <c r="L645" s="790"/>
      <c r="M645" s="790"/>
      <c r="N645" s="790"/>
      <c r="O645" s="791"/>
      <c r="P645" s="792" t="s">
        <v>71</v>
      </c>
      <c r="Q645" s="793"/>
      <c r="R645" s="793"/>
      <c r="S645" s="793"/>
      <c r="T645" s="793"/>
      <c r="U645" s="793"/>
      <c r="V645" s="794"/>
      <c r="W645" s="37" t="s">
        <v>72</v>
      </c>
      <c r="X645" s="779">
        <f>IFERROR(X641/H641,"0")+IFERROR(X642/H642,"0")+IFERROR(X643/H643,"0")+IFERROR(X644/H644,"0")</f>
        <v>0</v>
      </c>
      <c r="Y645" s="779">
        <f>IFERROR(Y641/H641,"0")+IFERROR(Y642/H642,"0")+IFERROR(Y643/H643,"0")+IFERROR(Y644/H644,"0")</f>
        <v>0</v>
      </c>
      <c r="Z645" s="779">
        <f>IFERROR(IF(Z641="",0,Z641),"0")+IFERROR(IF(Z642="",0,Z642),"0")+IFERROR(IF(Z643="",0,Z643),"0")+IFERROR(IF(Z644="",0,Z644),"0")</f>
        <v>0</v>
      </c>
      <c r="AA645" s="780"/>
      <c r="AB645" s="780"/>
      <c r="AC645" s="780"/>
    </row>
    <row r="646" spans="1:68" x14ac:dyDescent="0.2">
      <c r="A646" s="790"/>
      <c r="B646" s="790"/>
      <c r="C646" s="790"/>
      <c r="D646" s="790"/>
      <c r="E646" s="790"/>
      <c r="F646" s="790"/>
      <c r="G646" s="790"/>
      <c r="H646" s="790"/>
      <c r="I646" s="790"/>
      <c r="J646" s="790"/>
      <c r="K646" s="790"/>
      <c r="L646" s="790"/>
      <c r="M646" s="790"/>
      <c r="N646" s="790"/>
      <c r="O646" s="791"/>
      <c r="P646" s="792" t="s">
        <v>71</v>
      </c>
      <c r="Q646" s="793"/>
      <c r="R646" s="793"/>
      <c r="S646" s="793"/>
      <c r="T646" s="793"/>
      <c r="U646" s="793"/>
      <c r="V646" s="794"/>
      <c r="W646" s="37" t="s">
        <v>69</v>
      </c>
      <c r="X646" s="779">
        <f>IFERROR(SUM(X641:X644),"0")</f>
        <v>0</v>
      </c>
      <c r="Y646" s="779">
        <f>IFERROR(SUM(Y641:Y644),"0")</f>
        <v>0</v>
      </c>
      <c r="Z646" s="37"/>
      <c r="AA646" s="780"/>
      <c r="AB646" s="780"/>
      <c r="AC646" s="780"/>
    </row>
    <row r="647" spans="1:68" ht="16.5" customHeight="1" x14ac:dyDescent="0.25">
      <c r="A647" s="825" t="s">
        <v>1039</v>
      </c>
      <c r="B647" s="790"/>
      <c r="C647" s="790"/>
      <c r="D647" s="790"/>
      <c r="E647" s="790"/>
      <c r="F647" s="790"/>
      <c r="G647" s="790"/>
      <c r="H647" s="790"/>
      <c r="I647" s="790"/>
      <c r="J647" s="790"/>
      <c r="K647" s="790"/>
      <c r="L647" s="790"/>
      <c r="M647" s="790"/>
      <c r="N647" s="790"/>
      <c r="O647" s="790"/>
      <c r="P647" s="790"/>
      <c r="Q647" s="790"/>
      <c r="R647" s="790"/>
      <c r="S647" s="790"/>
      <c r="T647" s="790"/>
      <c r="U647" s="790"/>
      <c r="V647" s="790"/>
      <c r="W647" s="790"/>
      <c r="X647" s="790"/>
      <c r="Y647" s="790"/>
      <c r="Z647" s="790"/>
      <c r="AA647" s="772"/>
      <c r="AB647" s="772"/>
      <c r="AC647" s="772"/>
    </row>
    <row r="648" spans="1:68" ht="14.25" customHeight="1" x14ac:dyDescent="0.25">
      <c r="A648" s="799" t="s">
        <v>113</v>
      </c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0"/>
      <c r="P648" s="790"/>
      <c r="Q648" s="790"/>
      <c r="R648" s="790"/>
      <c r="S648" s="790"/>
      <c r="T648" s="790"/>
      <c r="U648" s="790"/>
      <c r="V648" s="790"/>
      <c r="W648" s="790"/>
      <c r="X648" s="790"/>
      <c r="Y648" s="790"/>
      <c r="Z648" s="790"/>
      <c r="AA648" s="773"/>
      <c r="AB648" s="773"/>
      <c r="AC648" s="773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81">
        <v>4640242180045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116</v>
      </c>
      <c r="L649" s="32"/>
      <c r="M649" s="33" t="s">
        <v>117</v>
      </c>
      <c r="N649" s="33"/>
      <c r="O649" s="32">
        <v>55</v>
      </c>
      <c r="P649" s="1010" t="s">
        <v>1042</v>
      </c>
      <c r="Q649" s="784"/>
      <c r="R649" s="784"/>
      <c r="S649" s="784"/>
      <c r="T649" s="785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9" t="s">
        <v>1043</v>
      </c>
      <c r="AG649" s="64"/>
      <c r="AJ649" s="68"/>
      <c r="AK649" s="68">
        <v>0</v>
      </c>
      <c r="BB649" s="760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81">
        <v>4640242180601</v>
      </c>
      <c r="E650" s="782"/>
      <c r="F650" s="776">
        <v>1.5</v>
      </c>
      <c r="G650" s="32">
        <v>8</v>
      </c>
      <c r="H650" s="776">
        <v>12</v>
      </c>
      <c r="I650" s="776">
        <v>12.48</v>
      </c>
      <c r="J650" s="32">
        <v>56</v>
      </c>
      <c r="K650" s="32" t="s">
        <v>116</v>
      </c>
      <c r="L650" s="32"/>
      <c r="M650" s="33" t="s">
        <v>117</v>
      </c>
      <c r="N650" s="33"/>
      <c r="O650" s="32">
        <v>55</v>
      </c>
      <c r="P650" s="1204" t="s">
        <v>1046</v>
      </c>
      <c r="Q650" s="784"/>
      <c r="R650" s="784"/>
      <c r="S650" s="784"/>
      <c r="T650" s="785"/>
      <c r="U650" s="34"/>
      <c r="V650" s="34"/>
      <c r="W650" s="35" t="s">
        <v>69</v>
      </c>
      <c r="X650" s="777">
        <v>0</v>
      </c>
      <c r="Y650" s="778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1" t="s">
        <v>1047</v>
      </c>
      <c r="AG650" s="64"/>
      <c r="AJ650" s="68"/>
      <c r="AK650" s="68">
        <v>0</v>
      </c>
      <c r="BB650" s="762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9"/>
      <c r="B651" s="790"/>
      <c r="C651" s="790"/>
      <c r="D651" s="790"/>
      <c r="E651" s="790"/>
      <c r="F651" s="790"/>
      <c r="G651" s="790"/>
      <c r="H651" s="790"/>
      <c r="I651" s="790"/>
      <c r="J651" s="790"/>
      <c r="K651" s="790"/>
      <c r="L651" s="790"/>
      <c r="M651" s="790"/>
      <c r="N651" s="790"/>
      <c r="O651" s="791"/>
      <c r="P651" s="792" t="s">
        <v>71</v>
      </c>
      <c r="Q651" s="793"/>
      <c r="R651" s="793"/>
      <c r="S651" s="793"/>
      <c r="T651" s="793"/>
      <c r="U651" s="793"/>
      <c r="V651" s="794"/>
      <c r="W651" s="37" t="s">
        <v>72</v>
      </c>
      <c r="X651" s="779">
        <f>IFERROR(X649/H649,"0")+IFERROR(X650/H650,"0")</f>
        <v>0</v>
      </c>
      <c r="Y651" s="779">
        <f>IFERROR(Y649/H649,"0")+IFERROR(Y650/H650,"0")</f>
        <v>0</v>
      </c>
      <c r="Z651" s="779">
        <f>IFERROR(IF(Z649="",0,Z649),"0")+IFERROR(IF(Z650="",0,Z650),"0")</f>
        <v>0</v>
      </c>
      <c r="AA651" s="780"/>
      <c r="AB651" s="780"/>
      <c r="AC651" s="780"/>
    </row>
    <row r="652" spans="1:68" x14ac:dyDescent="0.2">
      <c r="A652" s="790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92" t="s">
        <v>71</v>
      </c>
      <c r="Q652" s="793"/>
      <c r="R652" s="793"/>
      <c r="S652" s="793"/>
      <c r="T652" s="793"/>
      <c r="U652" s="793"/>
      <c r="V652" s="794"/>
      <c r="W652" s="37" t="s">
        <v>69</v>
      </c>
      <c r="X652" s="779">
        <f>IFERROR(SUM(X649:X650),"0")</f>
        <v>0</v>
      </c>
      <c r="Y652" s="779">
        <f>IFERROR(SUM(Y649:Y650),"0")</f>
        <v>0</v>
      </c>
      <c r="Z652" s="37"/>
      <c r="AA652" s="780"/>
      <c r="AB652" s="780"/>
      <c r="AC652" s="780"/>
    </row>
    <row r="653" spans="1:68" ht="14.25" customHeight="1" x14ac:dyDescent="0.25">
      <c r="A653" s="799" t="s">
        <v>168</v>
      </c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0"/>
      <c r="P653" s="790"/>
      <c r="Q653" s="790"/>
      <c r="R653" s="790"/>
      <c r="S653" s="790"/>
      <c r="T653" s="790"/>
      <c r="U653" s="790"/>
      <c r="V653" s="790"/>
      <c r="W653" s="790"/>
      <c r="X653" s="790"/>
      <c r="Y653" s="790"/>
      <c r="Z653" s="790"/>
      <c r="AA653" s="773"/>
      <c r="AB653" s="773"/>
      <c r="AC653" s="773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81">
        <v>4640242180090</v>
      </c>
      <c r="E654" s="782"/>
      <c r="F654" s="776">
        <v>1.5</v>
      </c>
      <c r="G654" s="32">
        <v>8</v>
      </c>
      <c r="H654" s="776">
        <v>12</v>
      </c>
      <c r="I654" s="77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50</v>
      </c>
      <c r="P654" s="1146" t="s">
        <v>1050</v>
      </c>
      <c r="Q654" s="784"/>
      <c r="R654" s="784"/>
      <c r="S654" s="784"/>
      <c r="T654" s="785"/>
      <c r="U654" s="34"/>
      <c r="V654" s="34"/>
      <c r="W654" s="35" t="s">
        <v>69</v>
      </c>
      <c r="X654" s="777">
        <v>0</v>
      </c>
      <c r="Y654" s="77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3" t="s">
        <v>1051</v>
      </c>
      <c r="AG654" s="64"/>
      <c r="AJ654" s="68"/>
      <c r="AK654" s="68">
        <v>0</v>
      </c>
      <c r="BB654" s="764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9"/>
      <c r="B655" s="790"/>
      <c r="C655" s="790"/>
      <c r="D655" s="790"/>
      <c r="E655" s="790"/>
      <c r="F655" s="790"/>
      <c r="G655" s="790"/>
      <c r="H655" s="790"/>
      <c r="I655" s="790"/>
      <c r="J655" s="790"/>
      <c r="K655" s="790"/>
      <c r="L655" s="790"/>
      <c r="M655" s="790"/>
      <c r="N655" s="790"/>
      <c r="O655" s="791"/>
      <c r="P655" s="792" t="s">
        <v>71</v>
      </c>
      <c r="Q655" s="793"/>
      <c r="R655" s="793"/>
      <c r="S655" s="793"/>
      <c r="T655" s="793"/>
      <c r="U655" s="793"/>
      <c r="V655" s="794"/>
      <c r="W655" s="37" t="s">
        <v>72</v>
      </c>
      <c r="X655" s="779">
        <f>IFERROR(X654/H654,"0")</f>
        <v>0</v>
      </c>
      <c r="Y655" s="779">
        <f>IFERROR(Y654/H654,"0")</f>
        <v>0</v>
      </c>
      <c r="Z655" s="779">
        <f>IFERROR(IF(Z654="",0,Z654),"0")</f>
        <v>0</v>
      </c>
      <c r="AA655" s="780"/>
      <c r="AB655" s="780"/>
      <c r="AC655" s="780"/>
    </row>
    <row r="656" spans="1:68" x14ac:dyDescent="0.2">
      <c r="A656" s="790"/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1"/>
      <c r="P656" s="792" t="s">
        <v>71</v>
      </c>
      <c r="Q656" s="793"/>
      <c r="R656" s="793"/>
      <c r="S656" s="793"/>
      <c r="T656" s="793"/>
      <c r="U656" s="793"/>
      <c r="V656" s="794"/>
      <c r="W656" s="37" t="s">
        <v>69</v>
      </c>
      <c r="X656" s="779">
        <f>IFERROR(SUM(X654:X654),"0")</f>
        <v>0</v>
      </c>
      <c r="Y656" s="779">
        <f>IFERROR(SUM(Y654:Y654),"0")</f>
        <v>0</v>
      </c>
      <c r="Z656" s="37"/>
      <c r="AA656" s="780"/>
      <c r="AB656" s="780"/>
      <c r="AC656" s="780"/>
    </row>
    <row r="657" spans="1:68" ht="14.25" customHeight="1" x14ac:dyDescent="0.25">
      <c r="A657" s="799" t="s">
        <v>64</v>
      </c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0"/>
      <c r="P657" s="790"/>
      <c r="Q657" s="790"/>
      <c r="R657" s="790"/>
      <c r="S657" s="790"/>
      <c r="T657" s="790"/>
      <c r="U657" s="790"/>
      <c r="V657" s="790"/>
      <c r="W657" s="790"/>
      <c r="X657" s="790"/>
      <c r="Y657" s="790"/>
      <c r="Z657" s="790"/>
      <c r="AA657" s="773"/>
      <c r="AB657" s="773"/>
      <c r="AC657" s="773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81">
        <v>4640242180076</v>
      </c>
      <c r="E658" s="782"/>
      <c r="F658" s="776">
        <v>0.7</v>
      </c>
      <c r="G658" s="32">
        <v>6</v>
      </c>
      <c r="H658" s="776">
        <v>4.2</v>
      </c>
      <c r="I658" s="776">
        <v>4.41</v>
      </c>
      <c r="J658" s="32">
        <v>132</v>
      </c>
      <c r="K658" s="32" t="s">
        <v>126</v>
      </c>
      <c r="L658" s="32"/>
      <c r="M658" s="33" t="s">
        <v>68</v>
      </c>
      <c r="N658" s="33"/>
      <c r="O658" s="32">
        <v>40</v>
      </c>
      <c r="P658" s="952" t="s">
        <v>1054</v>
      </c>
      <c r="Q658" s="784"/>
      <c r="R658" s="784"/>
      <c r="S658" s="784"/>
      <c r="T658" s="785"/>
      <c r="U658" s="34"/>
      <c r="V658" s="34"/>
      <c r="W658" s="35" t="s">
        <v>69</v>
      </c>
      <c r="X658" s="777">
        <v>0</v>
      </c>
      <c r="Y658" s="778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65" t="s">
        <v>1055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9"/>
      <c r="B659" s="790"/>
      <c r="C659" s="790"/>
      <c r="D659" s="790"/>
      <c r="E659" s="790"/>
      <c r="F659" s="790"/>
      <c r="G659" s="790"/>
      <c r="H659" s="790"/>
      <c r="I659" s="790"/>
      <c r="J659" s="790"/>
      <c r="K659" s="790"/>
      <c r="L659" s="790"/>
      <c r="M659" s="790"/>
      <c r="N659" s="790"/>
      <c r="O659" s="791"/>
      <c r="P659" s="792" t="s">
        <v>71</v>
      </c>
      <c r="Q659" s="793"/>
      <c r="R659" s="793"/>
      <c r="S659" s="793"/>
      <c r="T659" s="793"/>
      <c r="U659" s="793"/>
      <c r="V659" s="794"/>
      <c r="W659" s="37" t="s">
        <v>72</v>
      </c>
      <c r="X659" s="779">
        <f>IFERROR(X658/H658,"0")</f>
        <v>0</v>
      </c>
      <c r="Y659" s="779">
        <f>IFERROR(Y658/H658,"0")</f>
        <v>0</v>
      </c>
      <c r="Z659" s="779">
        <f>IFERROR(IF(Z658="",0,Z658),"0")</f>
        <v>0</v>
      </c>
      <c r="AA659" s="780"/>
      <c r="AB659" s="780"/>
      <c r="AC659" s="780"/>
    </row>
    <row r="660" spans="1:68" x14ac:dyDescent="0.2">
      <c r="A660" s="790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92" t="s">
        <v>71</v>
      </c>
      <c r="Q660" s="793"/>
      <c r="R660" s="793"/>
      <c r="S660" s="793"/>
      <c r="T660" s="793"/>
      <c r="U660" s="793"/>
      <c r="V660" s="794"/>
      <c r="W660" s="37" t="s">
        <v>69</v>
      </c>
      <c r="X660" s="779">
        <f>IFERROR(SUM(X658:X658),"0")</f>
        <v>0</v>
      </c>
      <c r="Y660" s="779">
        <f>IFERROR(SUM(Y658:Y658),"0")</f>
        <v>0</v>
      </c>
      <c r="Z660" s="37"/>
      <c r="AA660" s="780"/>
      <c r="AB660" s="780"/>
      <c r="AC660" s="780"/>
    </row>
    <row r="661" spans="1:68" ht="14.25" customHeight="1" x14ac:dyDescent="0.25">
      <c r="A661" s="799" t="s">
        <v>73</v>
      </c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790"/>
      <c r="P661" s="790"/>
      <c r="Q661" s="790"/>
      <c r="R661" s="790"/>
      <c r="S661" s="790"/>
      <c r="T661" s="790"/>
      <c r="U661" s="790"/>
      <c r="V661" s="790"/>
      <c r="W661" s="790"/>
      <c r="X661" s="790"/>
      <c r="Y661" s="790"/>
      <c r="Z661" s="790"/>
      <c r="AA661" s="773"/>
      <c r="AB661" s="773"/>
      <c r="AC661" s="773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81">
        <v>4640242180106</v>
      </c>
      <c r="E662" s="782"/>
      <c r="F662" s="776">
        <v>1.3</v>
      </c>
      <c r="G662" s="32">
        <v>6</v>
      </c>
      <c r="H662" s="776">
        <v>7.8</v>
      </c>
      <c r="I662" s="77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45</v>
      </c>
      <c r="P662" s="1025" t="s">
        <v>1058</v>
      </c>
      <c r="Q662" s="784"/>
      <c r="R662" s="784"/>
      <c r="S662" s="784"/>
      <c r="T662" s="785"/>
      <c r="U662" s="34"/>
      <c r="V662" s="34"/>
      <c r="W662" s="35" t="s">
        <v>69</v>
      </c>
      <c r="X662" s="777">
        <v>0</v>
      </c>
      <c r="Y662" s="77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1059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89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791"/>
      <c r="P663" s="792" t="s">
        <v>71</v>
      </c>
      <c r="Q663" s="793"/>
      <c r="R663" s="793"/>
      <c r="S663" s="793"/>
      <c r="T663" s="793"/>
      <c r="U663" s="793"/>
      <c r="V663" s="794"/>
      <c r="W663" s="37" t="s">
        <v>72</v>
      </c>
      <c r="X663" s="779">
        <f>IFERROR(X662/H662,"0")</f>
        <v>0</v>
      </c>
      <c r="Y663" s="779">
        <f>IFERROR(Y662/H662,"0")</f>
        <v>0</v>
      </c>
      <c r="Z663" s="779">
        <f>IFERROR(IF(Z662="",0,Z662),"0")</f>
        <v>0</v>
      </c>
      <c r="AA663" s="780"/>
      <c r="AB663" s="780"/>
      <c r="AC663" s="780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791"/>
      <c r="P664" s="792" t="s">
        <v>71</v>
      </c>
      <c r="Q664" s="793"/>
      <c r="R664" s="793"/>
      <c r="S664" s="793"/>
      <c r="T664" s="793"/>
      <c r="U664" s="793"/>
      <c r="V664" s="794"/>
      <c r="W664" s="37" t="s">
        <v>69</v>
      </c>
      <c r="X664" s="779">
        <f>IFERROR(SUM(X662:X662),"0")</f>
        <v>0</v>
      </c>
      <c r="Y664" s="779">
        <f>IFERROR(SUM(Y662:Y662),"0")</f>
        <v>0</v>
      </c>
      <c r="Z664" s="37"/>
      <c r="AA664" s="780"/>
      <c r="AB664" s="780"/>
      <c r="AC664" s="780"/>
    </row>
    <row r="665" spans="1:68" ht="15" customHeight="1" x14ac:dyDescent="0.2">
      <c r="A665" s="797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798"/>
      <c r="P665" s="937" t="s">
        <v>1060</v>
      </c>
      <c r="Q665" s="925"/>
      <c r="R665" s="925"/>
      <c r="S665" s="925"/>
      <c r="T665" s="925"/>
      <c r="U665" s="925"/>
      <c r="V665" s="926"/>
      <c r="W665" s="37" t="s">
        <v>69</v>
      </c>
      <c r="X665" s="77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17103</v>
      </c>
      <c r="Y665" s="77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17237.21</v>
      </c>
      <c r="Z665" s="37"/>
      <c r="AA665" s="780"/>
      <c r="AB665" s="780"/>
      <c r="AC665" s="780"/>
    </row>
    <row r="666" spans="1:68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798"/>
      <c r="P666" s="937" t="s">
        <v>1061</v>
      </c>
      <c r="Q666" s="925"/>
      <c r="R666" s="925"/>
      <c r="S666" s="925"/>
      <c r="T666" s="925"/>
      <c r="U666" s="925"/>
      <c r="V666" s="926"/>
      <c r="W666" s="37" t="s">
        <v>69</v>
      </c>
      <c r="X666" s="779">
        <f>IFERROR(SUM(BM22:BM662),"0")</f>
        <v>18152.21945585663</v>
      </c>
      <c r="Y666" s="779">
        <f>IFERROR(SUM(BN22:BN662),"0")</f>
        <v>18293.969999999998</v>
      </c>
      <c r="Z666" s="37"/>
      <c r="AA666" s="780"/>
      <c r="AB666" s="780"/>
      <c r="AC666" s="780"/>
    </row>
    <row r="667" spans="1:68" x14ac:dyDescent="0.2">
      <c r="A667" s="790"/>
      <c r="B667" s="790"/>
      <c r="C667" s="790"/>
      <c r="D667" s="790"/>
      <c r="E667" s="790"/>
      <c r="F667" s="790"/>
      <c r="G667" s="790"/>
      <c r="H667" s="790"/>
      <c r="I667" s="790"/>
      <c r="J667" s="790"/>
      <c r="K667" s="790"/>
      <c r="L667" s="790"/>
      <c r="M667" s="790"/>
      <c r="N667" s="790"/>
      <c r="O667" s="798"/>
      <c r="P667" s="937" t="s">
        <v>1062</v>
      </c>
      <c r="Q667" s="925"/>
      <c r="R667" s="925"/>
      <c r="S667" s="925"/>
      <c r="T667" s="925"/>
      <c r="U667" s="925"/>
      <c r="V667" s="926"/>
      <c r="W667" s="37" t="s">
        <v>1063</v>
      </c>
      <c r="X667" s="38">
        <f>ROUNDUP(SUM(BO22:BO662),0)</f>
        <v>32</v>
      </c>
      <c r="Y667" s="38">
        <f>ROUNDUP(SUM(BP22:BP662),0)</f>
        <v>32</v>
      </c>
      <c r="Z667" s="37"/>
      <c r="AA667" s="780"/>
      <c r="AB667" s="780"/>
      <c r="AC667" s="780"/>
    </row>
    <row r="668" spans="1:68" x14ac:dyDescent="0.2">
      <c r="A668" s="790"/>
      <c r="B668" s="790"/>
      <c r="C668" s="790"/>
      <c r="D668" s="790"/>
      <c r="E668" s="790"/>
      <c r="F668" s="790"/>
      <c r="G668" s="790"/>
      <c r="H668" s="790"/>
      <c r="I668" s="790"/>
      <c r="J668" s="790"/>
      <c r="K668" s="790"/>
      <c r="L668" s="790"/>
      <c r="M668" s="790"/>
      <c r="N668" s="790"/>
      <c r="O668" s="798"/>
      <c r="P668" s="937" t="s">
        <v>1064</v>
      </c>
      <c r="Q668" s="925"/>
      <c r="R668" s="925"/>
      <c r="S668" s="925"/>
      <c r="T668" s="925"/>
      <c r="U668" s="925"/>
      <c r="V668" s="926"/>
      <c r="W668" s="37" t="s">
        <v>69</v>
      </c>
      <c r="X668" s="779">
        <f>GrossWeightTotal+PalletQtyTotal*25</f>
        <v>18952.21945585663</v>
      </c>
      <c r="Y668" s="779">
        <f>GrossWeightTotalR+PalletQtyTotalR*25</f>
        <v>19093.969999999998</v>
      </c>
      <c r="Z668" s="37"/>
      <c r="AA668" s="780"/>
      <c r="AB668" s="780"/>
      <c r="AC668" s="780"/>
    </row>
    <row r="669" spans="1:68" x14ac:dyDescent="0.2">
      <c r="A669" s="790"/>
      <c r="B669" s="790"/>
      <c r="C669" s="790"/>
      <c r="D669" s="790"/>
      <c r="E669" s="790"/>
      <c r="F669" s="790"/>
      <c r="G669" s="790"/>
      <c r="H669" s="790"/>
      <c r="I669" s="790"/>
      <c r="J669" s="790"/>
      <c r="K669" s="790"/>
      <c r="L669" s="790"/>
      <c r="M669" s="790"/>
      <c r="N669" s="790"/>
      <c r="O669" s="798"/>
      <c r="P669" s="937" t="s">
        <v>1065</v>
      </c>
      <c r="Q669" s="925"/>
      <c r="R669" s="925"/>
      <c r="S669" s="925"/>
      <c r="T669" s="925"/>
      <c r="U669" s="925"/>
      <c r="V669" s="926"/>
      <c r="W669" s="37" t="s">
        <v>1063</v>
      </c>
      <c r="X669" s="77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3097.8435699132961</v>
      </c>
      <c r="Y669" s="77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3122</v>
      </c>
      <c r="Z669" s="37"/>
      <c r="AA669" s="780"/>
      <c r="AB669" s="780"/>
      <c r="AC669" s="780"/>
    </row>
    <row r="670" spans="1:68" ht="14.25" customHeight="1" x14ac:dyDescent="0.2">
      <c r="A670" s="790"/>
      <c r="B670" s="790"/>
      <c r="C670" s="790"/>
      <c r="D670" s="790"/>
      <c r="E670" s="790"/>
      <c r="F670" s="790"/>
      <c r="G670" s="790"/>
      <c r="H670" s="790"/>
      <c r="I670" s="790"/>
      <c r="J670" s="790"/>
      <c r="K670" s="790"/>
      <c r="L670" s="790"/>
      <c r="M670" s="790"/>
      <c r="N670" s="790"/>
      <c r="O670" s="798"/>
      <c r="P670" s="937" t="s">
        <v>1066</v>
      </c>
      <c r="Q670" s="925"/>
      <c r="R670" s="925"/>
      <c r="S670" s="925"/>
      <c r="T670" s="925"/>
      <c r="U670" s="925"/>
      <c r="V670" s="926"/>
      <c r="W670" s="39" t="s">
        <v>1067</v>
      </c>
      <c r="X670" s="37"/>
      <c r="Y670" s="37"/>
      <c r="Z670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37.870669999999997</v>
      </c>
      <c r="AA670" s="780"/>
      <c r="AB670" s="780"/>
      <c r="AC670" s="780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74" t="s">
        <v>63</v>
      </c>
      <c r="C672" s="820" t="s">
        <v>111</v>
      </c>
      <c r="D672" s="1002"/>
      <c r="E672" s="1002"/>
      <c r="F672" s="1002"/>
      <c r="G672" s="1002"/>
      <c r="H672" s="1003"/>
      <c r="I672" s="820" t="s">
        <v>323</v>
      </c>
      <c r="J672" s="1002"/>
      <c r="K672" s="1002"/>
      <c r="L672" s="1002"/>
      <c r="M672" s="1002"/>
      <c r="N672" s="1002"/>
      <c r="O672" s="1002"/>
      <c r="P672" s="1002"/>
      <c r="Q672" s="1002"/>
      <c r="R672" s="1002"/>
      <c r="S672" s="1002"/>
      <c r="T672" s="1002"/>
      <c r="U672" s="1002"/>
      <c r="V672" s="1003"/>
      <c r="W672" s="820" t="s">
        <v>658</v>
      </c>
      <c r="X672" s="1003"/>
      <c r="Y672" s="820" t="s">
        <v>747</v>
      </c>
      <c r="Z672" s="1002"/>
      <c r="AA672" s="1002"/>
      <c r="AB672" s="1003"/>
      <c r="AC672" s="774" t="s">
        <v>854</v>
      </c>
      <c r="AD672" s="774" t="s">
        <v>934</v>
      </c>
      <c r="AE672" s="820" t="s">
        <v>939</v>
      </c>
      <c r="AF672" s="1003"/>
    </row>
    <row r="673" spans="1:32" ht="14.25" customHeight="1" thickTop="1" x14ac:dyDescent="0.2">
      <c r="A673" s="1092" t="s">
        <v>1069</v>
      </c>
      <c r="B673" s="820" t="s">
        <v>63</v>
      </c>
      <c r="C673" s="820" t="s">
        <v>112</v>
      </c>
      <c r="D673" s="820" t="s">
        <v>139</v>
      </c>
      <c r="E673" s="820" t="s">
        <v>218</v>
      </c>
      <c r="F673" s="820" t="s">
        <v>240</v>
      </c>
      <c r="G673" s="820" t="s">
        <v>284</v>
      </c>
      <c r="H673" s="820" t="s">
        <v>111</v>
      </c>
      <c r="I673" s="820" t="s">
        <v>324</v>
      </c>
      <c r="J673" s="820" t="s">
        <v>348</v>
      </c>
      <c r="K673" s="820" t="s">
        <v>426</v>
      </c>
      <c r="L673" s="820" t="s">
        <v>445</v>
      </c>
      <c r="M673" s="820" t="s">
        <v>469</v>
      </c>
      <c r="N673" s="775"/>
      <c r="O673" s="820" t="s">
        <v>498</v>
      </c>
      <c r="P673" s="820" t="s">
        <v>501</v>
      </c>
      <c r="Q673" s="820" t="s">
        <v>510</v>
      </c>
      <c r="R673" s="820" t="s">
        <v>526</v>
      </c>
      <c r="S673" s="820" t="s">
        <v>536</v>
      </c>
      <c r="T673" s="820" t="s">
        <v>549</v>
      </c>
      <c r="U673" s="820" t="s">
        <v>560</v>
      </c>
      <c r="V673" s="820" t="s">
        <v>645</v>
      </c>
      <c r="W673" s="820" t="s">
        <v>659</v>
      </c>
      <c r="X673" s="820" t="s">
        <v>703</v>
      </c>
      <c r="Y673" s="820" t="s">
        <v>748</v>
      </c>
      <c r="Z673" s="820" t="s">
        <v>812</v>
      </c>
      <c r="AA673" s="820" t="s">
        <v>834</v>
      </c>
      <c r="AB673" s="820" t="s">
        <v>850</v>
      </c>
      <c r="AC673" s="820" t="s">
        <v>854</v>
      </c>
      <c r="AD673" s="820" t="s">
        <v>934</v>
      </c>
      <c r="AE673" s="820" t="s">
        <v>939</v>
      </c>
      <c r="AF673" s="820" t="s">
        <v>1039</v>
      </c>
    </row>
    <row r="674" spans="1:32" ht="13.5" customHeight="1" thickBot="1" x14ac:dyDescent="0.25">
      <c r="A674" s="1093"/>
      <c r="B674" s="821"/>
      <c r="C674" s="821"/>
      <c r="D674" s="821"/>
      <c r="E674" s="821"/>
      <c r="F674" s="821"/>
      <c r="G674" s="821"/>
      <c r="H674" s="821"/>
      <c r="I674" s="821"/>
      <c r="J674" s="821"/>
      <c r="K674" s="821"/>
      <c r="L674" s="821"/>
      <c r="M674" s="821"/>
      <c r="N674" s="775"/>
      <c r="O674" s="821"/>
      <c r="P674" s="821"/>
      <c r="Q674" s="821"/>
      <c r="R674" s="821"/>
      <c r="S674" s="821"/>
      <c r="T674" s="821"/>
      <c r="U674" s="821"/>
      <c r="V674" s="821"/>
      <c r="W674" s="821"/>
      <c r="X674" s="821"/>
      <c r="Y674" s="821"/>
      <c r="Z674" s="821"/>
      <c r="AA674" s="821"/>
      <c r="AB674" s="821"/>
      <c r="AC674" s="821"/>
      <c r="AD674" s="821"/>
      <c r="AE674" s="821"/>
      <c r="AF674" s="821"/>
    </row>
    <row r="675" spans="1:32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IFERROR(Y22*1,"0")+IFERROR(Y26*1,"0")+IFERROR(Y27*1,"0")+IFERROR(Y28*1,"0")+IFERROR(Y29*1,"0")+IFERROR(Y30*1,"0")+IFERROR(Y31*1,"0")+IFERROR(Y32*1,"0")+IFERROR(Y33*1,"0")+IFERROR(Y37*1,"0")+IFERROR(Y41*1,"0")</f>
        <v>0</v>
      </c>
      <c r="C675" s="46">
        <f>IFERROR(Y47*1,"0")+IFERROR(Y48*1,"0")+IFERROR(Y49*1,"0")+IFERROR(Y50*1,"0")+IFERROR(Y51*1,"0")+IFERROR(Y52*1,"0")+IFERROR(Y56*1,"0")+IFERROR(Y57*1,"0")</f>
        <v>695.60000000000014</v>
      </c>
      <c r="D675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348.00000000000006</v>
      </c>
      <c r="E675" s="46">
        <f>IFERROR(Y106*1,"0")+IFERROR(Y107*1,"0")+IFERROR(Y108*1,"0")+IFERROR(Y112*1,"0")+IFERROR(Y113*1,"0")+IFERROR(Y114*1,"0")+IFERROR(Y115*1,"0")+IFERROR(Y116*1,"0")+IFERROR(Y117*1,"0")</f>
        <v>769.50000000000011</v>
      </c>
      <c r="F675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1801</v>
      </c>
      <c r="G675" s="46">
        <f>IFERROR(Y153*1,"0")+IFERROR(Y154*1,"0")+IFERROR(Y155*1,"0")+IFERROR(Y159*1,"0")+IFERROR(Y160*1,"0")+IFERROR(Y164*1,"0")+IFERROR(Y165*1,"0")</f>
        <v>0</v>
      </c>
      <c r="H675" s="46">
        <f>IFERROR(Y170*1,"0")+IFERROR(Y174*1,"0")+IFERROR(Y175*1,"0")+IFERROR(Y176*1,"0")+IFERROR(Y177*1,"0")+IFERROR(Y178*1,"0")+IFERROR(Y182*1,"0")+IFERROR(Y183*1,"0")</f>
        <v>0</v>
      </c>
      <c r="I675" s="46">
        <f>IFERROR(Y189*1,"0")+IFERROR(Y193*1,"0")+IFERROR(Y194*1,"0")+IFERROR(Y195*1,"0")+IFERROR(Y196*1,"0")+IFERROR(Y197*1,"0")+IFERROR(Y198*1,"0")+IFERROR(Y199*1,"0")+IFERROR(Y200*1,"0")</f>
        <v>680.16000000000008</v>
      </c>
      <c r="J675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1221.5999999999999</v>
      </c>
      <c r="K675" s="46">
        <f>IFERROR(Y250*1,"0")+IFERROR(Y251*1,"0")+IFERROR(Y252*1,"0")+IFERROR(Y253*1,"0")+IFERROR(Y254*1,"0")+IFERROR(Y255*1,"0")+IFERROR(Y256*1,"0")+IFERROR(Y257*1,"0")</f>
        <v>0</v>
      </c>
      <c r="L675" s="46">
        <f>IFERROR(Y262*1,"0")+IFERROR(Y263*1,"0")+IFERROR(Y264*1,"0")+IFERROR(Y265*1,"0")+IFERROR(Y266*1,"0")+IFERROR(Y267*1,"0")+IFERROR(Y268*1,"0")+IFERROR(Y269*1,"0")+IFERROR(Y270*1,"0")+IFERROR(Y274*1,"0")</f>
        <v>27.2</v>
      </c>
      <c r="M675" s="46">
        <f>IFERROR(Y279*1,"0")+IFERROR(Y280*1,"0")+IFERROR(Y281*1,"0")+IFERROR(Y282*1,"0")+IFERROR(Y283*1,"0")+IFERROR(Y284*1,"0")+IFERROR(Y285*1,"0")+IFERROR(Y286*1,"0")+IFERROR(Y287*1,"0")+IFERROR(Y288*1,"0")</f>
        <v>0</v>
      </c>
      <c r="N675" s="775"/>
      <c r="O675" s="46">
        <f>IFERROR(Y293*1,"0")</f>
        <v>0</v>
      </c>
      <c r="P675" s="46">
        <f>IFERROR(Y298*1,"0")+IFERROR(Y299*1,"0")+IFERROR(Y300*1,"0")</f>
        <v>0</v>
      </c>
      <c r="Q675" s="46">
        <f>IFERROR(Y305*1,"0")+IFERROR(Y306*1,"0")+IFERROR(Y307*1,"0")+IFERROR(Y308*1,"0")+IFERROR(Y309*1,"0")+IFERROR(Y310*1,"0")</f>
        <v>403.2</v>
      </c>
      <c r="R675" s="46">
        <f>IFERROR(Y315*1,"0")+IFERROR(Y319*1,"0")+IFERROR(Y323*1,"0")</f>
        <v>0</v>
      </c>
      <c r="S675" s="46">
        <f>IFERROR(Y328*1,"0")+IFERROR(Y332*1,"0")+IFERROR(Y336*1,"0")+IFERROR(Y337*1,"0")</f>
        <v>0</v>
      </c>
      <c r="T675" s="46">
        <f>IFERROR(Y342*1,"0")+IFERROR(Y346*1,"0")+IFERROR(Y347*1,"0")+IFERROR(Y351*1,"0")</f>
        <v>0</v>
      </c>
      <c r="U675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912.45</v>
      </c>
      <c r="V675" s="46">
        <f>IFERROR(Y404*1,"0")+IFERROR(Y408*1,"0")+IFERROR(Y409*1,"0")+IFERROR(Y410*1,"0")</f>
        <v>7.2</v>
      </c>
      <c r="W675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2940</v>
      </c>
      <c r="X675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2205</v>
      </c>
      <c r="Y675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39.9</v>
      </c>
      <c r="Z675" s="46">
        <f>IFERROR(Y515*1,"0")+IFERROR(Y519*1,"0")+IFERROR(Y520*1,"0")+IFERROR(Y521*1,"0")+IFERROR(Y522*1,"0")+IFERROR(Y523*1,"0")+IFERROR(Y527*1,"0")</f>
        <v>0</v>
      </c>
      <c r="AA675" s="46">
        <f>IFERROR(Y532*1,"0")+IFERROR(Y533*1,"0")+IFERROR(Y534*1,"0")+IFERROR(Y535*1,"0")+IFERROR(Y536*1,"0")+IFERROR(Y537*1,"0")</f>
        <v>0</v>
      </c>
      <c r="AB675" s="46">
        <f>IFERROR(Y542*1,"0")</f>
        <v>0</v>
      </c>
      <c r="AC675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5186.3999999999996</v>
      </c>
      <c r="AD675" s="46">
        <f>IFERROR(Y597*1,"0")</f>
        <v>0</v>
      </c>
      <c r="AE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46">
        <f>IFERROR(Y649*1,"0")+IFERROR(Y650*1,"0")+IFERROR(Y654*1,"0")+IFERROR(Y658*1,"0")+IFERROR(Y662*1,"0")</f>
        <v>0</v>
      </c>
    </row>
  </sheetData>
  <sheetProtection algorithmName="SHA-512" hashValue="Ve4D84XVzDwy9cjf7GKPcboAluuf6df1eQSekZeVVkuEuUvd3EeIPD5S+wFBQ7y/wVMQf6IwH9+evbca8rMhyA==" saltValue="kYMcVXFjPITN99UulTveF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1"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P659:V659"/>
    <mergeCell ref="P218:T218"/>
    <mergeCell ref="P311:V311"/>
    <mergeCell ref="A136:Z136"/>
    <mergeCell ref="A192:Z192"/>
    <mergeCell ref="P438:V438"/>
    <mergeCell ref="A21:Z21"/>
    <mergeCell ref="P505:T505"/>
    <mergeCell ref="A415:Z415"/>
    <mergeCell ref="A657:Z657"/>
    <mergeCell ref="A129:Z129"/>
    <mergeCell ref="A181:Z181"/>
    <mergeCell ref="P598:V598"/>
    <mergeCell ref="P534:T534"/>
    <mergeCell ref="D515:E515"/>
    <mergeCell ref="P363:T363"/>
    <mergeCell ref="D17:E18"/>
    <mergeCell ref="D642:E642"/>
    <mergeCell ref="D542:E542"/>
    <mergeCell ref="Q6:R6"/>
    <mergeCell ref="P200:T200"/>
    <mergeCell ref="P243:T243"/>
    <mergeCell ref="P436:T436"/>
    <mergeCell ref="A118:O119"/>
    <mergeCell ref="AC673:AC674"/>
    <mergeCell ref="P208:V208"/>
    <mergeCell ref="A204:Z204"/>
    <mergeCell ref="A645:O646"/>
    <mergeCell ref="D196:E196"/>
    <mergeCell ref="P145:V145"/>
    <mergeCell ref="P23:V23"/>
    <mergeCell ref="P272:V272"/>
    <mergeCell ref="D133:E133"/>
    <mergeCell ref="P381:V381"/>
    <mergeCell ref="P510:T510"/>
    <mergeCell ref="P185:V185"/>
    <mergeCell ref="P544:V544"/>
    <mergeCell ref="P427:V427"/>
    <mergeCell ref="D483:E483"/>
    <mergeCell ref="A42:O43"/>
    <mergeCell ref="P581:V581"/>
    <mergeCell ref="P83:T83"/>
    <mergeCell ref="V12:W12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N17:N18"/>
    <mergeCell ref="A58:O59"/>
    <mergeCell ref="Q5:R5"/>
    <mergeCell ref="F17:F18"/>
    <mergeCell ref="D49:E49"/>
    <mergeCell ref="P370:T370"/>
    <mergeCell ref="D242:E242"/>
    <mergeCell ref="P290:V290"/>
    <mergeCell ref="P497:T49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P656:V656"/>
    <mergeCell ref="A411:O412"/>
    <mergeCell ref="A541:Z541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P587:V587"/>
    <mergeCell ref="A648:Z648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P93:T93"/>
    <mergeCell ref="D577:E577"/>
    <mergeCell ref="S673:S674"/>
    <mergeCell ref="P650:T650"/>
    <mergeCell ref="P625:T625"/>
    <mergeCell ref="A595:Z595"/>
    <mergeCell ref="P501:V501"/>
    <mergeCell ref="A329:O330"/>
    <mergeCell ref="A627:O628"/>
    <mergeCell ref="D279:E279"/>
    <mergeCell ref="P357:T357"/>
    <mergeCell ref="D29:E29"/>
    <mergeCell ref="P592:V592"/>
    <mergeCell ref="P536:T536"/>
    <mergeCell ref="P515:T515"/>
    <mergeCell ref="A134:O135"/>
    <mergeCell ref="A20:Z20"/>
    <mergeCell ref="D265:E265"/>
    <mergeCell ref="P642:T642"/>
    <mergeCell ref="D216:E216"/>
    <mergeCell ref="D623:E623"/>
    <mergeCell ref="D452:E452"/>
    <mergeCell ref="P371:V371"/>
    <mergeCell ref="A318:Z318"/>
    <mergeCell ref="D550:E550"/>
    <mergeCell ref="D252:E252"/>
    <mergeCell ref="P529:V529"/>
    <mergeCell ref="P421:T421"/>
    <mergeCell ref="P123:T123"/>
    <mergeCell ref="D614:E614"/>
    <mergeCell ref="D552:E552"/>
    <mergeCell ref="D266:E266"/>
    <mergeCell ref="D537:E537"/>
    <mergeCell ref="P174:T174"/>
    <mergeCell ref="D95:E95"/>
    <mergeCell ref="P447:T447"/>
    <mergeCell ref="P410:T410"/>
    <mergeCell ref="P385:T385"/>
    <mergeCell ref="P372:V372"/>
    <mergeCell ref="D57:E57"/>
    <mergeCell ref="P124:T124"/>
    <mergeCell ref="AD17:AF18"/>
    <mergeCell ref="P167:V167"/>
    <mergeCell ref="D101:E101"/>
    <mergeCell ref="P645:V645"/>
    <mergeCell ref="P90:T90"/>
    <mergeCell ref="D76:E76"/>
    <mergeCell ref="F5:G5"/>
    <mergeCell ref="P365:V365"/>
    <mergeCell ref="P663:V663"/>
    <mergeCell ref="A352:O353"/>
    <mergeCell ref="P144:V144"/>
    <mergeCell ref="P411:V411"/>
    <mergeCell ref="P638:V638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D457:E457"/>
    <mergeCell ref="V11:W11"/>
    <mergeCell ref="P57:T57"/>
    <mergeCell ref="P367:T367"/>
    <mergeCell ref="D165:E165"/>
    <mergeCell ref="A655:O656"/>
    <mergeCell ref="P2:W3"/>
    <mergeCell ref="D560:E560"/>
    <mergeCell ref="P133:T133"/>
    <mergeCell ref="P298:T298"/>
    <mergeCell ref="AB673:AB674"/>
    <mergeCell ref="P369:T369"/>
    <mergeCell ref="P347:T347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D310:E310"/>
    <mergeCell ref="M17:M18"/>
    <mergeCell ref="A531:Z531"/>
    <mergeCell ref="A602:Z602"/>
    <mergeCell ref="P336:T336"/>
    <mergeCell ref="O17:O18"/>
    <mergeCell ref="A596:Z59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196:T196"/>
    <mergeCell ref="A508:Z508"/>
    <mergeCell ref="D177:E177"/>
    <mergeCell ref="D33:E33"/>
    <mergeCell ref="D226:E226"/>
    <mergeCell ref="P352:V352"/>
    <mergeCell ref="P183:T183"/>
    <mergeCell ref="D164:E164"/>
    <mergeCell ref="D256:E256"/>
    <mergeCell ref="D462:E462"/>
    <mergeCell ref="D579:E579"/>
    <mergeCell ref="P62:T62"/>
    <mergeCell ref="P599:V599"/>
    <mergeCell ref="P486:T486"/>
    <mergeCell ref="D475:E475"/>
    <mergeCell ref="P406:V406"/>
    <mergeCell ref="P342:T342"/>
    <mergeCell ref="D323:E323"/>
    <mergeCell ref="P270:T270"/>
    <mergeCell ref="D257:E257"/>
    <mergeCell ref="P463:T463"/>
    <mergeCell ref="D384:E384"/>
    <mergeCell ref="D86:E86"/>
    <mergeCell ref="A387:O388"/>
    <mergeCell ref="D620:E620"/>
    <mergeCell ref="P577:T577"/>
    <mergeCell ref="D449:E449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I673:I674"/>
    <mergeCell ref="K673:K674"/>
    <mergeCell ref="P603:T603"/>
    <mergeCell ref="P75:T75"/>
    <mergeCell ref="P578:T578"/>
    <mergeCell ref="D450:E450"/>
    <mergeCell ref="D521:E521"/>
    <mergeCell ref="A9:C9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660:V660"/>
    <mergeCell ref="D231:E231"/>
    <mergeCell ref="P39:V39"/>
    <mergeCell ref="D358:E358"/>
    <mergeCell ref="D85:E85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Q13:R13"/>
    <mergeCell ref="P139:T139"/>
    <mergeCell ref="A518:Z518"/>
    <mergeCell ref="P560:T560"/>
    <mergeCell ref="P176:T176"/>
    <mergeCell ref="P114:T114"/>
    <mergeCell ref="P241:T241"/>
    <mergeCell ref="T673:T674"/>
    <mergeCell ref="P488:T488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D436:E436"/>
    <mergeCell ref="D534:E534"/>
    <mergeCell ref="P346:T346"/>
    <mergeCell ref="D227:E227"/>
    <mergeCell ref="P483:T483"/>
    <mergeCell ref="D155:E155"/>
    <mergeCell ref="A455:Z455"/>
    <mergeCell ref="A333:O334"/>
    <mergeCell ref="P575:T575"/>
    <mergeCell ref="D447:E447"/>
    <mergeCell ref="D385:E385"/>
    <mergeCell ref="A320:O321"/>
    <mergeCell ref="D605:E605"/>
    <mergeCell ref="A223:O224"/>
    <mergeCell ref="P178:T178"/>
    <mergeCell ref="A400:O401"/>
    <mergeCell ref="P633:T633"/>
    <mergeCell ref="P462:T462"/>
    <mergeCell ref="D383:E383"/>
    <mergeCell ref="P269:T269"/>
    <mergeCell ref="D299:E299"/>
    <mergeCell ref="D370:E370"/>
    <mergeCell ref="P405:V405"/>
    <mergeCell ref="P476:V476"/>
    <mergeCell ref="D222:E222"/>
    <mergeCell ref="P399:T399"/>
    <mergeCell ref="G17:G18"/>
    <mergeCell ref="P184:V184"/>
    <mergeCell ref="P171:V171"/>
    <mergeCell ref="D159:E159"/>
    <mergeCell ref="A403:Z403"/>
    <mergeCell ref="D56:E56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:T48"/>
    <mergeCell ref="D84:E84"/>
    <mergeCell ref="P41:T41"/>
    <mergeCell ref="D22:E22"/>
    <mergeCell ref="A127:O128"/>
    <mergeCell ref="A102:O103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P475:T475"/>
    <mergeCell ref="P226:T226"/>
    <mergeCell ref="D481:E481"/>
    <mergeCell ref="P164:T164"/>
    <mergeCell ref="P539:V539"/>
    <mergeCell ref="A294:O295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D217:E217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P271:V271"/>
    <mergeCell ref="P607:T607"/>
    <mergeCell ref="P458:V458"/>
    <mergeCell ref="P563:V563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P256:T256"/>
    <mergeCell ref="AB17:AB18"/>
    <mergeCell ref="D446:E446"/>
    <mergeCell ref="A277:Z277"/>
    <mergeCell ref="P237:V237"/>
    <mergeCell ref="D367:E367"/>
    <mergeCell ref="A673:A674"/>
    <mergeCell ref="I672:V672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P232:T232"/>
    <mergeCell ref="B673:B674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A146:Z146"/>
    <mergeCell ref="P532:T532"/>
    <mergeCell ref="P332:T332"/>
    <mergeCell ref="P559:T559"/>
    <mergeCell ref="P217:T217"/>
    <mergeCell ref="P630:T630"/>
    <mergeCell ref="D636:E636"/>
    <mergeCell ref="D465:E465"/>
    <mergeCell ref="D440:E440"/>
    <mergeCell ref="D269:E269"/>
    <mergeCell ref="A207:O208"/>
    <mergeCell ref="D489:E489"/>
    <mergeCell ref="J9:M9"/>
    <mergeCell ref="D519:E519"/>
    <mergeCell ref="A581:O582"/>
    <mergeCell ref="P454:V454"/>
    <mergeCell ref="P141:T141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P662:T662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P604:T604"/>
    <mergeCell ref="A209:Z209"/>
    <mergeCell ref="P213:V213"/>
    <mergeCell ref="H17:H18"/>
    <mergeCell ref="P71:V71"/>
    <mergeCell ref="P202:V202"/>
    <mergeCell ref="P649:T649"/>
    <mergeCell ref="P58:V58"/>
    <mergeCell ref="A13:M13"/>
    <mergeCell ref="P79:V79"/>
    <mergeCell ref="A653:Z65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77:T77"/>
    <mergeCell ref="P375:T375"/>
    <mergeCell ref="D125:E125"/>
    <mergeCell ref="P446:T446"/>
    <mergeCell ref="P440:T440"/>
    <mergeCell ref="D283:E283"/>
    <mergeCell ref="D554:E554"/>
    <mergeCell ref="D112:E112"/>
    <mergeCell ref="P275:V275"/>
    <mergeCell ref="D198:E198"/>
    <mergeCell ref="P27:T27"/>
    <mergeCell ref="P154:T154"/>
    <mergeCell ref="D75:E75"/>
    <mergeCell ref="A78:O79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178:E178"/>
    <mergeCell ref="C672:H672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P267:T267"/>
    <mergeCell ref="Q8:R8"/>
    <mergeCell ref="D419:E419"/>
    <mergeCell ref="D219:E219"/>
    <mergeCell ref="P425:T425"/>
    <mergeCell ref="T6:U9"/>
    <mergeCell ref="D533:E533"/>
    <mergeCell ref="P512:V512"/>
    <mergeCell ref="Q10:R10"/>
    <mergeCell ref="D41:E41"/>
    <mergeCell ref="A429:Z429"/>
    <mergeCell ref="D68:E68"/>
    <mergeCell ref="A156:O157"/>
    <mergeCell ref="A12:M12"/>
    <mergeCell ref="D487:E487"/>
    <mergeCell ref="P397:T397"/>
    <mergeCell ref="P74:T74"/>
    <mergeCell ref="M673:M6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P283:T283"/>
    <mergeCell ref="D264:E264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P655:V655"/>
    <mergeCell ref="D328:E328"/>
    <mergeCell ref="P285:T285"/>
    <mergeCell ref="A545:Z545"/>
    <mergeCell ref="A188:Z188"/>
    <mergeCell ref="D251:E251"/>
    <mergeCell ref="P670:V670"/>
    <mergeCell ref="A546:Z546"/>
    <mergeCell ref="P525:V525"/>
    <mergeCell ref="A350:Z350"/>
    <mergeCell ref="P665:V665"/>
    <mergeCell ref="P247:V247"/>
    <mergeCell ref="P561:T561"/>
    <mergeCell ref="P390:T390"/>
    <mergeCell ref="P632:T632"/>
    <mergeCell ref="D504:E504"/>
    <mergeCell ref="A271:O272"/>
    <mergeCell ref="D206:E206"/>
    <mergeCell ref="D298:E298"/>
    <mergeCell ref="A158:Z158"/>
    <mergeCell ref="P91:T91"/>
    <mergeCell ref="P500:T500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P56:T56"/>
    <mergeCell ref="D492:E492"/>
    <mergeCell ref="A565:Z565"/>
    <mergeCell ref="P305:T305"/>
    <mergeCell ref="A304:Z304"/>
    <mergeCell ref="A38:O39"/>
    <mergeCell ref="A98:Z98"/>
    <mergeCell ref="A540:Z540"/>
    <mergeCell ref="P344:V344"/>
    <mergeCell ref="A396:Z396"/>
    <mergeCell ref="A201:O202"/>
    <mergeCell ref="D630:E630"/>
    <mergeCell ref="D52:E52"/>
    <mergeCell ref="A629:Z629"/>
    <mergeCell ref="P110:V110"/>
    <mergeCell ref="L673:L674"/>
    <mergeCell ref="A338:O339"/>
    <mergeCell ref="D567:E567"/>
    <mergeCell ref="P450:T450"/>
    <mergeCell ref="D456:E456"/>
    <mergeCell ref="D632:E632"/>
    <mergeCell ref="D116:E116"/>
    <mergeCell ref="P419:T419"/>
    <mergeCell ref="A659:O660"/>
    <mergeCell ref="D643:E643"/>
    <mergeCell ref="A474:Z474"/>
    <mergeCell ref="P380:V380"/>
    <mergeCell ref="D637:E637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658:T658"/>
    <mergeCell ref="P238:V238"/>
    <mergeCell ref="P264:T264"/>
    <mergeCell ref="P68:T68"/>
    <mergeCell ref="D27:E27"/>
    <mergeCell ref="P15:T16"/>
    <mergeCell ref="A275:O276"/>
    <mergeCell ref="A335:Z335"/>
    <mergeCell ref="P219:T219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Q12:R12"/>
    <mergeCell ref="D448:E448"/>
    <mergeCell ref="P652:V652"/>
    <mergeCell ref="D561:E561"/>
    <mergeCell ref="P469:T469"/>
    <mergeCell ref="D390:E390"/>
    <mergeCell ref="P127:V127"/>
    <mergeCell ref="P667:V667"/>
    <mergeCell ref="D548:E548"/>
    <mergeCell ref="A5:C5"/>
    <mergeCell ref="P412:V412"/>
    <mergeCell ref="A473:Z473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Q9:R9"/>
    <mergeCell ref="D451:E451"/>
    <mergeCell ref="A331:Z331"/>
    <mergeCell ref="D255:E255"/>
    <mergeCell ref="A303:Z303"/>
    <mergeCell ref="A601:Z601"/>
    <mergeCell ref="Q11:R11"/>
    <mergeCell ref="P376:T376"/>
    <mergeCell ref="P643:T643"/>
    <mergeCell ref="P205:T205"/>
    <mergeCell ref="D624:E624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P480:T480"/>
    <mergeCell ref="P280:T280"/>
    <mergeCell ref="A470:O471"/>
    <mergeCell ref="P102:V102"/>
    <mergeCell ref="D90:E90"/>
    <mergeCell ref="D160:E160"/>
    <mergeCell ref="P481:T481"/>
    <mergeCell ref="A638:O639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A547:Z547"/>
    <mergeCell ref="P585:T585"/>
    <mergeCell ref="P548:T548"/>
    <mergeCell ref="P523:T523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D37:E37"/>
    <mergeCell ref="K17:K18"/>
    <mergeCell ref="P358:T358"/>
    <mergeCell ref="D230:E230"/>
    <mergeCell ref="A173:Z173"/>
    <mergeCell ref="P646:V646"/>
    <mergeCell ref="P17:T18"/>
    <mergeCell ref="P113:T113"/>
    <mergeCell ref="D634:E634"/>
    <mergeCell ref="D523:E523"/>
    <mergeCell ref="P63:T63"/>
    <mergeCell ref="A53:O54"/>
    <mergeCell ref="D621:E621"/>
    <mergeCell ref="P250:T250"/>
    <mergeCell ref="P194:T194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A105:Z105"/>
    <mergeCell ref="P32:T32"/>
    <mergeCell ref="D608:E608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190:V190"/>
    <mergeCell ref="A313:Z313"/>
    <mergeCell ref="P59:V59"/>
    <mergeCell ref="P47:T47"/>
    <mergeCell ref="D1:F1"/>
    <mergeCell ref="P651:V651"/>
    <mergeCell ref="J17:J18"/>
    <mergeCell ref="D82:E82"/>
    <mergeCell ref="L17:L18"/>
    <mergeCell ref="D240:E240"/>
    <mergeCell ref="P426:T426"/>
    <mergeCell ref="P255:T255"/>
    <mergeCell ref="P582:V582"/>
    <mergeCell ref="A407:Z407"/>
    <mergeCell ref="P321:V321"/>
    <mergeCell ref="A600:Z600"/>
    <mergeCell ref="A594:Z594"/>
    <mergeCell ref="A382:Z382"/>
    <mergeCell ref="D100:E100"/>
    <mergeCell ref="P348:V348"/>
    <mergeCell ref="P284:T284"/>
    <mergeCell ref="A661:Z661"/>
    <mergeCell ref="P148:T148"/>
    <mergeCell ref="D69:E69"/>
    <mergeCell ref="A109:O110"/>
    <mergeCell ref="D498:E498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A45:Z4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Z673:Z674"/>
    <mergeCell ref="P109:V109"/>
    <mergeCell ref="H1:Q1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V10:W10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D5:E5"/>
    <mergeCell ref="P553:T553"/>
    <mergeCell ref="P624:T624"/>
    <mergeCell ref="D496:E496"/>
    <mergeCell ref="D94:E94"/>
    <mergeCell ref="D361:E361"/>
    <mergeCell ref="A651:O652"/>
    <mergeCell ref="D613:E613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D8:M8"/>
    <mergeCell ref="P634:T634"/>
    <mergeCell ref="D615:E615"/>
    <mergeCell ref="P550:T550"/>
    <mergeCell ref="D300:E300"/>
    <mergeCell ref="A161:O162"/>
    <mergeCell ref="P31:T31"/>
    <mergeCell ref="A291:Z291"/>
    <mergeCell ref="A589:Z589"/>
    <mergeCell ref="P522:T522"/>
    <mergeCell ref="P180:V18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Q673:Q674"/>
    <mergeCell ref="D253:E253"/>
    <mergeCell ref="D351:E351"/>
    <mergeCell ref="D47:E47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W17:W18"/>
    <mergeCell ref="P161:V161"/>
    <mergeCell ref="P388:V388"/>
    <mergeCell ref="P459:V459"/>
    <mergeCell ref="A151:Z151"/>
    <mergeCell ref="P617:V617"/>
    <mergeCell ref="P234:T234"/>
    <mergeCell ref="P325:V325"/>
    <mergeCell ref="D142:E142"/>
    <mergeCell ref="A513:Z513"/>
    <mergeCell ref="D378:E378"/>
    <mergeCell ref="A373:Z373"/>
    <mergeCell ref="D536:E536"/>
    <mergeCell ref="A405:O406"/>
    <mergeCell ref="P236:T236"/>
    <mergeCell ref="P156:V156"/>
    <mergeCell ref="A152:Z152"/>
    <mergeCell ref="P92:T92"/>
    <mergeCell ref="P673:P674"/>
    <mergeCell ref="P179:V179"/>
    <mergeCell ref="R673:R674"/>
    <mergeCell ref="P611:V611"/>
    <mergeCell ref="P166:V166"/>
    <mergeCell ref="A311:O312"/>
    <mergeCell ref="P452:T452"/>
    <mergeCell ref="A569:O570"/>
    <mergeCell ref="P466:V466"/>
    <mergeCell ref="B17:B18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D124:E124"/>
    <mergeCell ref="D195:E195"/>
    <mergeCell ref="P379:T379"/>
    <mergeCell ref="P81:T81"/>
    <mergeCell ref="P621:T621"/>
    <mergeCell ref="D493:E493"/>
    <mergeCell ref="D431:E431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D360:E360"/>
    <mergeCell ref="D558:E558"/>
    <mergeCell ref="D287:E287"/>
    <mergeCell ref="D585:E585"/>
    <mergeCell ref="D189:E189"/>
    <mergeCell ref="P564:V564"/>
    <mergeCell ref="A458:O459"/>
    <mergeCell ref="P170:T170"/>
    <mergeCell ref="P99:T99"/>
    <mergeCell ref="D66:E66"/>
    <mergeCell ref="D126:E126"/>
    <mergeCell ref="D197:E197"/>
    <mergeCell ref="P552:T552"/>
    <mergeCell ref="D7:M7"/>
    <mergeCell ref="D315:E315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D107:E107"/>
    <mergeCell ref="A610:O611"/>
    <mergeCell ref="D597:E597"/>
    <mergeCell ref="D486:E486"/>
    <mergeCell ref="D426:E426"/>
    <mergeCell ref="P86:T86"/>
    <mergeCell ref="A343:O344"/>
    <mergeCell ref="P384:T384"/>
    <mergeCell ref="D572:E572"/>
    <mergeCell ref="P626:T626"/>
    <mergeCell ref="D376:E376"/>
    <mergeCell ref="P328:T328"/>
    <mergeCell ref="D205:E205"/>
    <mergeCell ref="A80:Z80"/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P87:V87"/>
    <mergeCell ref="D410:E410"/>
    <mergeCell ref="P627:V627"/>
    <mergeCell ref="P516:V516"/>
    <mergeCell ref="P543:V543"/>
    <mergeCell ref="H9:I9"/>
    <mergeCell ref="P224:V224"/>
    <mergeCell ref="P24:V24"/>
    <mergeCell ref="P520:T520"/>
    <mergeCell ref="D363:E363"/>
    <mergeCell ref="A55:Z55"/>
    <mergeCell ref="D357:E357"/>
    <mergeCell ref="A87:O88"/>
    <mergeCell ref="P615:T615"/>
    <mergeCell ref="A380:O381"/>
    <mergeCell ref="P38:V38"/>
    <mergeCell ref="D417:E417"/>
    <mergeCell ref="P35:V35"/>
    <mergeCell ref="D274:E274"/>
    <mergeCell ref="D245:E245"/>
    <mergeCell ref="D122:E122"/>
    <mergeCell ref="P116:T11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TGDxrVg6aOfeoGV7DknSqw/JlhaRV0PlJURnbb0awEXf3rbdkIJN7Ht1eFKSUwv8XHTNKYYr/r9IAnxVrG/Ckg==" saltValue="nc51QySzFVcgBviLV2VT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2024-12-27T09:55:53Z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