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12,24 Кумыкова\"/>
    </mc:Choice>
  </mc:AlternateContent>
  <xr:revisionPtr revIDLastSave="0" documentId="13_ncr:1_{AE73D82E-A3BA-444C-A3EF-F80E7BAED4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Y567" i="1" s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Y528" i="1" s="1"/>
  <c r="X521" i="1"/>
  <c r="Y520" i="1"/>
  <c r="X520" i="1"/>
  <c r="BP519" i="1"/>
  <c r="BO519" i="1"/>
  <c r="BN519" i="1"/>
  <c r="BM519" i="1"/>
  <c r="Z519" i="1"/>
  <c r="Z520" i="1" s="1"/>
  <c r="Y519" i="1"/>
  <c r="Z672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Y505" i="1" s="1"/>
  <c r="P480" i="1"/>
  <c r="X478" i="1"/>
  <c r="X477" i="1"/>
  <c r="BO476" i="1"/>
  <c r="BM476" i="1"/>
  <c r="Y476" i="1"/>
  <c r="Y672" i="1" s="1"/>
  <c r="P476" i="1"/>
  <c r="X472" i="1"/>
  <c r="X471" i="1"/>
  <c r="BO470" i="1"/>
  <c r="BM470" i="1"/>
  <c r="Y470" i="1"/>
  <c r="Y472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Y467" i="1" s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Y455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P437" i="1" s="1"/>
  <c r="BO436" i="1"/>
  <c r="BM436" i="1"/>
  <c r="Y436" i="1"/>
  <c r="Y439" i="1" s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N392" i="1"/>
  <c r="BM392" i="1"/>
  <c r="Z392" i="1"/>
  <c r="Y392" i="1"/>
  <c r="BP392" i="1" s="1"/>
  <c r="BP391" i="1"/>
  <c r="BO391" i="1"/>
  <c r="BN391" i="1"/>
  <c r="BM391" i="1"/>
  <c r="Z391" i="1"/>
  <c r="Y391" i="1"/>
  <c r="X389" i="1"/>
  <c r="X388" i="1"/>
  <c r="BO387" i="1"/>
  <c r="BM387" i="1"/>
  <c r="Y387" i="1"/>
  <c r="BP387" i="1" s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Y382" i="1" s="1"/>
  <c r="P376" i="1"/>
  <c r="BP375" i="1"/>
  <c r="BO375" i="1"/>
  <c r="BN375" i="1"/>
  <c r="BM375" i="1"/>
  <c r="Z375" i="1"/>
  <c r="Y375" i="1"/>
  <c r="Y381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2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2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2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2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20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6" i="1" s="1"/>
  <c r="BO22" i="1"/>
  <c r="X664" i="1" s="1"/>
  <c r="BM22" i="1"/>
  <c r="X663" i="1" s="1"/>
  <c r="X665" i="1" s="1"/>
  <c r="Y22" i="1"/>
  <c r="B672" i="1" s="1"/>
  <c r="P22" i="1"/>
  <c r="H10" i="1"/>
  <c r="A9" i="1"/>
  <c r="A10" i="1" s="1"/>
  <c r="D7" i="1"/>
  <c r="Q6" i="1"/>
  <c r="P2" i="1"/>
  <c r="Y55" i="1" l="1"/>
  <c r="Y59" i="1"/>
  <c r="Y72" i="1"/>
  <c r="Y80" i="1"/>
  <c r="Y98" i="1"/>
  <c r="Y104" i="1"/>
  <c r="Y135" i="1"/>
  <c r="Y151" i="1"/>
  <c r="Y156" i="1"/>
  <c r="Y166" i="1"/>
  <c r="Y185" i="1"/>
  <c r="Y201" i="1"/>
  <c r="Y213" i="1"/>
  <c r="BP210" i="1"/>
  <c r="BN210" i="1"/>
  <c r="Z210" i="1"/>
  <c r="Z212" i="1" s="1"/>
  <c r="BP218" i="1"/>
  <c r="BN218" i="1"/>
  <c r="Z218" i="1"/>
  <c r="Y224" i="1"/>
  <c r="BP243" i="1"/>
  <c r="BN243" i="1"/>
  <c r="Z243" i="1"/>
  <c r="BP256" i="1"/>
  <c r="BN256" i="1"/>
  <c r="Z256" i="1"/>
  <c r="BP265" i="1"/>
  <c r="BN265" i="1"/>
  <c r="Z265" i="1"/>
  <c r="BP269" i="1"/>
  <c r="BN269" i="1"/>
  <c r="Z269" i="1"/>
  <c r="BP286" i="1"/>
  <c r="BN286" i="1"/>
  <c r="Z286" i="1"/>
  <c r="Q672" i="1"/>
  <c r="Y312" i="1"/>
  <c r="BP305" i="1"/>
  <c r="BN305" i="1"/>
  <c r="Z305" i="1"/>
  <c r="F9" i="1"/>
  <c r="J9" i="1"/>
  <c r="F10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72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Z97" i="1" s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Z145" i="1" s="1"/>
  <c r="BN139" i="1"/>
  <c r="BP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H672" i="1"/>
  <c r="Y172" i="1"/>
  <c r="Z175" i="1"/>
  <c r="Z179" i="1" s="1"/>
  <c r="BN175" i="1"/>
  <c r="BP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BP199" i="1"/>
  <c r="BN199" i="1"/>
  <c r="Z199" i="1"/>
  <c r="Y212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46" i="1"/>
  <c r="BP240" i="1"/>
  <c r="BN240" i="1"/>
  <c r="Z240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H9" i="1"/>
  <c r="Y24" i="1"/>
  <c r="Y111" i="1"/>
  <c r="Y129" i="1"/>
  <c r="Y191" i="1"/>
  <c r="BP206" i="1"/>
  <c r="BN206" i="1"/>
  <c r="Z206" i="1"/>
  <c r="Z207" i="1" s="1"/>
  <c r="Y208" i="1"/>
  <c r="BP222" i="1"/>
  <c r="BN222" i="1"/>
  <c r="Z222" i="1"/>
  <c r="Y237" i="1"/>
  <c r="BP226" i="1"/>
  <c r="BN226" i="1"/>
  <c r="Z226" i="1"/>
  <c r="BP230" i="1"/>
  <c r="BN230" i="1"/>
  <c r="Z230" i="1"/>
  <c r="BP234" i="1"/>
  <c r="BN234" i="1"/>
  <c r="Z234" i="1"/>
  <c r="BP252" i="1"/>
  <c r="BN252" i="1"/>
  <c r="Z252" i="1"/>
  <c r="BP282" i="1"/>
  <c r="BN282" i="1"/>
  <c r="Z282" i="1"/>
  <c r="BP300" i="1"/>
  <c r="BN300" i="1"/>
  <c r="Z300" i="1"/>
  <c r="Y302" i="1"/>
  <c r="BP309" i="1"/>
  <c r="BN309" i="1"/>
  <c r="Z309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Z381" i="1" s="1"/>
  <c r="BN376" i="1"/>
  <c r="BP376" i="1"/>
  <c r="Z378" i="1"/>
  <c r="BN378" i="1"/>
  <c r="Z380" i="1"/>
  <c r="BN380" i="1"/>
  <c r="Z384" i="1"/>
  <c r="Z388" i="1" s="1"/>
  <c r="BN384" i="1"/>
  <c r="BP384" i="1"/>
  <c r="Z386" i="1"/>
  <c r="BN386" i="1"/>
  <c r="Z387" i="1"/>
  <c r="BN387" i="1"/>
  <c r="Y388" i="1"/>
  <c r="Y395" i="1"/>
  <c r="BP400" i="1"/>
  <c r="BN400" i="1"/>
  <c r="Z400" i="1"/>
  <c r="V672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J672" i="1"/>
  <c r="Y207" i="1"/>
  <c r="L672" i="1"/>
  <c r="Y272" i="1"/>
  <c r="M672" i="1"/>
  <c r="Y289" i="1"/>
  <c r="Y317" i="1"/>
  <c r="S672" i="1"/>
  <c r="Y330" i="1"/>
  <c r="Y366" i="1"/>
  <c r="BP394" i="1"/>
  <c r="BN394" i="1"/>
  <c r="Z394" i="1"/>
  <c r="Z395" i="1" s="1"/>
  <c r="Y396" i="1"/>
  <c r="Y401" i="1"/>
  <c r="BP398" i="1"/>
  <c r="BN398" i="1"/>
  <c r="Z398" i="1"/>
  <c r="Z401" i="1" s="1"/>
  <c r="BP411" i="1"/>
  <c r="BN411" i="1"/>
  <c r="Z411" i="1"/>
  <c r="Y413" i="1"/>
  <c r="W672" i="1"/>
  <c r="Y429" i="1"/>
  <c r="Y428" i="1"/>
  <c r="BP417" i="1"/>
  <c r="BN417" i="1"/>
  <c r="Z417" i="1"/>
  <c r="BP421" i="1"/>
  <c r="BN421" i="1"/>
  <c r="Z421" i="1"/>
  <c r="BP425" i="1"/>
  <c r="BN425" i="1"/>
  <c r="Z425" i="1"/>
  <c r="Z431" i="1"/>
  <c r="Z433" i="1" s="1"/>
  <c r="BN431" i="1"/>
  <c r="BP431" i="1"/>
  <c r="Y434" i="1"/>
  <c r="Z436" i="1"/>
  <c r="Z438" i="1" s="1"/>
  <c r="BN436" i="1"/>
  <c r="BP436" i="1"/>
  <c r="Z437" i="1"/>
  <c r="BN437" i="1"/>
  <c r="Y438" i="1"/>
  <c r="X672" i="1"/>
  <c r="Z447" i="1"/>
  <c r="Z454" i="1" s="1"/>
  <c r="BN447" i="1"/>
  <c r="BP447" i="1"/>
  <c r="Z449" i="1"/>
  <c r="BN449" i="1"/>
  <c r="Z451" i="1"/>
  <c r="BN451" i="1"/>
  <c r="Z453" i="1"/>
  <c r="BN453" i="1"/>
  <c r="Y454" i="1"/>
  <c r="Z457" i="1"/>
  <c r="Z459" i="1" s="1"/>
  <c r="BN457" i="1"/>
  <c r="BP457" i="1"/>
  <c r="Y460" i="1"/>
  <c r="Z462" i="1"/>
  <c r="BN462" i="1"/>
  <c r="BP462" i="1"/>
  <c r="Z463" i="1"/>
  <c r="BN463" i="1"/>
  <c r="Z465" i="1"/>
  <c r="BN465" i="1"/>
  <c r="Y468" i="1"/>
  <c r="Z470" i="1"/>
  <c r="Z471" i="1" s="1"/>
  <c r="BN470" i="1"/>
  <c r="BP470" i="1"/>
  <c r="Y471" i="1"/>
  <c r="Z476" i="1"/>
  <c r="Z477" i="1" s="1"/>
  <c r="BN476" i="1"/>
  <c r="BP476" i="1"/>
  <c r="Y477" i="1"/>
  <c r="Z480" i="1"/>
  <c r="BN480" i="1"/>
  <c r="BP480" i="1"/>
  <c r="Z483" i="1"/>
  <c r="BN483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3" i="1"/>
  <c r="BN503" i="1"/>
  <c r="Y506" i="1"/>
  <c r="Z509" i="1"/>
  <c r="Z510" i="1" s="1"/>
  <c r="BN509" i="1"/>
  <c r="BP509" i="1"/>
  <c r="Z513" i="1"/>
  <c r="Z515" i="1" s="1"/>
  <c r="BN513" i="1"/>
  <c r="BP513" i="1"/>
  <c r="Y516" i="1"/>
  <c r="Y521" i="1"/>
  <c r="Z523" i="1"/>
  <c r="BN523" i="1"/>
  <c r="BP523" i="1"/>
  <c r="Z526" i="1"/>
  <c r="BN526" i="1"/>
  <c r="Y529" i="1"/>
  <c r="BP541" i="1"/>
  <c r="BN541" i="1"/>
  <c r="Z541" i="1"/>
  <c r="BP557" i="1"/>
  <c r="BN557" i="1"/>
  <c r="Z557" i="1"/>
  <c r="BP561" i="1"/>
  <c r="BN561" i="1"/>
  <c r="Z561" i="1"/>
  <c r="BP565" i="1"/>
  <c r="BN565" i="1"/>
  <c r="Z565" i="1"/>
  <c r="Y572" i="1"/>
  <c r="BP569" i="1"/>
  <c r="BN569" i="1"/>
  <c r="Z569" i="1"/>
  <c r="Z572" i="1" s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478" i="1"/>
  <c r="BP543" i="1"/>
  <c r="BN543" i="1"/>
  <c r="Z543" i="1"/>
  <c r="Y545" i="1"/>
  <c r="AB672" i="1"/>
  <c r="Y549" i="1"/>
  <c r="BP548" i="1"/>
  <c r="BN548" i="1"/>
  <c r="Z548" i="1"/>
  <c r="Z549" i="1" s="1"/>
  <c r="Y550" i="1"/>
  <c r="BP555" i="1"/>
  <c r="BN555" i="1"/>
  <c r="Z555" i="1"/>
  <c r="Z566" i="1" s="1"/>
  <c r="BP559" i="1"/>
  <c r="BN559" i="1"/>
  <c r="Z559" i="1"/>
  <c r="BP563" i="1"/>
  <c r="BN563" i="1"/>
  <c r="Z563" i="1"/>
  <c r="BP571" i="1"/>
  <c r="BN571" i="1"/>
  <c r="Z571" i="1"/>
  <c r="Y573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596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584" i="1" l="1"/>
  <c r="Z595" i="1"/>
  <c r="Z428" i="1"/>
  <c r="Z258" i="1"/>
  <c r="Y664" i="1"/>
  <c r="Z311" i="1"/>
  <c r="Z635" i="1"/>
  <c r="Z648" i="1"/>
  <c r="Z614" i="1"/>
  <c r="Z544" i="1"/>
  <c r="Z528" i="1"/>
  <c r="Z505" i="1"/>
  <c r="Z467" i="1"/>
  <c r="Z412" i="1"/>
  <c r="Z372" i="1"/>
  <c r="Z365" i="1"/>
  <c r="Z237" i="1"/>
  <c r="Y662" i="1"/>
  <c r="Z301" i="1"/>
  <c r="Z246" i="1"/>
  <c r="Z223" i="1"/>
  <c r="Z135" i="1"/>
  <c r="Z128" i="1"/>
  <c r="Z119" i="1"/>
  <c r="Z110" i="1"/>
  <c r="Z35" i="1"/>
  <c r="Z667" i="1" s="1"/>
  <c r="Y666" i="1"/>
  <c r="Y663" i="1"/>
  <c r="Y665" i="1" s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<sst xmlns="http://schemas.openxmlformats.org/spreadsheetml/2006/main" count="3131" uniqueCount="1079">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</sst>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5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50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9" customWidth="1"/>
    <col min="34" max="34" width="9.140625" style="769" customWidth="1"/>
    <col min="35" max="16384" width="9.140625" style="769"/>
  </cols>
  <sheetData>
    <row r="1" spans="1:32" s="772" customFormat="1" ht="45" customHeight="1" x14ac:dyDescent="0.2">
      <c r="A1" s="41"/>
      <c r="B1" s="41"/>
      <c r="C1" s="41"/>
      <c r="D1" s="861" t="s">
        <v>0</v>
      </c>
      <c r="E1" s="809"/>
      <c r="F1" s="809"/>
      <c r="G1" s="12" t="s">
        <v>1</v>
      </c>
      <c r="H1" s="861" t="s">
        <v>2</v>
      </c>
      <c r="I1" s="809"/>
      <c r="J1" s="809"/>
      <c r="K1" s="809"/>
      <c r="L1" s="809"/>
      <c r="M1" s="809"/>
      <c r="N1" s="809"/>
      <c r="O1" s="809"/>
      <c r="P1" s="809"/>
      <c r="Q1" s="809"/>
      <c r="R1" s="808" t="s">
        <v>3</v>
      </c>
      <c r="S1" s="809"/>
      <c r="T1" s="8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2" customFormat="1" ht="23.45" customHeight="1" x14ac:dyDescent="0.2">
      <c r="A5" s="921" t="s">
        <v>8</v>
      </c>
      <c r="B5" s="825"/>
      <c r="C5" s="826"/>
      <c r="D5" s="866"/>
      <c r="E5" s="867"/>
      <c r="F5" s="1160" t="s">
        <v>9</v>
      </c>
      <c r="G5" s="826"/>
      <c r="H5" s="866"/>
      <c r="I5" s="1080"/>
      <c r="J5" s="1080"/>
      <c r="K5" s="1080"/>
      <c r="L5" s="1080"/>
      <c r="M5" s="867"/>
      <c r="N5" s="58"/>
      <c r="P5" s="24" t="s">
        <v>10</v>
      </c>
      <c r="Q5" s="1177">
        <v>45648</v>
      </c>
      <c r="R5" s="918"/>
      <c r="T5" s="976" t="s">
        <v>11</v>
      </c>
      <c r="U5" s="977"/>
      <c r="V5" s="979" t="s">
        <v>12</v>
      </c>
      <c r="W5" s="918"/>
      <c r="AB5" s="51"/>
      <c r="AC5" s="51"/>
      <c r="AD5" s="51"/>
      <c r="AE5" s="51"/>
    </row>
    <row r="6" spans="1:32" s="772" customFormat="1" ht="24" customHeight="1" x14ac:dyDescent="0.2">
      <c r="A6" s="921" t="s">
        <v>13</v>
      </c>
      <c r="B6" s="825"/>
      <c r="C6" s="826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8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Воскресенье</v>
      </c>
      <c r="R6" s="780"/>
      <c r="T6" s="987" t="s">
        <v>16</v>
      </c>
      <c r="U6" s="977"/>
      <c r="V6" s="1059" t="s">
        <v>17</v>
      </c>
      <c r="W6" s="832"/>
      <c r="AB6" s="51"/>
      <c r="AC6" s="51"/>
      <c r="AD6" s="51"/>
      <c r="AE6" s="51"/>
    </row>
    <row r="7" spans="1:32" s="772" customFormat="1" ht="21.75" hidden="1" customHeight="1" x14ac:dyDescent="0.2">
      <c r="A7" s="55"/>
      <c r="B7" s="55"/>
      <c r="C7" s="55"/>
      <c r="D7" s="838" t="str">
        <f>IFERROR(VLOOKUP(DeliveryAddress,Table,3,0),1)</f>
        <v>1</v>
      </c>
      <c r="E7" s="839"/>
      <c r="F7" s="839"/>
      <c r="G7" s="839"/>
      <c r="H7" s="839"/>
      <c r="I7" s="839"/>
      <c r="J7" s="839"/>
      <c r="K7" s="839"/>
      <c r="L7" s="839"/>
      <c r="M7" s="840"/>
      <c r="N7" s="60"/>
      <c r="P7" s="24"/>
      <c r="Q7" s="42"/>
      <c r="R7" s="42"/>
      <c r="T7" s="788"/>
      <c r="U7" s="977"/>
      <c r="V7" s="1060"/>
      <c r="W7" s="1061"/>
      <c r="AB7" s="51"/>
      <c r="AC7" s="51"/>
      <c r="AD7" s="51"/>
      <c r="AE7" s="51"/>
    </row>
    <row r="8" spans="1:32" s="772" customFormat="1" ht="25.5" customHeight="1" x14ac:dyDescent="0.2">
      <c r="A8" s="1208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40"/>
      <c r="T8" s="788"/>
      <c r="U8" s="977"/>
      <c r="V8" s="1060"/>
      <c r="W8" s="1061"/>
      <c r="AB8" s="51"/>
      <c r="AC8" s="51"/>
      <c r="AD8" s="51"/>
      <c r="AE8" s="51"/>
    </row>
    <row r="9" spans="1:32" s="772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2"/>
      <c r="E9" s="799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73"/>
      <c r="P9" s="26" t="s">
        <v>21</v>
      </c>
      <c r="Q9" s="913"/>
      <c r="R9" s="914"/>
      <c r="T9" s="788"/>
      <c r="U9" s="977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72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2"/>
      <c r="E10" s="799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50" t="str">
        <f>IFERROR(VLOOKUP($D$10,Proxy,2,FALSE),"")</f>
        <v/>
      </c>
      <c r="I10" s="788"/>
      <c r="J10" s="788"/>
      <c r="K10" s="788"/>
      <c r="L10" s="788"/>
      <c r="M10" s="788"/>
      <c r="N10" s="771"/>
      <c r="P10" s="26" t="s">
        <v>22</v>
      </c>
      <c r="Q10" s="988"/>
      <c r="R10" s="989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7"/>
      <c r="R11" s="918"/>
      <c r="U11" s="24" t="s">
        <v>27</v>
      </c>
      <c r="V11" s="1115" t="s">
        <v>28</v>
      </c>
      <c r="W11" s="914"/>
      <c r="X11" s="45"/>
      <c r="Y11" s="45"/>
      <c r="Z11" s="45"/>
      <c r="AA11" s="45"/>
      <c r="AB11" s="51"/>
      <c r="AC11" s="51"/>
      <c r="AD11" s="51"/>
      <c r="AE11" s="51"/>
    </row>
    <row r="12" spans="1:32" s="772" customFormat="1" ht="18.600000000000001" customHeight="1" x14ac:dyDescent="0.2">
      <c r="A12" s="971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29"/>
      <c r="R12" s="840"/>
      <c r="S12" s="23"/>
      <c r="U12" s="24"/>
      <c r="V12" s="809"/>
      <c r="W12" s="788"/>
      <c r="AB12" s="51"/>
      <c r="AC12" s="51"/>
      <c r="AD12" s="51"/>
      <c r="AE12" s="51"/>
    </row>
    <row r="13" spans="1:32" s="772" customFormat="1" ht="23.25" customHeight="1" x14ac:dyDescent="0.2">
      <c r="A13" s="971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15"/>
      <c r="R13" s="91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2" customFormat="1" ht="18.600000000000001" customHeight="1" x14ac:dyDescent="0.2">
      <c r="A14" s="971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2" customFormat="1" ht="22.5" customHeight="1" x14ac:dyDescent="0.2">
      <c r="A15" s="1010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58" t="s">
        <v>35</v>
      </c>
      <c r="Q15" s="809"/>
      <c r="R15" s="809"/>
      <c r="S15" s="809"/>
      <c r="T15" s="8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35" t="s">
        <v>38</v>
      </c>
      <c r="D17" s="827" t="s">
        <v>39</v>
      </c>
      <c r="E17" s="890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89"/>
      <c r="R17" s="889"/>
      <c r="S17" s="889"/>
      <c r="T17" s="890"/>
      <c r="U17" s="1205" t="s">
        <v>51</v>
      </c>
      <c r="V17" s="826"/>
      <c r="W17" s="827" t="s">
        <v>52</v>
      </c>
      <c r="X17" s="827" t="s">
        <v>53</v>
      </c>
      <c r="Y17" s="1206" t="s">
        <v>54</v>
      </c>
      <c r="Z17" s="1077" t="s">
        <v>55</v>
      </c>
      <c r="AA17" s="1051" t="s">
        <v>56</v>
      </c>
      <c r="AB17" s="1051" t="s">
        <v>57</v>
      </c>
      <c r="AC17" s="1051" t="s">
        <v>58</v>
      </c>
      <c r="AD17" s="1051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1"/>
      <c r="E18" s="893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8"/>
      <c r="X18" s="828"/>
      <c r="Y18" s="1207"/>
      <c r="Z18" s="1078"/>
      <c r="AA18" s="1052"/>
      <c r="AB18" s="1052"/>
      <c r="AC18" s="1052"/>
      <c r="AD18" s="1157"/>
      <c r="AE18" s="1158"/>
      <c r="AF18" s="1159"/>
      <c r="AG18" s="66"/>
      <c r="BD18" s="65"/>
    </row>
    <row r="19" spans="1:68" ht="27.75" customHeight="1" x14ac:dyDescent="0.2">
      <c r="A19" s="874" t="s">
        <v>63</v>
      </c>
      <c r="B19" s="875"/>
      <c r="C19" s="875"/>
      <c r="D19" s="875"/>
      <c r="E19" s="875"/>
      <c r="F19" s="875"/>
      <c r="G19" s="875"/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5"/>
      <c r="W19" s="875"/>
      <c r="X19" s="875"/>
      <c r="Y19" s="875"/>
      <c r="Z19" s="875"/>
      <c r="AA19" s="48"/>
      <c r="AB19" s="48"/>
      <c r="AC19" s="48"/>
    </row>
    <row r="20" spans="1:68" ht="16.5" customHeight="1" x14ac:dyDescent="0.25">
      <c r="A20" s="829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0"/>
      <c r="AB20" s="770"/>
      <c r="AC20" s="770"/>
    </row>
    <row r="21" spans="1:68" ht="14.25" customHeight="1" x14ac:dyDescent="0.25">
      <c r="A21" s="79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68"/>
      <c r="AB21" s="768"/>
      <c r="AC21" s="768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68"/>
      <c r="AB25" s="768"/>
      <c r="AC25" s="768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7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68"/>
      <c r="AB37" s="768"/>
      <c r="AC37" s="768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7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68"/>
      <c r="AB41" s="768"/>
      <c r="AC41" s="768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4" t="s">
        <v>113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48"/>
      <c r="AB45" s="48"/>
      <c r="AC45" s="48"/>
    </row>
    <row r="46" spans="1:68" ht="16.5" customHeight="1" x14ac:dyDescent="0.25">
      <c r="A46" s="829" t="s">
        <v>114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70"/>
      <c r="AB46" s="770"/>
      <c r="AC46" s="770"/>
    </row>
    <row r="47" spans="1:68" ht="14.25" customHeight="1" x14ac:dyDescent="0.25">
      <c r="A47" s="797" t="s">
        <v>115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68"/>
      <c r="AB47" s="768"/>
      <c r="AC47" s="768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79">
        <v>4607091385670</v>
      </c>
      <c r="E48" s="780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2"/>
      <c r="R48" s="782"/>
      <c r="S48" s="782"/>
      <c r="T48" s="783"/>
      <c r="U48" s="34"/>
      <c r="V48" s="34"/>
      <c r="W48" s="35" t="s">
        <v>69</v>
      </c>
      <c r="X48" s="775">
        <v>600</v>
      </c>
      <c r="Y48" s="776">
        <f t="shared" ref="Y48:Y53" si="6">IFERROR(IF(X48="",0,CEILING((X48/$H48),1)*$H48),"")</f>
        <v>604.80000000000007</v>
      </c>
      <c r="Z48" s="36">
        <f>IFERROR(IF(Y48=0,"",ROUNDUP(Y48/H48,0)*0.02175),"")</f>
        <v>1.218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626.66666666666663</v>
      </c>
      <c r="BN48" s="64">
        <f t="shared" ref="BN48:BN53" si="8">IFERROR(Y48*I48/H48,"0")</f>
        <v>631.67999999999995</v>
      </c>
      <c r="BO48" s="64">
        <f t="shared" ref="BO48:BO53" si="9">IFERROR(1/J48*(X48/H48),"0")</f>
        <v>0.99206349206349187</v>
      </c>
      <c r="BP48" s="64">
        <f t="shared" ref="BP48:BP53" si="10">IFERROR(1/J48*(Y48/H48),"0")</f>
        <v>1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79">
        <v>4607091385670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79">
        <v>4607091385687</v>
      </c>
      <c r="E51" s="780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5">
        <v>80</v>
      </c>
      <c r="Y51" s="776">
        <f t="shared" si="6"/>
        <v>80</v>
      </c>
      <c r="Z51" s="36">
        <f>IFERROR(IF(Y51=0,"",ROUNDUP(Y51/H51,0)*0.00902),"")</f>
        <v>0.1804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84.2</v>
      </c>
      <c r="BN51" s="64">
        <f t="shared" si="8"/>
        <v>84.2</v>
      </c>
      <c r="BO51" s="64">
        <f t="shared" si="9"/>
        <v>0.15151515151515152</v>
      </c>
      <c r="BP51" s="64">
        <f t="shared" si="10"/>
        <v>0.15151515151515152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79">
        <v>4680115882539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7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75.555555555555543</v>
      </c>
      <c r="Y54" s="777">
        <f>IFERROR(Y48/H48,"0")+IFERROR(Y49/H49,"0")+IFERROR(Y50/H50,"0")+IFERROR(Y51/H51,"0")+IFERROR(Y52/H52,"0")+IFERROR(Y53/H53,"0")</f>
        <v>76</v>
      </c>
      <c r="Z54" s="777">
        <f>IFERROR(IF(Z48="",0,Z48),"0")+IFERROR(IF(Z49="",0,Z49),"0")+IFERROR(IF(Z50="",0,Z50),"0")+IFERROR(IF(Z51="",0,Z51),"0")+IFERROR(IF(Z52="",0,Z52),"0")+IFERROR(IF(Z53="",0,Z53),"0")</f>
        <v>1.3984000000000001</v>
      </c>
      <c r="AA54" s="778"/>
      <c r="AB54" s="778"/>
      <c r="AC54" s="778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680</v>
      </c>
      <c r="Y55" s="777">
        <f>IFERROR(SUM(Y48:Y53),"0")</f>
        <v>684.80000000000007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68"/>
      <c r="AB56" s="768"/>
      <c r="AC56" s="768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7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9" t="s">
        <v>141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70"/>
      <c r="AB61" s="770"/>
      <c r="AC61" s="770"/>
    </row>
    <row r="62" spans="1:68" ht="14.25" customHeight="1" x14ac:dyDescent="0.25">
      <c r="A62" s="797" t="s">
        <v>115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68"/>
      <c r="AB62" s="768"/>
      <c r="AC62" s="768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700</v>
      </c>
      <c r="Y64" s="776">
        <f t="shared" si="11"/>
        <v>702</v>
      </c>
      <c r="Z64" s="36">
        <f>IFERROR(IF(Y64=0,"",ROUNDUP(Y64/H64,0)*0.02175),"")</f>
        <v>1.4137499999999998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731.11111111111109</v>
      </c>
      <c r="BN64" s="64">
        <f t="shared" si="13"/>
        <v>733.19999999999993</v>
      </c>
      <c r="BO64" s="64">
        <f t="shared" si="14"/>
        <v>1.1574074074074072</v>
      </c>
      <c r="BP64" s="64">
        <f t="shared" si="15"/>
        <v>1.1607142857142856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4301011192</v>
      </c>
      <c r="D69" s="779">
        <v>4607091382952</v>
      </c>
      <c r="E69" s="780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90</v>
      </c>
      <c r="Y71" s="776">
        <f t="shared" si="11"/>
        <v>90</v>
      </c>
      <c r="Z71" s="36">
        <f>IFERROR(IF(Y71=0,"",ROUNDUP(Y71/H71,0)*0.00902),"")</f>
        <v>0.1804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94.199999999999989</v>
      </c>
      <c r="BN71" s="64">
        <f t="shared" si="13"/>
        <v>94.199999999999989</v>
      </c>
      <c r="BO71" s="64">
        <f t="shared" si="14"/>
        <v>0.15151515151515152</v>
      </c>
      <c r="BP71" s="64">
        <f t="shared" si="15"/>
        <v>0.15151515151515152</v>
      </c>
    </row>
    <row r="72" spans="1:68" x14ac:dyDescent="0.2">
      <c r="A72" s="787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89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84.81481481481481</v>
      </c>
      <c r="Y72" s="777">
        <f>IFERROR(Y63/H63,"0")+IFERROR(Y64/H64,"0")+IFERROR(Y65/H65,"0")+IFERROR(Y66/H66,"0")+IFERROR(Y67/H67,"0")+IFERROR(Y68/H68,"0")+IFERROR(Y69/H69,"0")+IFERROR(Y70/H70,"0")+IFERROR(Y71/H71,"0")</f>
        <v>85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1.59415</v>
      </c>
      <c r="AA72" s="778"/>
      <c r="AB72" s="778"/>
      <c r="AC72" s="778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790</v>
      </c>
      <c r="Y73" s="777">
        <f>IFERROR(SUM(Y63:Y71),"0")</f>
        <v>792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68"/>
      <c r="AB74" s="768"/>
      <c r="AC74" s="768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280</v>
      </c>
      <c r="Y75" s="776">
        <f>IFERROR(IF(X75="",0,CEILING((X75/$H75),1)*$H75),"")</f>
        <v>280.8</v>
      </c>
      <c r="Z75" s="36">
        <f>IFERROR(IF(Y75=0,"",ROUNDUP(Y75/H75,0)*0.02175),"")</f>
        <v>0.5655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292.4444444444444</v>
      </c>
      <c r="BN75" s="64">
        <f>IFERROR(Y75*I75/H75,"0")</f>
        <v>293.27999999999997</v>
      </c>
      <c r="BO75" s="64">
        <f>IFERROR(1/J75*(X75/H75),"0")</f>
        <v>0.46296296296296291</v>
      </c>
      <c r="BP75" s="64">
        <f>IFERROR(1/J75*(Y75/H75),"0")</f>
        <v>0.46428571428571425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7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67.5</v>
      </c>
      <c r="Y78" s="776">
        <f>IFERROR(IF(X78="",0,CEILING((X78/$H78),1)*$H78),"")</f>
        <v>67.5</v>
      </c>
      <c r="Z78" s="36">
        <f>IFERROR(IF(Y78=0,"",ROUNDUP(Y78/H78,0)*0.00651),"")</f>
        <v>0.16275000000000001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72</v>
      </c>
      <c r="BN78" s="64">
        <f>IFERROR(Y78*I78/H78,"0")</f>
        <v>72</v>
      </c>
      <c r="BO78" s="64">
        <f>IFERROR(1/J78*(X78/H78),"0")</f>
        <v>0.13736263736263737</v>
      </c>
      <c r="BP78" s="64">
        <f>IFERROR(1/J78*(Y78/H78),"0")</f>
        <v>0.13736263736263737</v>
      </c>
    </row>
    <row r="79" spans="1:68" x14ac:dyDescent="0.2">
      <c r="A79" s="787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89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50.925925925925924</v>
      </c>
      <c r="Y79" s="777">
        <f>IFERROR(Y75/H75,"0")+IFERROR(Y76/H76,"0")+IFERROR(Y77/H77,"0")+IFERROR(Y78/H78,"0")</f>
        <v>51</v>
      </c>
      <c r="Z79" s="777">
        <f>IFERROR(IF(Z75="",0,Z75),"0")+IFERROR(IF(Z76="",0,Z76),"0")+IFERROR(IF(Z77="",0,Z77),"0")+IFERROR(IF(Z78="",0,Z78),"0")</f>
        <v>0.72825000000000006</v>
      </c>
      <c r="AA79" s="778"/>
      <c r="AB79" s="778"/>
      <c r="AC79" s="778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347.5</v>
      </c>
      <c r="Y80" s="777">
        <f>IFERROR(SUM(Y75:Y78),"0")</f>
        <v>348.3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68"/>
      <c r="AB81" s="768"/>
      <c r="AC81" s="768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7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89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68"/>
      <c r="AB90" s="768"/>
      <c r="AC90" s="768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7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89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68"/>
      <c r="AB99" s="768"/>
      <c r="AC99" s="768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7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89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9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70"/>
      <c r="AB105" s="770"/>
      <c r="AC105" s="770"/>
    </row>
    <row r="106" spans="1:68" ht="14.25" customHeight="1" x14ac:dyDescent="0.25">
      <c r="A106" s="797" t="s">
        <v>115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68"/>
      <c r="AB106" s="768"/>
      <c r="AC106" s="768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150</v>
      </c>
      <c r="Y107" s="776">
        <f>IFERROR(IF(X107="",0,CEILING((X107/$H107),1)*$H107),"")</f>
        <v>151.20000000000002</v>
      </c>
      <c r="Z107" s="36">
        <f>IFERROR(IF(Y107=0,"",ROUNDUP(Y107/H107,0)*0.02175),"")</f>
        <v>0.30449999999999999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156.66666666666666</v>
      </c>
      <c r="BN107" s="64">
        <f>IFERROR(Y107*I107/H107,"0")</f>
        <v>157.91999999999999</v>
      </c>
      <c r="BO107" s="64">
        <f>IFERROR(1/J107*(X107/H107),"0")</f>
        <v>0.24801587301587297</v>
      </c>
      <c r="BP107" s="64">
        <f>IFERROR(1/J107*(Y107/H107),"0")</f>
        <v>0.25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25</v>
      </c>
      <c r="Y109" s="776">
        <f>IFERROR(IF(X109="",0,CEILING((X109/$H109),1)*$H109),"")</f>
        <v>27</v>
      </c>
      <c r="Z109" s="36">
        <f>IFERROR(IF(Y109=0,"",ROUNDUP(Y109/H109,0)*0.00902),"")</f>
        <v>5.4120000000000001E-2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26.166666666666668</v>
      </c>
      <c r="BN109" s="64">
        <f>IFERROR(Y109*I109/H109,"0")</f>
        <v>28.26</v>
      </c>
      <c r="BO109" s="64">
        <f>IFERROR(1/J109*(X109/H109),"0")</f>
        <v>4.208754208754209E-2</v>
      </c>
      <c r="BP109" s="64">
        <f>IFERROR(1/J109*(Y109/H109),"0")</f>
        <v>4.5454545454545456E-2</v>
      </c>
    </row>
    <row r="110" spans="1:68" x14ac:dyDescent="0.2">
      <c r="A110" s="787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789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19.444444444444443</v>
      </c>
      <c r="Y110" s="777">
        <f>IFERROR(Y107/H107,"0")+IFERROR(Y108/H108,"0")+IFERROR(Y109/H109,"0")</f>
        <v>20</v>
      </c>
      <c r="Z110" s="777">
        <f>IFERROR(IF(Z107="",0,Z107),"0")+IFERROR(IF(Z108="",0,Z108),"0")+IFERROR(IF(Z109="",0,Z109),"0")</f>
        <v>0.35861999999999999</v>
      </c>
      <c r="AA110" s="778"/>
      <c r="AB110" s="778"/>
      <c r="AC110" s="778"/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175</v>
      </c>
      <c r="Y111" s="777">
        <f>IFERROR(SUM(Y107:Y109),"0")</f>
        <v>178.20000000000002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8"/>
      <c r="P112" s="788"/>
      <c r="Q112" s="788"/>
      <c r="R112" s="788"/>
      <c r="S112" s="788"/>
      <c r="T112" s="788"/>
      <c r="U112" s="788"/>
      <c r="V112" s="788"/>
      <c r="W112" s="788"/>
      <c r="X112" s="788"/>
      <c r="Y112" s="788"/>
      <c r="Z112" s="788"/>
      <c r="AA112" s="768"/>
      <c r="AB112" s="768"/>
      <c r="AC112" s="768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150</v>
      </c>
      <c r="Y114" s="776">
        <f t="shared" si="26"/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160.07142857142858</v>
      </c>
      <c r="BN114" s="64">
        <f t="shared" si="28"/>
        <v>161.35200000000003</v>
      </c>
      <c r="BO114" s="64">
        <f t="shared" si="29"/>
        <v>0.31887755102040816</v>
      </c>
      <c r="BP114" s="64">
        <f t="shared" si="30"/>
        <v>0.3214285714285714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18</v>
      </c>
      <c r="Y115" s="776">
        <f t="shared" si="26"/>
        <v>18.900000000000002</v>
      </c>
      <c r="Z115" s="36">
        <f>IFERROR(IF(Y115=0,"",ROUNDUP(Y115/H115,0)*0.00651),"")</f>
        <v>4.5569999999999999E-2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19.679999999999996</v>
      </c>
      <c r="BN115" s="64">
        <f t="shared" si="28"/>
        <v>20.664000000000001</v>
      </c>
      <c r="BO115" s="64">
        <f t="shared" si="29"/>
        <v>3.6630036630036632E-2</v>
      </c>
      <c r="BP115" s="64">
        <f t="shared" si="30"/>
        <v>3.8461538461538464E-2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3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7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89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24.523809523809526</v>
      </c>
      <c r="Y119" s="777">
        <f>IFERROR(Y113/H113,"0")+IFERROR(Y114/H114,"0")+IFERROR(Y115/H115,"0")+IFERROR(Y116/H116,"0")+IFERROR(Y117/H117,"0")+IFERROR(Y118/H118,"0")</f>
        <v>25</v>
      </c>
      <c r="Z119" s="777">
        <f>IFERROR(IF(Z113="",0,Z113),"0")+IFERROR(IF(Z114="",0,Z114),"0")+IFERROR(IF(Z115="",0,Z115),"0")+IFERROR(IF(Z116="",0,Z116),"0")+IFERROR(IF(Z117="",0,Z117),"0")+IFERROR(IF(Z118="",0,Z118),"0")</f>
        <v>0.43706999999999996</v>
      </c>
      <c r="AA119" s="778"/>
      <c r="AB119" s="778"/>
      <c r="AC119" s="778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168</v>
      </c>
      <c r="Y120" s="777">
        <f>IFERROR(SUM(Y113:Y118),"0")</f>
        <v>170.10000000000002</v>
      </c>
      <c r="Z120" s="37"/>
      <c r="AA120" s="778"/>
      <c r="AB120" s="778"/>
      <c r="AC120" s="778"/>
    </row>
    <row r="121" spans="1:68" ht="16.5" customHeight="1" x14ac:dyDescent="0.25">
      <c r="A121" s="829" t="s">
        <v>245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70"/>
      <c r="AB121" s="770"/>
      <c r="AC121" s="770"/>
    </row>
    <row r="122" spans="1:68" ht="14.25" customHeight="1" x14ac:dyDescent="0.25">
      <c r="A122" s="797" t="s">
        <v>115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68"/>
      <c r="AB122" s="768"/>
      <c r="AC122" s="768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50</v>
      </c>
      <c r="Y124" s="776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52.142857142857146</v>
      </c>
      <c r="BN124" s="64">
        <f>IFERROR(Y124*I124/H124,"0")</f>
        <v>58.4</v>
      </c>
      <c r="BO124" s="64">
        <f>IFERROR(1/J124*(X124/H124),"0")</f>
        <v>7.9719387755102039E-2</v>
      </c>
      <c r="BP124" s="64">
        <f>IFERROR(1/J124*(Y124/H124),"0")</f>
        <v>8.9285714285714274E-2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7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89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4.4642857142857144</v>
      </c>
      <c r="Y128" s="777">
        <f>IFERROR(Y123/H123,"0")+IFERROR(Y124/H124,"0")+IFERROR(Y125/H125,"0")+IFERROR(Y126/H126,"0")+IFERROR(Y127/H127,"0")</f>
        <v>5</v>
      </c>
      <c r="Z128" s="777">
        <f>IFERROR(IF(Z123="",0,Z123),"0")+IFERROR(IF(Z124="",0,Z124),"0")+IFERROR(IF(Z125="",0,Z125),"0")+IFERROR(IF(Z126="",0,Z126),"0")+IFERROR(IF(Z127="",0,Z127),"0")</f>
        <v>0.10874999999999999</v>
      </c>
      <c r="AA128" s="778"/>
      <c r="AB128" s="778"/>
      <c r="AC128" s="778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50</v>
      </c>
      <c r="Y129" s="777">
        <f>IFERROR(SUM(Y123:Y127),"0")</f>
        <v>56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68"/>
      <c r="AB130" s="768"/>
      <c r="AC130" s="768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7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789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8"/>
      <c r="P137" s="788"/>
      <c r="Q137" s="788"/>
      <c r="R137" s="788"/>
      <c r="S137" s="788"/>
      <c r="T137" s="788"/>
      <c r="U137" s="788"/>
      <c r="V137" s="788"/>
      <c r="W137" s="788"/>
      <c r="X137" s="788"/>
      <c r="Y137" s="788"/>
      <c r="Z137" s="788"/>
      <c r="AA137" s="768"/>
      <c r="AB137" s="768"/>
      <c r="AC137" s="768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200</v>
      </c>
      <c r="Y139" s="776">
        <f t="shared" si="31"/>
        <v>201.60000000000002</v>
      </c>
      <c r="Z139" s="36">
        <f>IFERROR(IF(Y139=0,"",ROUNDUP(Y139/H139,0)*0.02175),"")</f>
        <v>0.52200000000000002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213.28571428571431</v>
      </c>
      <c r="BN139" s="64">
        <f t="shared" si="33"/>
        <v>214.99200000000002</v>
      </c>
      <c r="BO139" s="64">
        <f t="shared" si="34"/>
        <v>0.42517006802721086</v>
      </c>
      <c r="BP139" s="64">
        <f t="shared" si="35"/>
        <v>0.42857142857142855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18</v>
      </c>
      <c r="Y142" s="776">
        <f t="shared" si="31"/>
        <v>18.900000000000002</v>
      </c>
      <c r="Z142" s="36">
        <f>IFERROR(IF(Y142=0,"",ROUNDUP(Y142/H142,0)*0.00651),"")</f>
        <v>4.5569999999999999E-2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19.679999999999996</v>
      </c>
      <c r="BN142" s="64">
        <f t="shared" si="33"/>
        <v>20.664000000000001</v>
      </c>
      <c r="BO142" s="64">
        <f t="shared" si="34"/>
        <v>3.6630036630036632E-2</v>
      </c>
      <c r="BP142" s="64">
        <f t="shared" si="35"/>
        <v>3.8461538461538464E-2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30.476190476190474</v>
      </c>
      <c r="Y145" s="777">
        <f>IFERROR(Y138/H138,"0")+IFERROR(Y139/H139,"0")+IFERROR(Y140/H140,"0")+IFERROR(Y141/H141,"0")+IFERROR(Y142/H142,"0")+IFERROR(Y143/H143,"0")+IFERROR(Y144/H144,"0")</f>
        <v>31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0.56757000000000002</v>
      </c>
      <c r="AA145" s="778"/>
      <c r="AB145" s="778"/>
      <c r="AC145" s="778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218</v>
      </c>
      <c r="Y146" s="777">
        <f>IFERROR(SUM(Y138:Y144),"0")</f>
        <v>220.50000000000003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68"/>
      <c r="AB147" s="768"/>
      <c r="AC147" s="768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7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789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9" t="s">
        <v>291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770"/>
      <c r="AB152" s="770"/>
      <c r="AC152" s="770"/>
    </row>
    <row r="153" spans="1:68" ht="14.25" customHeight="1" x14ac:dyDescent="0.25">
      <c r="A153" s="797" t="s">
        <v>115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68"/>
      <c r="AB153" s="768"/>
      <c r="AC153" s="768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7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789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8"/>
      <c r="P158" s="788"/>
      <c r="Q158" s="788"/>
      <c r="R158" s="788"/>
      <c r="S158" s="788"/>
      <c r="T158" s="788"/>
      <c r="U158" s="788"/>
      <c r="V158" s="788"/>
      <c r="W158" s="788"/>
      <c r="X158" s="788"/>
      <c r="Y158" s="788"/>
      <c r="Z158" s="788"/>
      <c r="AA158" s="768"/>
      <c r="AB158" s="768"/>
      <c r="AC158" s="768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7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789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8"/>
      <c r="P163" s="788"/>
      <c r="Q163" s="788"/>
      <c r="R163" s="788"/>
      <c r="S163" s="788"/>
      <c r="T163" s="788"/>
      <c r="U163" s="788"/>
      <c r="V163" s="788"/>
      <c r="W163" s="788"/>
      <c r="X163" s="788"/>
      <c r="Y163" s="788"/>
      <c r="Z163" s="788"/>
      <c r="AA163" s="768"/>
      <c r="AB163" s="768"/>
      <c r="AC163" s="768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9.9</v>
      </c>
      <c r="Y165" s="776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10.904999999999999</v>
      </c>
      <c r="BN165" s="64">
        <f>IFERROR(Y165*I165/H165,"0")</f>
        <v>11.632</v>
      </c>
      <c r="BO165" s="64">
        <f>IFERROR(1/J165*(X165/H165),"0")</f>
        <v>2.0604395604395608E-2</v>
      </c>
      <c r="BP165" s="64">
        <f>IFERROR(1/J165*(Y165/H165),"0")</f>
        <v>2.197802197802198E-2</v>
      </c>
    </row>
    <row r="166" spans="1:68" x14ac:dyDescent="0.2">
      <c r="A166" s="787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9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3.75</v>
      </c>
      <c r="Y166" s="777">
        <f>IFERROR(Y164/H164,"0")+IFERROR(Y165/H165,"0")</f>
        <v>4</v>
      </c>
      <c r="Z166" s="777">
        <f>IFERROR(IF(Z164="",0,Z164),"0")+IFERROR(IF(Z165="",0,Z165),"0")</f>
        <v>2.6040000000000001E-2</v>
      </c>
      <c r="AA166" s="778"/>
      <c r="AB166" s="778"/>
      <c r="AC166" s="778"/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9.9</v>
      </c>
      <c r="Y167" s="777">
        <f>IFERROR(SUM(Y164:Y165),"0")</f>
        <v>10.56</v>
      </c>
      <c r="Z167" s="37"/>
      <c r="AA167" s="778"/>
      <c r="AB167" s="778"/>
      <c r="AC167" s="778"/>
    </row>
    <row r="168" spans="1:68" ht="16.5" customHeight="1" x14ac:dyDescent="0.25">
      <c r="A168" s="829" t="s">
        <v>113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770"/>
      <c r="AB168" s="770"/>
      <c r="AC168" s="770"/>
    </row>
    <row r="169" spans="1:68" ht="14.25" customHeight="1" x14ac:dyDescent="0.25">
      <c r="A169" s="797" t="s">
        <v>115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68"/>
      <c r="AB169" s="768"/>
      <c r="AC169" s="768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7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789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8"/>
      <c r="P173" s="788"/>
      <c r="Q173" s="788"/>
      <c r="R173" s="788"/>
      <c r="S173" s="788"/>
      <c r="T173" s="788"/>
      <c r="U173" s="788"/>
      <c r="V173" s="788"/>
      <c r="W173" s="788"/>
      <c r="X173" s="788"/>
      <c r="Y173" s="788"/>
      <c r="Z173" s="788"/>
      <c r="AA173" s="768"/>
      <c r="AB173" s="768"/>
      <c r="AC173" s="768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30</v>
      </c>
      <c r="Y175" s="776">
        <f>IFERROR(IF(X175="",0,CEILING((X175/$H175),1)*$H175),"")</f>
        <v>33.6</v>
      </c>
      <c r="Z175" s="36">
        <f>IFERROR(IF(Y175=0,"",ROUNDUP(Y175/H175,0)*0.00902),"")</f>
        <v>7.2160000000000002E-2</v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32.142857142857139</v>
      </c>
      <c r="BN175" s="64">
        <f>IFERROR(Y175*I175/H175,"0")</f>
        <v>36</v>
      </c>
      <c r="BO175" s="64">
        <f>IFERROR(1/J175*(X175/H175),"0")</f>
        <v>5.4112554112554112E-2</v>
      </c>
      <c r="BP175" s="64">
        <f>IFERROR(1/J175*(Y175/H175),"0")</f>
        <v>6.0606060606060608E-2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40</v>
      </c>
      <c r="Y176" s="776">
        <f>IFERROR(IF(X176="",0,CEILING((X176/$H176),1)*$H176),"")</f>
        <v>45</v>
      </c>
      <c r="Z176" s="36">
        <f>IFERROR(IF(Y176=0,"",ROUNDUP(Y176/H176,0)*0.02175),"")</f>
        <v>0.10874999999999999</v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42.800000000000004</v>
      </c>
      <c r="BN176" s="64">
        <f>IFERROR(Y176*I176/H176,"0")</f>
        <v>48.150000000000006</v>
      </c>
      <c r="BO176" s="64">
        <f>IFERROR(1/J176*(X176/H176),"0")</f>
        <v>7.9365079365079361E-2</v>
      </c>
      <c r="BP176" s="64">
        <f>IFERROR(1/J176*(Y176/H176),"0")</f>
        <v>8.9285714285714274E-2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7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789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11.587301587301587</v>
      </c>
      <c r="Y179" s="777">
        <f>IFERROR(Y174/H174,"0")+IFERROR(Y175/H175,"0")+IFERROR(Y176/H176,"0")+IFERROR(Y177/H177,"0")+IFERROR(Y178/H178,"0")</f>
        <v>13</v>
      </c>
      <c r="Z179" s="777">
        <f>IFERROR(IF(Z174="",0,Z174),"0")+IFERROR(IF(Z175="",0,Z175),"0")+IFERROR(IF(Z176="",0,Z176),"0")+IFERROR(IF(Z177="",0,Z177),"0")+IFERROR(IF(Z178="",0,Z178),"0")</f>
        <v>0.18090999999999999</v>
      </c>
      <c r="AA179" s="778"/>
      <c r="AB179" s="778"/>
      <c r="AC179" s="778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70</v>
      </c>
      <c r="Y180" s="777">
        <f>IFERROR(SUM(Y174:Y178),"0")</f>
        <v>78.599999999999994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8"/>
      <c r="P181" s="788"/>
      <c r="Q181" s="788"/>
      <c r="R181" s="788"/>
      <c r="S181" s="788"/>
      <c r="T181" s="788"/>
      <c r="U181" s="788"/>
      <c r="V181" s="788"/>
      <c r="W181" s="788"/>
      <c r="X181" s="788"/>
      <c r="Y181" s="788"/>
      <c r="Z181" s="788"/>
      <c r="AA181" s="768"/>
      <c r="AB181" s="768"/>
      <c r="AC181" s="768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7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4" t="s">
        <v>325</v>
      </c>
      <c r="B186" s="875"/>
      <c r="C186" s="875"/>
      <c r="D186" s="875"/>
      <c r="E186" s="875"/>
      <c r="F186" s="875"/>
      <c r="G186" s="875"/>
      <c r="H186" s="875"/>
      <c r="I186" s="875"/>
      <c r="J186" s="875"/>
      <c r="K186" s="875"/>
      <c r="L186" s="875"/>
      <c r="M186" s="875"/>
      <c r="N186" s="875"/>
      <c r="O186" s="875"/>
      <c r="P186" s="875"/>
      <c r="Q186" s="875"/>
      <c r="R186" s="875"/>
      <c r="S186" s="875"/>
      <c r="T186" s="875"/>
      <c r="U186" s="875"/>
      <c r="V186" s="875"/>
      <c r="W186" s="875"/>
      <c r="X186" s="875"/>
      <c r="Y186" s="875"/>
      <c r="Z186" s="875"/>
      <c r="AA186" s="48"/>
      <c r="AB186" s="48"/>
      <c r="AC186" s="48"/>
    </row>
    <row r="187" spans="1:68" ht="16.5" customHeight="1" x14ac:dyDescent="0.25">
      <c r="A187" s="829" t="s">
        <v>326</v>
      </c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8"/>
      <c r="P187" s="788"/>
      <c r="Q187" s="788"/>
      <c r="R187" s="788"/>
      <c r="S187" s="788"/>
      <c r="T187" s="788"/>
      <c r="U187" s="788"/>
      <c r="V187" s="788"/>
      <c r="W187" s="788"/>
      <c r="X187" s="788"/>
      <c r="Y187" s="788"/>
      <c r="Z187" s="788"/>
      <c r="AA187" s="770"/>
      <c r="AB187" s="770"/>
      <c r="AC187" s="770"/>
    </row>
    <row r="188" spans="1:68" ht="14.25" customHeight="1" x14ac:dyDescent="0.25">
      <c r="A188" s="797" t="s">
        <v>172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768"/>
      <c r="AB188" s="768"/>
      <c r="AC188" s="768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7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8"/>
      <c r="P192" s="788"/>
      <c r="Q192" s="788"/>
      <c r="R192" s="788"/>
      <c r="S192" s="788"/>
      <c r="T192" s="788"/>
      <c r="U192" s="788"/>
      <c r="V192" s="788"/>
      <c r="W192" s="788"/>
      <c r="X192" s="788"/>
      <c r="Y192" s="788"/>
      <c r="Z192" s="788"/>
      <c r="AA192" s="768"/>
      <c r="AB192" s="768"/>
      <c r="AC192" s="768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14</v>
      </c>
      <c r="Y196" s="776">
        <f t="shared" si="36"/>
        <v>14.700000000000001</v>
      </c>
      <c r="Z196" s="36">
        <f>IFERROR(IF(Y196=0,"",ROUNDUP(Y196/H196,0)*0.00502),"")</f>
        <v>3.5140000000000005E-2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14.866666666666665</v>
      </c>
      <c r="BN196" s="64">
        <f t="shared" si="38"/>
        <v>15.61</v>
      </c>
      <c r="BO196" s="64">
        <f t="shared" si="39"/>
        <v>2.8490028490028491E-2</v>
      </c>
      <c r="BP196" s="64">
        <f t="shared" si="40"/>
        <v>2.9914529914529919E-2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7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6.6666666666666661</v>
      </c>
      <c r="Y201" s="777">
        <f>IFERROR(Y193/H193,"0")+IFERROR(Y194/H194,"0")+IFERROR(Y195/H195,"0")+IFERROR(Y196/H196,"0")+IFERROR(Y197/H197,"0")+IFERROR(Y198/H198,"0")+IFERROR(Y199/H199,"0")+IFERROR(Y200/H200,"0")</f>
        <v>7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3.5140000000000005E-2</v>
      </c>
      <c r="AA201" s="778"/>
      <c r="AB201" s="778"/>
      <c r="AC201" s="778"/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14</v>
      </c>
      <c r="Y202" s="777">
        <f>IFERROR(SUM(Y193:Y200),"0")</f>
        <v>14.700000000000001</v>
      </c>
      <c r="Z202" s="37"/>
      <c r="AA202" s="778"/>
      <c r="AB202" s="778"/>
      <c r="AC202" s="778"/>
    </row>
    <row r="203" spans="1:68" ht="16.5" customHeight="1" x14ac:dyDescent="0.25">
      <c r="A203" s="829" t="s">
        <v>350</v>
      </c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8"/>
      <c r="P203" s="788"/>
      <c r="Q203" s="788"/>
      <c r="R203" s="788"/>
      <c r="S203" s="788"/>
      <c r="T203" s="788"/>
      <c r="U203" s="788"/>
      <c r="V203" s="788"/>
      <c r="W203" s="788"/>
      <c r="X203" s="788"/>
      <c r="Y203" s="788"/>
      <c r="Z203" s="788"/>
      <c r="AA203" s="770"/>
      <c r="AB203" s="770"/>
      <c r="AC203" s="770"/>
    </row>
    <row r="204" spans="1:68" ht="14.25" customHeight="1" x14ac:dyDescent="0.25">
      <c r="A204" s="797" t="s">
        <v>115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768"/>
      <c r="AB204" s="768"/>
      <c r="AC204" s="768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7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8"/>
      <c r="P209" s="788"/>
      <c r="Q209" s="788"/>
      <c r="R209" s="788"/>
      <c r="S209" s="788"/>
      <c r="T209" s="788"/>
      <c r="U209" s="788"/>
      <c r="V209" s="788"/>
      <c r="W209" s="788"/>
      <c r="X209" s="788"/>
      <c r="Y209" s="788"/>
      <c r="Z209" s="788"/>
      <c r="AA209" s="768"/>
      <c r="AB209" s="768"/>
      <c r="AC209" s="768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7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8"/>
      <c r="P214" s="788"/>
      <c r="Q214" s="788"/>
      <c r="R214" s="788"/>
      <c r="S214" s="788"/>
      <c r="T214" s="788"/>
      <c r="U214" s="788"/>
      <c r="V214" s="788"/>
      <c r="W214" s="788"/>
      <c r="X214" s="788"/>
      <c r="Y214" s="788"/>
      <c r="Z214" s="788"/>
      <c r="AA214" s="768"/>
      <c r="AB214" s="768"/>
      <c r="AC214" s="768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20</v>
      </c>
      <c r="Y215" s="776">
        <f t="shared" ref="Y215:Y222" si="41">IFERROR(IF(X215="",0,CEILING((X215/$H215),1)*$H215),"")</f>
        <v>21.6</v>
      </c>
      <c r="Z215" s="36">
        <f>IFERROR(IF(Y215=0,"",ROUNDUP(Y215/H215,0)*0.00902),"")</f>
        <v>3.6080000000000001E-2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20.777777777777779</v>
      </c>
      <c r="BN215" s="64">
        <f t="shared" ref="BN215:BN222" si="43">IFERROR(Y215*I215/H215,"0")</f>
        <v>22.44</v>
      </c>
      <c r="BO215" s="64">
        <f t="shared" ref="BO215:BO222" si="44">IFERROR(1/J215*(X215/H215),"0")</f>
        <v>2.8058361391694722E-2</v>
      </c>
      <c r="BP215" s="64">
        <f t="shared" ref="BP215:BP222" si="45">IFERROR(1/J215*(Y215/H215),"0")</f>
        <v>3.0303030303030304E-2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9</v>
      </c>
      <c r="Y217" s="776">
        <f t="shared" si="41"/>
        <v>10.8</v>
      </c>
      <c r="Z217" s="36">
        <f>IFERROR(IF(Y217=0,"",ROUNDUP(Y217/H217,0)*0.00902),"")</f>
        <v>1.804E-2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9.35</v>
      </c>
      <c r="BN217" s="64">
        <f t="shared" si="43"/>
        <v>11.22</v>
      </c>
      <c r="BO217" s="64">
        <f t="shared" si="44"/>
        <v>1.2626262626262626E-2</v>
      </c>
      <c r="BP217" s="64">
        <f t="shared" si="45"/>
        <v>1.5151515151515152E-2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7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5.3703703703703702</v>
      </c>
      <c r="Y223" s="777">
        <f>IFERROR(Y215/H215,"0")+IFERROR(Y216/H216,"0")+IFERROR(Y217/H217,"0")+IFERROR(Y218/H218,"0")+IFERROR(Y219/H219,"0")+IFERROR(Y220/H220,"0")+IFERROR(Y221/H221,"0")+IFERROR(Y222/H222,"0")</f>
        <v>6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5.4120000000000001E-2</v>
      </c>
      <c r="AA223" s="778"/>
      <c r="AB223" s="778"/>
      <c r="AC223" s="778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29</v>
      </c>
      <c r="Y224" s="777">
        <f>IFERROR(SUM(Y215:Y222),"0")</f>
        <v>32.400000000000006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8"/>
      <c r="P225" s="788"/>
      <c r="Q225" s="788"/>
      <c r="R225" s="788"/>
      <c r="S225" s="788"/>
      <c r="T225" s="788"/>
      <c r="U225" s="788"/>
      <c r="V225" s="788"/>
      <c r="W225" s="788"/>
      <c r="X225" s="788"/>
      <c r="Y225" s="788"/>
      <c r="Z225" s="788"/>
      <c r="AA225" s="768"/>
      <c r="AB225" s="768"/>
      <c r="AC225" s="768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7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8"/>
      <c r="P239" s="788"/>
      <c r="Q239" s="788"/>
      <c r="R239" s="788"/>
      <c r="S239" s="788"/>
      <c r="T239" s="788"/>
      <c r="U239" s="788"/>
      <c r="V239" s="788"/>
      <c r="W239" s="788"/>
      <c r="X239" s="788"/>
      <c r="Y239" s="788"/>
      <c r="Z239" s="788"/>
      <c r="AA239" s="768"/>
      <c r="AB239" s="768"/>
      <c r="AC239" s="768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4301060404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7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9" t="s">
        <v>428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770"/>
      <c r="AB248" s="770"/>
      <c r="AC248" s="770"/>
    </row>
    <row r="249" spans="1:68" ht="14.25" customHeight="1" x14ac:dyDescent="0.25">
      <c r="A249" s="797" t="s">
        <v>115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68"/>
      <c r="AB249" s="768"/>
      <c r="AC249" s="768"/>
    </row>
    <row r="250" spans="1:68" ht="27" customHeight="1" x14ac:dyDescent="0.25">
      <c r="A250" s="54" t="s">
        <v>429</v>
      </c>
      <c r="B250" s="54" t="s">
        <v>430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439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7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9" t="s">
        <v>449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770"/>
      <c r="AB260" s="770"/>
      <c r="AC260" s="770"/>
    </row>
    <row r="261" spans="1:68" ht="14.25" customHeight="1" x14ac:dyDescent="0.25">
      <c r="A261" s="797" t="s">
        <v>115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68"/>
      <c r="AB261" s="768"/>
      <c r="AC261" s="768"/>
    </row>
    <row r="262" spans="1:68" ht="27" customHeight="1" x14ac:dyDescent="0.25">
      <c r="A262" s="54" t="s">
        <v>450</v>
      </c>
      <c r="B262" s="54" t="s">
        <v>451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452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459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7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8"/>
      <c r="P273" s="788"/>
      <c r="Q273" s="788"/>
      <c r="R273" s="788"/>
      <c r="S273" s="788"/>
      <c r="T273" s="788"/>
      <c r="U273" s="788"/>
      <c r="V273" s="788"/>
      <c r="W273" s="788"/>
      <c r="X273" s="788"/>
      <c r="Y273" s="788"/>
      <c r="Z273" s="788"/>
      <c r="AA273" s="768"/>
      <c r="AB273" s="768"/>
      <c r="AC273" s="768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9" t="s">
        <v>473</v>
      </c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88"/>
      <c r="P277" s="788"/>
      <c r="Q277" s="788"/>
      <c r="R277" s="788"/>
      <c r="S277" s="788"/>
      <c r="T277" s="788"/>
      <c r="U277" s="788"/>
      <c r="V277" s="788"/>
      <c r="W277" s="788"/>
      <c r="X277" s="788"/>
      <c r="Y277" s="788"/>
      <c r="Z277" s="788"/>
      <c r="AA277" s="770"/>
      <c r="AB277" s="770"/>
      <c r="AC277" s="770"/>
    </row>
    <row r="278" spans="1:68" ht="14.25" customHeight="1" x14ac:dyDescent="0.25">
      <c r="A278" s="797" t="s">
        <v>115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68"/>
      <c r="AB278" s="768"/>
      <c r="AC278" s="768"/>
    </row>
    <row r="279" spans="1:68" ht="27" customHeight="1" x14ac:dyDescent="0.25">
      <c r="A279" s="54" t="s">
        <v>474</v>
      </c>
      <c r="B279" s="54" t="s">
        <v>475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7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9" t="s">
        <v>500</v>
      </c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8"/>
      <c r="P291" s="788"/>
      <c r="Q291" s="788"/>
      <c r="R291" s="788"/>
      <c r="S291" s="788"/>
      <c r="T291" s="788"/>
      <c r="U291" s="788"/>
      <c r="V291" s="788"/>
      <c r="W291" s="788"/>
      <c r="X291" s="788"/>
      <c r="Y291" s="788"/>
      <c r="Z291" s="788"/>
      <c r="AA291" s="770"/>
      <c r="AB291" s="770"/>
      <c r="AC291" s="770"/>
    </row>
    <row r="292" spans="1:68" ht="14.25" customHeight="1" x14ac:dyDescent="0.25">
      <c r="A292" s="797" t="s">
        <v>115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68"/>
      <c r="AB292" s="768"/>
      <c r="AC292" s="768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9" t="s">
        <v>503</v>
      </c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88"/>
      <c r="P296" s="788"/>
      <c r="Q296" s="788"/>
      <c r="R296" s="788"/>
      <c r="S296" s="788"/>
      <c r="T296" s="788"/>
      <c r="U296" s="788"/>
      <c r="V296" s="788"/>
      <c r="W296" s="788"/>
      <c r="X296" s="788"/>
      <c r="Y296" s="788"/>
      <c r="Z296" s="788"/>
      <c r="AA296" s="770"/>
      <c r="AB296" s="770"/>
      <c r="AC296" s="770"/>
    </row>
    <row r="297" spans="1:68" ht="14.25" customHeight="1" x14ac:dyDescent="0.25">
      <c r="A297" s="797" t="s">
        <v>115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68"/>
      <c r="AB297" s="768"/>
      <c r="AC297" s="768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9" t="s">
        <v>512</v>
      </c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8"/>
      <c r="P303" s="788"/>
      <c r="Q303" s="788"/>
      <c r="R303" s="788"/>
      <c r="S303" s="788"/>
      <c r="T303" s="788"/>
      <c r="U303" s="788"/>
      <c r="V303" s="788"/>
      <c r="W303" s="788"/>
      <c r="X303" s="788"/>
      <c r="Y303" s="788"/>
      <c r="Z303" s="788"/>
      <c r="AA303" s="770"/>
      <c r="AB303" s="770"/>
      <c r="AC303" s="770"/>
    </row>
    <row r="304" spans="1:68" ht="14.25" customHeight="1" x14ac:dyDescent="0.25">
      <c r="A304" s="797" t="s">
        <v>73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68"/>
      <c r="AB304" s="768"/>
      <c r="AC304" s="768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7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9" t="s">
        <v>528</v>
      </c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8"/>
      <c r="P313" s="788"/>
      <c r="Q313" s="788"/>
      <c r="R313" s="788"/>
      <c r="S313" s="788"/>
      <c r="T313" s="788"/>
      <c r="U313" s="788"/>
      <c r="V313" s="788"/>
      <c r="W313" s="788"/>
      <c r="X313" s="788"/>
      <c r="Y313" s="788"/>
      <c r="Z313" s="788"/>
      <c r="AA313" s="770"/>
      <c r="AB313" s="770"/>
      <c r="AC313" s="770"/>
    </row>
    <row r="314" spans="1:68" ht="14.25" customHeight="1" x14ac:dyDescent="0.25">
      <c r="A314" s="797" t="s">
        <v>115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68"/>
      <c r="AB314" s="768"/>
      <c r="AC314" s="768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68"/>
      <c r="AB318" s="768"/>
      <c r="AC318" s="768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8"/>
      <c r="P322" s="788"/>
      <c r="Q322" s="788"/>
      <c r="R322" s="788"/>
      <c r="S322" s="788"/>
      <c r="T322" s="788"/>
      <c r="U322" s="788"/>
      <c r="V322" s="788"/>
      <c r="W322" s="788"/>
      <c r="X322" s="788"/>
      <c r="Y322" s="788"/>
      <c r="Z322" s="788"/>
      <c r="AA322" s="768"/>
      <c r="AB322" s="768"/>
      <c r="AC322" s="768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9" t="s">
        <v>538</v>
      </c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8"/>
      <c r="P326" s="788"/>
      <c r="Q326" s="788"/>
      <c r="R326" s="788"/>
      <c r="S326" s="788"/>
      <c r="T326" s="788"/>
      <c r="U326" s="788"/>
      <c r="V326" s="788"/>
      <c r="W326" s="788"/>
      <c r="X326" s="788"/>
      <c r="Y326" s="788"/>
      <c r="Z326" s="788"/>
      <c r="AA326" s="770"/>
      <c r="AB326" s="770"/>
      <c r="AC326" s="770"/>
    </row>
    <row r="327" spans="1:68" ht="14.25" customHeight="1" x14ac:dyDescent="0.25">
      <c r="A327" s="797" t="s">
        <v>115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68"/>
      <c r="AB327" s="768"/>
      <c r="AC327" s="768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8"/>
      <c r="P331" s="788"/>
      <c r="Q331" s="788"/>
      <c r="R331" s="788"/>
      <c r="S331" s="788"/>
      <c r="T331" s="788"/>
      <c r="U331" s="788"/>
      <c r="V331" s="788"/>
      <c r="W331" s="788"/>
      <c r="X331" s="788"/>
      <c r="Y331" s="788"/>
      <c r="Z331" s="788"/>
      <c r="AA331" s="768"/>
      <c r="AB331" s="768"/>
      <c r="AC331" s="768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8"/>
      <c r="P335" s="788"/>
      <c r="Q335" s="788"/>
      <c r="R335" s="788"/>
      <c r="S335" s="788"/>
      <c r="T335" s="788"/>
      <c r="U335" s="788"/>
      <c r="V335" s="788"/>
      <c r="W335" s="788"/>
      <c r="X335" s="788"/>
      <c r="Y335" s="788"/>
      <c r="Z335" s="788"/>
      <c r="AA335" s="768"/>
      <c r="AB335" s="768"/>
      <c r="AC335" s="768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9" t="s">
        <v>551</v>
      </c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88"/>
      <c r="P340" s="788"/>
      <c r="Q340" s="788"/>
      <c r="R340" s="788"/>
      <c r="S340" s="788"/>
      <c r="T340" s="788"/>
      <c r="U340" s="788"/>
      <c r="V340" s="788"/>
      <c r="W340" s="788"/>
      <c r="X340" s="788"/>
      <c r="Y340" s="788"/>
      <c r="Z340" s="788"/>
      <c r="AA340" s="770"/>
      <c r="AB340" s="770"/>
      <c r="AC340" s="770"/>
    </row>
    <row r="341" spans="1:68" ht="14.25" customHeight="1" x14ac:dyDescent="0.25">
      <c r="A341" s="797" t="s">
        <v>115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68"/>
      <c r="AB341" s="768"/>
      <c r="AC341" s="768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8"/>
      <c r="P345" s="788"/>
      <c r="Q345" s="788"/>
      <c r="R345" s="788"/>
      <c r="S345" s="788"/>
      <c r="T345" s="788"/>
      <c r="U345" s="788"/>
      <c r="V345" s="788"/>
      <c r="W345" s="788"/>
      <c r="X345" s="788"/>
      <c r="Y345" s="788"/>
      <c r="Z345" s="788"/>
      <c r="AA345" s="768"/>
      <c r="AB345" s="768"/>
      <c r="AC345" s="768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14</v>
      </c>
      <c r="Y346" s="776">
        <f>IFERROR(IF(X346="",0,CEILING((X346/$H346),1)*$H346),"")</f>
        <v>14.700000000000001</v>
      </c>
      <c r="Z346" s="36">
        <f>IFERROR(IF(Y346=0,"",ROUNDUP(Y346/H346,0)*0.00502),"")</f>
        <v>3.5140000000000005E-2</v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14.666666666666668</v>
      </c>
      <c r="BN346" s="64">
        <f>IFERROR(Y346*I346/H346,"0")</f>
        <v>15.4</v>
      </c>
      <c r="BO346" s="64">
        <f>IFERROR(1/J346*(X346/H346),"0")</f>
        <v>2.8490028490028491E-2</v>
      </c>
      <c r="BP346" s="64">
        <f>IFERROR(1/J346*(Y346/H346),"0")</f>
        <v>2.9914529914529919E-2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6.6666666666666661</v>
      </c>
      <c r="Y348" s="777">
        <f>IFERROR(Y346/H346,"0")+IFERROR(Y347/H347,"0")</f>
        <v>7</v>
      </c>
      <c r="Z348" s="777">
        <f>IFERROR(IF(Z346="",0,Z346),"0")+IFERROR(IF(Z347="",0,Z347),"0")</f>
        <v>3.5140000000000005E-2</v>
      </c>
      <c r="AA348" s="778"/>
      <c r="AB348" s="778"/>
      <c r="AC348" s="778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14</v>
      </c>
      <c r="Y349" s="777">
        <f>IFERROR(SUM(Y346:Y347),"0")</f>
        <v>14.700000000000001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8"/>
      <c r="P350" s="788"/>
      <c r="Q350" s="788"/>
      <c r="R350" s="788"/>
      <c r="S350" s="788"/>
      <c r="T350" s="788"/>
      <c r="U350" s="788"/>
      <c r="V350" s="788"/>
      <c r="W350" s="788"/>
      <c r="X350" s="788"/>
      <c r="Y350" s="788"/>
      <c r="Z350" s="788"/>
      <c r="AA350" s="768"/>
      <c r="AB350" s="768"/>
      <c r="AC350" s="768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9" t="s">
        <v>562</v>
      </c>
      <c r="B354" s="788"/>
      <c r="C354" s="788"/>
      <c r="D354" s="788"/>
      <c r="E354" s="788"/>
      <c r="F354" s="788"/>
      <c r="G354" s="788"/>
      <c r="H354" s="788"/>
      <c r="I354" s="788"/>
      <c r="J354" s="788"/>
      <c r="K354" s="788"/>
      <c r="L354" s="788"/>
      <c r="M354" s="788"/>
      <c r="N354" s="788"/>
      <c r="O354" s="788"/>
      <c r="P354" s="788"/>
      <c r="Q354" s="788"/>
      <c r="R354" s="788"/>
      <c r="S354" s="788"/>
      <c r="T354" s="788"/>
      <c r="U354" s="788"/>
      <c r="V354" s="788"/>
      <c r="W354" s="788"/>
      <c r="X354" s="788"/>
      <c r="Y354" s="788"/>
      <c r="Z354" s="788"/>
      <c r="AA354" s="770"/>
      <c r="AB354" s="770"/>
      <c r="AC354" s="770"/>
    </row>
    <row r="355" spans="1:68" ht="14.25" customHeight="1" x14ac:dyDescent="0.25">
      <c r="A355" s="797" t="s">
        <v>115</v>
      </c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8"/>
      <c r="P355" s="788"/>
      <c r="Q355" s="788"/>
      <c r="R355" s="788"/>
      <c r="S355" s="788"/>
      <c r="T355" s="788"/>
      <c r="U355" s="788"/>
      <c r="V355" s="788"/>
      <c r="W355" s="788"/>
      <c r="X355" s="788"/>
      <c r="Y355" s="788"/>
      <c r="Z355" s="788"/>
      <c r="AA355" s="768"/>
      <c r="AB355" s="768"/>
      <c r="AC355" s="768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17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4301011323</v>
      </c>
      <c r="D363" s="779">
        <v>4607091386011</v>
      </c>
      <c r="E363" s="780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4301011859</v>
      </c>
      <c r="D364" s="779">
        <v>4680115885608</v>
      </c>
      <c r="E364" s="780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7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8"/>
      <c r="P367" s="788"/>
      <c r="Q367" s="788"/>
      <c r="R367" s="788"/>
      <c r="S367" s="788"/>
      <c r="T367" s="788"/>
      <c r="U367" s="788"/>
      <c r="V367" s="788"/>
      <c r="W367" s="788"/>
      <c r="X367" s="788"/>
      <c r="Y367" s="788"/>
      <c r="Z367" s="788"/>
      <c r="AA367" s="768"/>
      <c r="AB367" s="768"/>
      <c r="AC367" s="768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15</v>
      </c>
      <c r="Y369" s="776">
        <f>IFERROR(IF(X369="",0,CEILING((X369/$H369),1)*$H369),"")</f>
        <v>16.8</v>
      </c>
      <c r="Z369" s="36">
        <f>IFERROR(IF(Y369=0,"",ROUNDUP(Y369/H369,0)*0.00902),"")</f>
        <v>3.6080000000000001E-2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15.964285714285714</v>
      </c>
      <c r="BN369" s="64">
        <f>IFERROR(Y369*I369/H369,"0")</f>
        <v>17.88</v>
      </c>
      <c r="BO369" s="64">
        <f>IFERROR(1/J369*(X369/H369),"0")</f>
        <v>2.7056277056277056E-2</v>
      </c>
      <c r="BP369" s="64">
        <f>IFERROR(1/J369*(Y369/H369),"0")</f>
        <v>3.0303030303030304E-2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14</v>
      </c>
      <c r="Y371" s="776">
        <f>IFERROR(IF(X371="",0,CEILING((X371/$H371),1)*$H371),"")</f>
        <v>14.700000000000001</v>
      </c>
      <c r="Z371" s="36">
        <f>IFERROR(IF(Y371=0,"",ROUNDUP(Y371/H371,0)*0.00502),"")</f>
        <v>3.5140000000000005E-2</v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14.866666666666665</v>
      </c>
      <c r="BN371" s="64">
        <f>IFERROR(Y371*I371/H371,"0")</f>
        <v>15.61</v>
      </c>
      <c r="BO371" s="64">
        <f>IFERROR(1/J371*(X371/H371),"0")</f>
        <v>2.8490028490028491E-2</v>
      </c>
      <c r="BP371" s="64">
        <f>IFERROR(1/J371*(Y371/H371),"0")</f>
        <v>2.9914529914529919E-2</v>
      </c>
    </row>
    <row r="372" spans="1:68" x14ac:dyDescent="0.2">
      <c r="A372" s="787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10.238095238095237</v>
      </c>
      <c r="Y372" s="777">
        <f>IFERROR(Y368/H368,"0")+IFERROR(Y369/H369,"0")+IFERROR(Y370/H370,"0")+IFERROR(Y371/H371,"0")</f>
        <v>11</v>
      </c>
      <c r="Z372" s="777">
        <f>IFERROR(IF(Z368="",0,Z368),"0")+IFERROR(IF(Z369="",0,Z369),"0")+IFERROR(IF(Z370="",0,Z370),"0")+IFERROR(IF(Z371="",0,Z371),"0")</f>
        <v>7.1220000000000006E-2</v>
      </c>
      <c r="AA372" s="778"/>
      <c r="AB372" s="778"/>
      <c r="AC372" s="778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29</v>
      </c>
      <c r="Y373" s="777">
        <f>IFERROR(SUM(Y368:Y371),"0")</f>
        <v>31.5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8"/>
      <c r="P374" s="788"/>
      <c r="Q374" s="788"/>
      <c r="R374" s="788"/>
      <c r="S374" s="788"/>
      <c r="T374" s="788"/>
      <c r="U374" s="788"/>
      <c r="V374" s="788"/>
      <c r="W374" s="788"/>
      <c r="X374" s="788"/>
      <c r="Y374" s="788"/>
      <c r="Z374" s="788"/>
      <c r="AA374" s="768"/>
      <c r="AB374" s="768"/>
      <c r="AC374" s="768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300</v>
      </c>
      <c r="Y375" s="776">
        <f t="shared" ref="Y375:Y380" si="82">IFERROR(IF(X375="",0,CEILING((X375/$H375),1)*$H375),"")</f>
        <v>304.2</v>
      </c>
      <c r="Z375" s="36">
        <f>IFERROR(IF(Y375=0,"",ROUNDUP(Y375/H375,0)*0.02175),"")</f>
        <v>0.84824999999999995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321.46153846153845</v>
      </c>
      <c r="BN375" s="64">
        <f t="shared" ref="BN375:BN380" si="84">IFERROR(Y375*I375/H375,"0")</f>
        <v>325.96199999999999</v>
      </c>
      <c r="BO375" s="64">
        <f t="shared" ref="BO375:BO380" si="85">IFERROR(1/J375*(X375/H375),"0")</f>
        <v>0.6868131868131867</v>
      </c>
      <c r="BP375" s="64">
        <f t="shared" ref="BP375:BP380" si="86">IFERROR(1/J375*(Y375/H375),"0")</f>
        <v>0.6964285714285714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7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38.46153846153846</v>
      </c>
      <c r="Y381" s="777">
        <f>IFERROR(Y375/H375,"0")+IFERROR(Y376/H376,"0")+IFERROR(Y377/H377,"0")+IFERROR(Y378/H378,"0")+IFERROR(Y379/H379,"0")+IFERROR(Y380/H380,"0")</f>
        <v>39</v>
      </c>
      <c r="Z381" s="777">
        <f>IFERROR(IF(Z375="",0,Z375),"0")+IFERROR(IF(Z376="",0,Z376),"0")+IFERROR(IF(Z377="",0,Z377),"0")+IFERROR(IF(Z378="",0,Z378),"0")+IFERROR(IF(Z379="",0,Z379),"0")+IFERROR(IF(Z380="",0,Z380),"0")</f>
        <v>0.84824999999999995</v>
      </c>
      <c r="AA381" s="778"/>
      <c r="AB381" s="778"/>
      <c r="AC381" s="778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300</v>
      </c>
      <c r="Y382" s="777">
        <f>IFERROR(SUM(Y375:Y380),"0")</f>
        <v>304.2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8"/>
      <c r="P383" s="788"/>
      <c r="Q383" s="788"/>
      <c r="R383" s="788"/>
      <c r="S383" s="788"/>
      <c r="T383" s="788"/>
      <c r="U383" s="788"/>
      <c r="V383" s="788"/>
      <c r="W383" s="788"/>
      <c r="X383" s="788"/>
      <c r="Y383" s="788"/>
      <c r="Z383" s="788"/>
      <c r="AA383" s="768"/>
      <c r="AB383" s="768"/>
      <c r="AC383" s="768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4301060325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625</v>
      </c>
      <c r="C387" s="31">
        <v>4301060484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92" t="s">
        <v>626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7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8"/>
      <c r="P390" s="788"/>
      <c r="Q390" s="788"/>
      <c r="R390" s="788"/>
      <c r="S390" s="788"/>
      <c r="T390" s="788"/>
      <c r="U390" s="788"/>
      <c r="V390" s="788"/>
      <c r="W390" s="788"/>
      <c r="X390" s="788"/>
      <c r="Y390" s="788"/>
      <c r="Z390" s="788"/>
      <c r="AA390" s="768"/>
      <c r="AB390" s="768"/>
      <c r="AC390" s="768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7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8"/>
      <c r="P397" s="788"/>
      <c r="Q397" s="788"/>
      <c r="R397" s="788"/>
      <c r="S397" s="788"/>
      <c r="T397" s="788"/>
      <c r="U397" s="788"/>
      <c r="V397" s="788"/>
      <c r="W397" s="788"/>
      <c r="X397" s="788"/>
      <c r="Y397" s="788"/>
      <c r="Z397" s="788"/>
      <c r="AA397" s="768"/>
      <c r="AB397" s="768"/>
      <c r="AC397" s="768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7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9" t="s">
        <v>649</v>
      </c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8"/>
      <c r="P403" s="788"/>
      <c r="Q403" s="788"/>
      <c r="R403" s="788"/>
      <c r="S403" s="788"/>
      <c r="T403" s="788"/>
      <c r="U403" s="788"/>
      <c r="V403" s="788"/>
      <c r="W403" s="788"/>
      <c r="X403" s="788"/>
      <c r="Y403" s="788"/>
      <c r="Z403" s="788"/>
      <c r="AA403" s="770"/>
      <c r="AB403" s="770"/>
      <c r="AC403" s="770"/>
    </row>
    <row r="404" spans="1:68" ht="14.25" customHeight="1" x14ac:dyDescent="0.25">
      <c r="A404" s="797" t="s">
        <v>64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68"/>
      <c r="AB404" s="768"/>
      <c r="AC404" s="768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7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768"/>
      <c r="AB408" s="768"/>
      <c r="AC408" s="768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14</v>
      </c>
      <c r="Y411" s="776">
        <f>IFERROR(IF(X411="",0,CEILING((X411/$H411),1)*$H411),"")</f>
        <v>14.700000000000001</v>
      </c>
      <c r="Z411" s="36">
        <f>IFERROR(IF(Y411=0,"",ROUNDUP(Y411/H411,0)*0.00651),"")</f>
        <v>4.5569999999999999E-2</v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15.599999999999998</v>
      </c>
      <c r="BN411" s="64">
        <f>IFERROR(Y411*I411/H411,"0")</f>
        <v>16.380000000000003</v>
      </c>
      <c r="BO411" s="64">
        <f>IFERROR(1/J411*(X411/H411),"0")</f>
        <v>3.6630036630036632E-2</v>
      </c>
      <c r="BP411" s="64">
        <f>IFERROR(1/J411*(Y411/H411),"0")</f>
        <v>3.8461538461538464E-2</v>
      </c>
    </row>
    <row r="412" spans="1:68" x14ac:dyDescent="0.2">
      <c r="A412" s="787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6.6666666666666661</v>
      </c>
      <c r="Y412" s="777">
        <f>IFERROR(Y409/H409,"0")+IFERROR(Y410/H410,"0")+IFERROR(Y411/H411,"0")</f>
        <v>7</v>
      </c>
      <c r="Z412" s="777">
        <f>IFERROR(IF(Z409="",0,Z409),"0")+IFERROR(IF(Z410="",0,Z410),"0")+IFERROR(IF(Z411="",0,Z411),"0")</f>
        <v>4.5569999999999999E-2</v>
      </c>
      <c r="AA412" s="778"/>
      <c r="AB412" s="778"/>
      <c r="AC412" s="778"/>
    </row>
    <row r="413" spans="1:68" x14ac:dyDescent="0.2">
      <c r="A413" s="788"/>
      <c r="B413" s="788"/>
      <c r="C413" s="788"/>
      <c r="D413" s="788"/>
      <c r="E413" s="788"/>
      <c r="F413" s="788"/>
      <c r="G413" s="788"/>
      <c r="H413" s="788"/>
      <c r="I413" s="788"/>
      <c r="J413" s="788"/>
      <c r="K413" s="788"/>
      <c r="L413" s="788"/>
      <c r="M413" s="788"/>
      <c r="N413" s="788"/>
      <c r="O413" s="789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14</v>
      </c>
      <c r="Y413" s="777">
        <f>IFERROR(SUM(Y409:Y411),"0")</f>
        <v>14.700000000000001</v>
      </c>
      <c r="Z413" s="37"/>
      <c r="AA413" s="778"/>
      <c r="AB413" s="778"/>
      <c r="AC413" s="778"/>
    </row>
    <row r="414" spans="1:68" ht="27.75" customHeight="1" x14ac:dyDescent="0.2">
      <c r="A414" s="874" t="s">
        <v>662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48"/>
      <c r="AB414" s="48"/>
      <c r="AC414" s="48"/>
    </row>
    <row r="415" spans="1:68" ht="16.5" customHeight="1" x14ac:dyDescent="0.25">
      <c r="A415" s="829" t="s">
        <v>663</v>
      </c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8"/>
      <c r="P415" s="788"/>
      <c r="Q415" s="788"/>
      <c r="R415" s="788"/>
      <c r="S415" s="788"/>
      <c r="T415" s="788"/>
      <c r="U415" s="788"/>
      <c r="V415" s="788"/>
      <c r="W415" s="788"/>
      <c r="X415" s="788"/>
      <c r="Y415" s="788"/>
      <c r="Z415" s="788"/>
      <c r="AA415" s="770"/>
      <c r="AB415" s="770"/>
      <c r="AC415" s="770"/>
    </row>
    <row r="416" spans="1:68" ht="14.25" customHeight="1" x14ac:dyDescent="0.25">
      <c r="A416" s="797" t="s">
        <v>115</v>
      </c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8"/>
      <c r="P416" s="788"/>
      <c r="Q416" s="788"/>
      <c r="R416" s="788"/>
      <c r="S416" s="788"/>
      <c r="T416" s="788"/>
      <c r="U416" s="788"/>
      <c r="V416" s="788"/>
      <c r="W416" s="788"/>
      <c r="X416" s="788"/>
      <c r="Y416" s="788"/>
      <c r="Z416" s="788"/>
      <c r="AA416" s="768"/>
      <c r="AB416" s="768"/>
      <c r="AC416" s="768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100</v>
      </c>
      <c r="Y418" s="776">
        <f t="shared" si="87"/>
        <v>105</v>
      </c>
      <c r="Z418" s="36">
        <f>IFERROR(IF(Y418=0,"",ROUNDUP(Y418/H418,0)*0.02175),"")</f>
        <v>0.15225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103.2</v>
      </c>
      <c r="BN418" s="64">
        <f t="shared" si="89"/>
        <v>108.36</v>
      </c>
      <c r="BO418" s="64">
        <f t="shared" si="90"/>
        <v>0.1388888888888889</v>
      </c>
      <c r="BP418" s="64">
        <f t="shared" si="91"/>
        <v>0.14583333333333331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400</v>
      </c>
      <c r="Y420" s="776">
        <f t="shared" si="87"/>
        <v>405</v>
      </c>
      <c r="Z420" s="36">
        <f>IFERROR(IF(Y420=0,"",ROUNDUP(Y420/H420,0)*0.02175),"")</f>
        <v>0.58724999999999994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412.8</v>
      </c>
      <c r="BN420" s="64">
        <f t="shared" si="89"/>
        <v>417.96000000000004</v>
      </c>
      <c r="BO420" s="64">
        <f t="shared" si="90"/>
        <v>0.55555555555555558</v>
      </c>
      <c r="BP420" s="64">
        <f t="shared" si="91"/>
        <v>0.5625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600</v>
      </c>
      <c r="Y423" s="776">
        <f t="shared" si="87"/>
        <v>600</v>
      </c>
      <c r="Z423" s="36">
        <f>IFERROR(IF(Y423=0,"",ROUNDUP(Y423/H423,0)*0.02175),"")</f>
        <v>0.86999999999999988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619.20000000000005</v>
      </c>
      <c r="BN423" s="64">
        <f t="shared" si="89"/>
        <v>619.20000000000005</v>
      </c>
      <c r="BO423" s="64">
        <f t="shared" si="90"/>
        <v>0.83333333333333326</v>
      </c>
      <c r="BP423" s="64">
        <f t="shared" si="91"/>
        <v>0.83333333333333326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779">
        <v>4680115884861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4301011866</v>
      </c>
      <c r="D427" s="779">
        <v>4680115884878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7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73.333333333333343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74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1.6094999999999997</v>
      </c>
      <c r="AA428" s="778"/>
      <c r="AB428" s="778"/>
      <c r="AC428" s="778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1100</v>
      </c>
      <c r="Y429" s="777">
        <f>IFERROR(SUM(Y417:Y427),"0")</f>
        <v>1110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8"/>
      <c r="P430" s="788"/>
      <c r="Q430" s="788"/>
      <c r="R430" s="788"/>
      <c r="S430" s="788"/>
      <c r="T430" s="788"/>
      <c r="U430" s="788"/>
      <c r="V430" s="788"/>
      <c r="W430" s="788"/>
      <c r="X430" s="788"/>
      <c r="Y430" s="788"/>
      <c r="Z430" s="788"/>
      <c r="AA430" s="768"/>
      <c r="AB430" s="768"/>
      <c r="AC430" s="768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300</v>
      </c>
      <c r="Y431" s="776">
        <f>IFERROR(IF(X431="",0,CEILING((X431/$H431),1)*$H431),"")</f>
        <v>300</v>
      </c>
      <c r="Z431" s="36">
        <f>IFERROR(IF(Y431=0,"",ROUNDUP(Y431/H431,0)*0.02175),"")</f>
        <v>0.43499999999999994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309.60000000000002</v>
      </c>
      <c r="BN431" s="64">
        <f>IFERROR(Y431*I431/H431,"0")</f>
        <v>309.60000000000002</v>
      </c>
      <c r="BO431" s="64">
        <f>IFERROR(1/J431*(X431/H431),"0")</f>
        <v>0.41666666666666663</v>
      </c>
      <c r="BP431" s="64">
        <f>IFERROR(1/J431*(Y431/H431),"0")</f>
        <v>0.41666666666666663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7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20</v>
      </c>
      <c r="Y433" s="777">
        <f>IFERROR(Y431/H431,"0")+IFERROR(Y432/H432,"0")</f>
        <v>20</v>
      </c>
      <c r="Z433" s="777">
        <f>IFERROR(IF(Z431="",0,Z431),"0")+IFERROR(IF(Z432="",0,Z432),"0")</f>
        <v>0.43499999999999994</v>
      </c>
      <c r="AA433" s="778"/>
      <c r="AB433" s="778"/>
      <c r="AC433" s="778"/>
    </row>
    <row r="434" spans="1:68" x14ac:dyDescent="0.2">
      <c r="A434" s="788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300</v>
      </c>
      <c r="Y434" s="777">
        <f>IFERROR(SUM(Y431:Y432),"0")</f>
        <v>300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8"/>
      <c r="P435" s="788"/>
      <c r="Q435" s="788"/>
      <c r="R435" s="788"/>
      <c r="S435" s="788"/>
      <c r="T435" s="788"/>
      <c r="U435" s="788"/>
      <c r="V435" s="788"/>
      <c r="W435" s="788"/>
      <c r="X435" s="788"/>
      <c r="Y435" s="788"/>
      <c r="Z435" s="788"/>
      <c r="AA435" s="768"/>
      <c r="AB435" s="768"/>
      <c r="AC435" s="768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7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4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7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8"/>
      <c r="P440" s="788"/>
      <c r="Q440" s="788"/>
      <c r="R440" s="788"/>
      <c r="S440" s="788"/>
      <c r="T440" s="788"/>
      <c r="U440" s="788"/>
      <c r="V440" s="788"/>
      <c r="W440" s="788"/>
      <c r="X440" s="788"/>
      <c r="Y440" s="788"/>
      <c r="Z440" s="788"/>
      <c r="AA440" s="768"/>
      <c r="AB440" s="768"/>
      <c r="AC440" s="768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7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88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9" t="s">
        <v>707</v>
      </c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8"/>
      <c r="P444" s="788"/>
      <c r="Q444" s="788"/>
      <c r="R444" s="788"/>
      <c r="S444" s="788"/>
      <c r="T444" s="788"/>
      <c r="U444" s="788"/>
      <c r="V444" s="788"/>
      <c r="W444" s="788"/>
      <c r="X444" s="788"/>
      <c r="Y444" s="788"/>
      <c r="Z444" s="788"/>
      <c r="AA444" s="770"/>
      <c r="AB444" s="770"/>
      <c r="AC444" s="770"/>
    </row>
    <row r="445" spans="1:68" ht="14.25" customHeight="1" x14ac:dyDescent="0.25">
      <c r="A445" s="797" t="s">
        <v>115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68"/>
      <c r="AB445" s="768"/>
      <c r="AC445" s="768"/>
    </row>
    <row r="446" spans="1:68" ht="27" customHeight="1" x14ac:dyDescent="0.25">
      <c r="A446" s="54" t="s">
        <v>708</v>
      </c>
      <c r="B446" s="54" t="s">
        <v>709</v>
      </c>
      <c r="C446" s="31">
        <v>4301011873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4301011483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4301011872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4301011655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80</v>
      </c>
      <c r="Y451" s="776">
        <f t="shared" si="92"/>
        <v>86.4</v>
      </c>
      <c r="Z451" s="36">
        <f t="shared" si="93"/>
        <v>0.17399999999999999</v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83.555555555555543</v>
      </c>
      <c r="BN451" s="64">
        <f t="shared" si="95"/>
        <v>90.24</v>
      </c>
      <c r="BO451" s="64">
        <f t="shared" si="96"/>
        <v>0.13227513227513224</v>
      </c>
      <c r="BP451" s="64">
        <f t="shared" si="97"/>
        <v>0.14285714285714285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200</v>
      </c>
      <c r="Y452" s="776">
        <f t="shared" si="92"/>
        <v>204</v>
      </c>
      <c r="Z452" s="36">
        <f t="shared" si="93"/>
        <v>0.36974999999999997</v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208</v>
      </c>
      <c r="BN452" s="64">
        <f t="shared" si="95"/>
        <v>212.16</v>
      </c>
      <c r="BO452" s="64">
        <f t="shared" si="96"/>
        <v>0.29761904761904762</v>
      </c>
      <c r="BP452" s="64">
        <f t="shared" si="97"/>
        <v>0.30357142857142855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40</v>
      </c>
      <c r="Y453" s="776">
        <f t="shared" si="92"/>
        <v>40</v>
      </c>
      <c r="Z453" s="36">
        <f>IFERROR(IF(Y453=0,"",ROUNDUP(Y453/H453,0)*0.00902),"")</f>
        <v>9.0200000000000002E-2</v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42.1</v>
      </c>
      <c r="BN453" s="64">
        <f t="shared" si="95"/>
        <v>42.1</v>
      </c>
      <c r="BO453" s="64">
        <f t="shared" si="96"/>
        <v>7.575757575757576E-2</v>
      </c>
      <c r="BP453" s="64">
        <f t="shared" si="97"/>
        <v>7.575757575757576E-2</v>
      </c>
    </row>
    <row r="454" spans="1:68" x14ac:dyDescent="0.2">
      <c r="A454" s="787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34.074074074074076</v>
      </c>
      <c r="Y454" s="777">
        <f>IFERROR(Y446/H446,"0")+IFERROR(Y447/H447,"0")+IFERROR(Y448/H448,"0")+IFERROR(Y449/H449,"0")+IFERROR(Y450/H450,"0")+IFERROR(Y451/H451,"0")+IFERROR(Y452/H452,"0")+IFERROR(Y453/H453,"0")</f>
        <v>35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0.63395000000000001</v>
      </c>
      <c r="AA454" s="778"/>
      <c r="AB454" s="778"/>
      <c r="AC454" s="778"/>
    </row>
    <row r="455" spans="1:68" x14ac:dyDescent="0.2">
      <c r="A455" s="788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320</v>
      </c>
      <c r="Y455" s="777">
        <f>IFERROR(SUM(Y446:Y453),"0")</f>
        <v>330.4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8"/>
      <c r="P456" s="788"/>
      <c r="Q456" s="788"/>
      <c r="R456" s="788"/>
      <c r="S456" s="788"/>
      <c r="T456" s="788"/>
      <c r="U456" s="788"/>
      <c r="V456" s="788"/>
      <c r="W456" s="788"/>
      <c r="X456" s="788"/>
      <c r="Y456" s="788"/>
      <c r="Z456" s="788"/>
      <c r="AA456" s="768"/>
      <c r="AB456" s="768"/>
      <c r="AC456" s="768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7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88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8"/>
      <c r="P461" s="788"/>
      <c r="Q461" s="788"/>
      <c r="R461" s="788"/>
      <c r="S461" s="788"/>
      <c r="T461" s="788"/>
      <c r="U461" s="788"/>
      <c r="V461" s="788"/>
      <c r="W461" s="788"/>
      <c r="X461" s="788"/>
      <c r="Y461" s="788"/>
      <c r="Z461" s="788"/>
      <c r="AA461" s="768"/>
      <c r="AB461" s="768"/>
      <c r="AC461" s="768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6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700</v>
      </c>
      <c r="Y462" s="776">
        <f>IFERROR(IF(X462="",0,CEILING((X462/$H462),1)*$H462),"")</f>
        <v>702</v>
      </c>
      <c r="Z462" s="36">
        <f>IFERROR(IF(Y462=0,"",ROUNDUP(Y462/H462,0)*0.02175),"")</f>
        <v>1.6964999999999999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743.86666666666667</v>
      </c>
      <c r="BN462" s="64">
        <f>IFERROR(Y462*I462/H462,"0")</f>
        <v>745.99199999999996</v>
      </c>
      <c r="BO462" s="64">
        <f>IFERROR(1/J462*(X462/H462),"0")</f>
        <v>1.3888888888888886</v>
      </c>
      <c r="BP462" s="64">
        <f>IFERROR(1/J462*(Y462/H462),"0")</f>
        <v>1.3928571428571428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7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739</v>
      </c>
      <c r="B464" s="54" t="s">
        <v>740</v>
      </c>
      <c r="C464" s="31">
        <v>4301051297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60</v>
      </c>
      <c r="Y464" s="776">
        <f>IFERROR(IF(X464="",0,CEILING((X464/$H464),1)*$H464),"")</f>
        <v>60</v>
      </c>
      <c r="Z464" s="36">
        <f>IFERROR(IF(Y464=0,"",ROUNDUP(Y464/H464,0)*0.00651),"")</f>
        <v>0.16275000000000001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66.600000000000009</v>
      </c>
      <c r="BN464" s="64">
        <f>IFERROR(Y464*I464/H464,"0")</f>
        <v>66.600000000000009</v>
      </c>
      <c r="BO464" s="64">
        <f>IFERROR(1/J464*(X464/H464),"0")</f>
        <v>0.13736263736263737</v>
      </c>
      <c r="BP464" s="64">
        <f>IFERROR(1/J464*(Y464/H464),"0")</f>
        <v>0.13736263736263737</v>
      </c>
    </row>
    <row r="465" spans="1:68" ht="37.5" customHeight="1" x14ac:dyDescent="0.25">
      <c r="A465" s="54" t="s">
        <v>739</v>
      </c>
      <c r="B465" s="54" t="s">
        <v>742</v>
      </c>
      <c r="C465" s="31">
        <v>4301051634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7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102.77777777777777</v>
      </c>
      <c r="Y467" s="777">
        <f>IFERROR(Y462/H462,"0")+IFERROR(Y463/H463,"0")+IFERROR(Y464/H464,"0")+IFERROR(Y465/H465,"0")+IFERROR(Y466/H466,"0")</f>
        <v>103</v>
      </c>
      <c r="Z467" s="777">
        <f>IFERROR(IF(Z462="",0,Z462),"0")+IFERROR(IF(Z463="",0,Z463),"0")+IFERROR(IF(Z464="",0,Z464),"0")+IFERROR(IF(Z465="",0,Z465),"0")+IFERROR(IF(Z466="",0,Z466),"0")</f>
        <v>1.8592499999999998</v>
      </c>
      <c r="AA467" s="778"/>
      <c r="AB467" s="778"/>
      <c r="AC467" s="778"/>
    </row>
    <row r="468" spans="1:68" x14ac:dyDescent="0.2">
      <c r="A468" s="788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760</v>
      </c>
      <c r="Y468" s="777">
        <f>IFERROR(SUM(Y462:Y466),"0")</f>
        <v>762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8"/>
      <c r="P469" s="788"/>
      <c r="Q469" s="788"/>
      <c r="R469" s="788"/>
      <c r="S469" s="788"/>
      <c r="T469" s="788"/>
      <c r="U469" s="788"/>
      <c r="V469" s="788"/>
      <c r="W469" s="788"/>
      <c r="X469" s="788"/>
      <c r="Y469" s="788"/>
      <c r="Z469" s="788"/>
      <c r="AA469" s="768"/>
      <c r="AB469" s="768"/>
      <c r="AC469" s="768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2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7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88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4" t="s">
        <v>751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48"/>
      <c r="AB473" s="48"/>
      <c r="AC473" s="48"/>
    </row>
    <row r="474" spans="1:68" ht="16.5" customHeight="1" x14ac:dyDescent="0.25">
      <c r="A474" s="829" t="s">
        <v>752</v>
      </c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8"/>
      <c r="P474" s="788"/>
      <c r="Q474" s="788"/>
      <c r="R474" s="788"/>
      <c r="S474" s="788"/>
      <c r="T474" s="788"/>
      <c r="U474" s="788"/>
      <c r="V474" s="788"/>
      <c r="W474" s="788"/>
      <c r="X474" s="788"/>
      <c r="Y474" s="788"/>
      <c r="Z474" s="788"/>
      <c r="AA474" s="770"/>
      <c r="AB474" s="770"/>
      <c r="AC474" s="770"/>
    </row>
    <row r="475" spans="1:68" ht="14.25" customHeight="1" x14ac:dyDescent="0.25">
      <c r="A475" s="797" t="s">
        <v>115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68"/>
      <c r="AB475" s="768"/>
      <c r="AC475" s="768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7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8"/>
      <c r="P479" s="788"/>
      <c r="Q479" s="788"/>
      <c r="R479" s="788"/>
      <c r="S479" s="788"/>
      <c r="T479" s="788"/>
      <c r="U479" s="788"/>
      <c r="V479" s="788"/>
      <c r="W479" s="788"/>
      <c r="X479" s="788"/>
      <c r="Y479" s="788"/>
      <c r="Z479" s="788"/>
      <c r="AA479" s="768"/>
      <c r="AB479" s="768"/>
      <c r="AC479" s="768"/>
    </row>
    <row r="480" spans="1:68" ht="27" customHeight="1" x14ac:dyDescent="0.25">
      <c r="A480" s="54" t="s">
        <v>756</v>
      </c>
      <c r="B480" s="54" t="s">
        <v>757</v>
      </c>
      <c r="C480" s="31">
        <v>4301031322</v>
      </c>
      <c r="D480" s="779">
        <v>4607091389753</v>
      </c>
      <c r="E480" s="780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759</v>
      </c>
      <c r="C481" s="31">
        <v>4301031355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20</v>
      </c>
      <c r="Y481" s="776">
        <f t="shared" si="98"/>
        <v>21</v>
      </c>
      <c r="Z481" s="36">
        <f>IFERROR(IF(Y481=0,"",ROUNDUP(Y481/H481,0)*0.00902),"")</f>
        <v>4.5100000000000001E-2</v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21.142857142857146</v>
      </c>
      <c r="BN481" s="64">
        <f t="shared" si="100"/>
        <v>22.200000000000003</v>
      </c>
      <c r="BO481" s="64">
        <f t="shared" si="101"/>
        <v>3.6075036075036072E-2</v>
      </c>
      <c r="BP481" s="64">
        <f t="shared" si="102"/>
        <v>3.787878787878788E-2</v>
      </c>
    </row>
    <row r="482" spans="1:68" ht="27" customHeight="1" x14ac:dyDescent="0.25">
      <c r="A482" s="54" t="s">
        <v>756</v>
      </c>
      <c r="B482" s="54" t="s">
        <v>760</v>
      </c>
      <c r="C482" s="31">
        <v>4301031405</v>
      </c>
      <c r="D482" s="779">
        <v>4680115886100</v>
      </c>
      <c r="E482" s="780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2" t="s">
        <v>761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4301031323</v>
      </c>
      <c r="D483" s="779">
        <v>4607091389760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2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765</v>
      </c>
      <c r="C484" s="31">
        <v>4301031382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766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4301031406</v>
      </c>
      <c r="D485" s="779">
        <v>4680115886117</v>
      </c>
      <c r="E485" s="780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">
        <v>766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20</v>
      </c>
      <c r="Y486" s="776">
        <f t="shared" si="98"/>
        <v>21</v>
      </c>
      <c r="Z486" s="36">
        <f>IFERROR(IF(Y486=0,"",ROUNDUP(Y486/H486,0)*0.00902),"")</f>
        <v>4.5100000000000001E-2</v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21.142857142857146</v>
      </c>
      <c r="BN486" s="64">
        <f t="shared" si="100"/>
        <v>22.200000000000003</v>
      </c>
      <c r="BO486" s="64">
        <f t="shared" si="101"/>
        <v>3.6075036075036072E-2</v>
      </c>
      <c r="BP486" s="64">
        <f t="shared" si="102"/>
        <v>3.787878787878788E-2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14</v>
      </c>
      <c r="Y490" s="776">
        <f t="shared" si="98"/>
        <v>14.700000000000001</v>
      </c>
      <c r="Z490" s="36">
        <f t="shared" si="103"/>
        <v>3.5140000000000005E-2</v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14.866666666666665</v>
      </c>
      <c r="BN490" s="64">
        <f t="shared" si="100"/>
        <v>15.61</v>
      </c>
      <c r="BO490" s="64">
        <f t="shared" si="101"/>
        <v>2.8490028490028491E-2</v>
      </c>
      <c r="BP490" s="64">
        <f t="shared" si="102"/>
        <v>2.9914529914529919E-2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4301031336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9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4301031254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2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4301031338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802</v>
      </c>
      <c r="C503" s="31">
        <v>4301031368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0" t="s">
        <v>803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4301031255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16.19047619047619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17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0.12534000000000001</v>
      </c>
      <c r="AA505" s="778"/>
      <c r="AB505" s="778"/>
      <c r="AC505" s="778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54</v>
      </c>
      <c r="Y506" s="777">
        <f>IFERROR(SUM(Y480:Y504),"0")</f>
        <v>56.7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68"/>
      <c r="AB507" s="768"/>
      <c r="AC507" s="768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68"/>
      <c r="AB512" s="768"/>
      <c r="AC512" s="768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9" t="s">
        <v>820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0"/>
      <c r="AB517" s="770"/>
      <c r="AC517" s="770"/>
    </row>
    <row r="518" spans="1:68" ht="14.25" customHeight="1" x14ac:dyDescent="0.25">
      <c r="A518" s="797" t="s">
        <v>172</v>
      </c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8"/>
      <c r="P518" s="788"/>
      <c r="Q518" s="788"/>
      <c r="R518" s="788"/>
      <c r="S518" s="788"/>
      <c r="T518" s="788"/>
      <c r="U518" s="788"/>
      <c r="V518" s="788"/>
      <c r="W518" s="788"/>
      <c r="X518" s="788"/>
      <c r="Y518" s="788"/>
      <c r="Z518" s="788"/>
      <c r="AA518" s="768"/>
      <c r="AB518" s="768"/>
      <c r="AC518" s="768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7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88"/>
      <c r="C522" s="788"/>
      <c r="D522" s="788"/>
      <c r="E522" s="788"/>
      <c r="F522" s="788"/>
      <c r="G522" s="788"/>
      <c r="H522" s="788"/>
      <c r="I522" s="788"/>
      <c r="J522" s="788"/>
      <c r="K522" s="788"/>
      <c r="L522" s="788"/>
      <c r="M522" s="788"/>
      <c r="N522" s="788"/>
      <c r="O522" s="788"/>
      <c r="P522" s="788"/>
      <c r="Q522" s="788"/>
      <c r="R522" s="788"/>
      <c r="S522" s="788"/>
      <c r="T522" s="788"/>
      <c r="U522" s="788"/>
      <c r="V522" s="788"/>
      <c r="W522" s="788"/>
      <c r="X522" s="788"/>
      <c r="Y522" s="788"/>
      <c r="Z522" s="788"/>
      <c r="AA522" s="768"/>
      <c r="AB522" s="768"/>
      <c r="AC522" s="768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1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15</v>
      </c>
      <c r="Y523" s="776">
        <f>IFERROR(IF(X523="",0,CEILING((X523/$H523),1)*$H523),"")</f>
        <v>16.200000000000003</v>
      </c>
      <c r="Z523" s="36">
        <f>IFERROR(IF(Y523=0,"",ROUNDUP(Y523/H523,0)*0.00902),"")</f>
        <v>2.7060000000000001E-2</v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15.583333333333334</v>
      </c>
      <c r="BN523" s="64">
        <f>IFERROR(Y523*I523/H523,"0")</f>
        <v>16.830000000000002</v>
      </c>
      <c r="BO523" s="64">
        <f>IFERROR(1/J523*(X523/H523),"0")</f>
        <v>2.1043771043771045E-2</v>
      </c>
      <c r="BP523" s="64">
        <f>IFERROR(1/J523*(Y523/H523),"0")</f>
        <v>2.2727272727272731E-2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8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7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89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2.7777777777777777</v>
      </c>
      <c r="Y528" s="777">
        <f>IFERROR(Y523/H523,"0")+IFERROR(Y524/H524,"0")+IFERROR(Y525/H525,"0")+IFERROR(Y526/H526,"0")+IFERROR(Y527/H527,"0")</f>
        <v>3.0000000000000004</v>
      </c>
      <c r="Z528" s="777">
        <f>IFERROR(IF(Z523="",0,Z523),"0")+IFERROR(IF(Z524="",0,Z524),"0")+IFERROR(IF(Z525="",0,Z525),"0")+IFERROR(IF(Z526="",0,Z526),"0")+IFERROR(IF(Z527="",0,Z527),"0")</f>
        <v>2.7060000000000001E-2</v>
      </c>
      <c r="AA528" s="778"/>
      <c r="AB528" s="778"/>
      <c r="AC528" s="778"/>
    </row>
    <row r="529" spans="1:68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15</v>
      </c>
      <c r="Y529" s="777">
        <f>IFERROR(SUM(Y523:Y527),"0")</f>
        <v>16.200000000000003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68"/>
      <c r="AB530" s="768"/>
      <c r="AC530" s="768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8"/>
      <c r="P534" s="788"/>
      <c r="Q534" s="788"/>
      <c r="R534" s="788"/>
      <c r="S534" s="788"/>
      <c r="T534" s="788"/>
      <c r="U534" s="788"/>
      <c r="V534" s="788"/>
      <c r="W534" s="788"/>
      <c r="X534" s="788"/>
      <c r="Y534" s="788"/>
      <c r="Z534" s="788"/>
      <c r="AA534" s="768"/>
      <c r="AB534" s="768"/>
      <c r="AC534" s="768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9" t="s">
        <v>844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70"/>
      <c r="AB538" s="770"/>
      <c r="AC538" s="770"/>
    </row>
    <row r="539" spans="1:68" ht="14.25" customHeight="1" x14ac:dyDescent="0.25">
      <c r="A539" s="797" t="s">
        <v>64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768"/>
      <c r="AB539" s="768"/>
      <c r="AC539" s="768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9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88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9" t="s">
        <v>856</v>
      </c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8"/>
      <c r="P546" s="788"/>
      <c r="Q546" s="788"/>
      <c r="R546" s="788"/>
      <c r="S546" s="788"/>
      <c r="T546" s="788"/>
      <c r="U546" s="788"/>
      <c r="V546" s="788"/>
      <c r="W546" s="788"/>
      <c r="X546" s="788"/>
      <c r="Y546" s="788"/>
      <c r="Z546" s="788"/>
      <c r="AA546" s="770"/>
      <c r="AB546" s="770"/>
      <c r="AC546" s="770"/>
    </row>
    <row r="547" spans="1:68" ht="14.25" customHeight="1" x14ac:dyDescent="0.25">
      <c r="A547" s="797" t="s">
        <v>64</v>
      </c>
      <c r="B547" s="788"/>
      <c r="C547" s="788"/>
      <c r="D547" s="788"/>
      <c r="E547" s="788"/>
      <c r="F547" s="788"/>
      <c r="G547" s="788"/>
      <c r="H547" s="788"/>
      <c r="I547" s="788"/>
      <c r="J547" s="788"/>
      <c r="K547" s="788"/>
      <c r="L547" s="788"/>
      <c r="M547" s="788"/>
      <c r="N547" s="788"/>
      <c r="O547" s="788"/>
      <c r="P547" s="788"/>
      <c r="Q547" s="788"/>
      <c r="R547" s="788"/>
      <c r="S547" s="788"/>
      <c r="T547" s="788"/>
      <c r="U547" s="788"/>
      <c r="V547" s="788"/>
      <c r="W547" s="788"/>
      <c r="X547" s="788"/>
      <c r="Y547" s="788"/>
      <c r="Z547" s="788"/>
      <c r="AA547" s="768"/>
      <c r="AB547" s="768"/>
      <c r="AC547" s="768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4" t="s">
        <v>860</v>
      </c>
      <c r="B551" s="875"/>
      <c r="C551" s="875"/>
      <c r="D551" s="875"/>
      <c r="E551" s="875"/>
      <c r="F551" s="875"/>
      <c r="G551" s="875"/>
      <c r="H551" s="875"/>
      <c r="I551" s="875"/>
      <c r="J551" s="875"/>
      <c r="K551" s="875"/>
      <c r="L551" s="875"/>
      <c r="M551" s="875"/>
      <c r="N551" s="875"/>
      <c r="O551" s="875"/>
      <c r="P551" s="875"/>
      <c r="Q551" s="875"/>
      <c r="R551" s="875"/>
      <c r="S551" s="875"/>
      <c r="T551" s="875"/>
      <c r="U551" s="875"/>
      <c r="V551" s="875"/>
      <c r="W551" s="875"/>
      <c r="X551" s="875"/>
      <c r="Y551" s="875"/>
      <c r="Z551" s="875"/>
      <c r="AA551" s="48"/>
      <c r="AB551" s="48"/>
      <c r="AC551" s="48"/>
    </row>
    <row r="552" spans="1:68" ht="16.5" customHeight="1" x14ac:dyDescent="0.25">
      <c r="A552" s="829" t="s">
        <v>860</v>
      </c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8"/>
      <c r="P552" s="788"/>
      <c r="Q552" s="788"/>
      <c r="R552" s="788"/>
      <c r="S552" s="788"/>
      <c r="T552" s="788"/>
      <c r="U552" s="788"/>
      <c r="V552" s="788"/>
      <c r="W552" s="788"/>
      <c r="X552" s="788"/>
      <c r="Y552" s="788"/>
      <c r="Z552" s="788"/>
      <c r="AA552" s="770"/>
      <c r="AB552" s="770"/>
      <c r="AC552" s="770"/>
    </row>
    <row r="553" spans="1:68" ht="14.25" customHeight="1" x14ac:dyDescent="0.25">
      <c r="A553" s="797" t="s">
        <v>115</v>
      </c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8"/>
      <c r="P553" s="788"/>
      <c r="Q553" s="788"/>
      <c r="R553" s="788"/>
      <c r="S553" s="788"/>
      <c r="T553" s="788"/>
      <c r="U553" s="788"/>
      <c r="V553" s="788"/>
      <c r="W553" s="788"/>
      <c r="X553" s="788"/>
      <c r="Y553" s="788"/>
      <c r="Z553" s="788"/>
      <c r="AA553" s="768"/>
      <c r="AB553" s="768"/>
      <c r="AC553" s="768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6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9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7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88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8"/>
      <c r="P568" s="788"/>
      <c r="Q568" s="788"/>
      <c r="R568" s="788"/>
      <c r="S568" s="788"/>
      <c r="T568" s="788"/>
      <c r="U568" s="788"/>
      <c r="V568" s="788"/>
      <c r="W568" s="788"/>
      <c r="X568" s="788"/>
      <c r="Y568" s="788"/>
      <c r="Z568" s="788"/>
      <c r="AA568" s="768"/>
      <c r="AB568" s="768"/>
      <c r="AC568" s="768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40</v>
      </c>
      <c r="Y569" s="776">
        <f>IFERROR(IF(X569="",0,CEILING((X569/$H569),1)*$H569),"")</f>
        <v>42.24</v>
      </c>
      <c r="Z569" s="36">
        <f>IFERROR(IF(Y569=0,"",ROUNDUP(Y569/H569,0)*0.01196),"")</f>
        <v>9.5680000000000001E-2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42.727272727272727</v>
      </c>
      <c r="BN569" s="64">
        <f>IFERROR(Y569*I569/H569,"0")</f>
        <v>45.12</v>
      </c>
      <c r="BO569" s="64">
        <f>IFERROR(1/J569*(X569/H569),"0")</f>
        <v>7.2843822843822847E-2</v>
      </c>
      <c r="BP569" s="64">
        <f>IFERROR(1/J569*(Y569/H569),"0")</f>
        <v>7.6923076923076927E-2</v>
      </c>
    </row>
    <row r="570" spans="1:68" ht="16.5" customHeight="1" x14ac:dyDescent="0.25">
      <c r="A570" s="54" t="s">
        <v>893</v>
      </c>
      <c r="B570" s="54" t="s">
        <v>894</v>
      </c>
      <c r="C570" s="31">
        <v>4301020206</v>
      </c>
      <c r="D570" s="779">
        <v>4680115880054</v>
      </c>
      <c r="E570" s="780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4301020364</v>
      </c>
      <c r="D571" s="779">
        <v>4680115880054</v>
      </c>
      <c r="E571" s="780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7"/>
      <c r="B572" s="788"/>
      <c r="C572" s="788"/>
      <c r="D572" s="788"/>
      <c r="E572" s="788"/>
      <c r="F572" s="788"/>
      <c r="G572" s="788"/>
      <c r="H572" s="788"/>
      <c r="I572" s="788"/>
      <c r="J572" s="788"/>
      <c r="K572" s="788"/>
      <c r="L572" s="788"/>
      <c r="M572" s="788"/>
      <c r="N572" s="788"/>
      <c r="O572" s="789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7.5757575757575752</v>
      </c>
      <c r="Y572" s="777">
        <f>IFERROR(Y569/H569,"0")+IFERROR(Y570/H570,"0")+IFERROR(Y571/H571,"0")</f>
        <v>8</v>
      </c>
      <c r="Z572" s="777">
        <f>IFERROR(IF(Z569="",0,Z569),"0")+IFERROR(IF(Z570="",0,Z570),"0")+IFERROR(IF(Z571="",0,Z571),"0")</f>
        <v>9.5680000000000001E-2</v>
      </c>
      <c r="AA572" s="778"/>
      <c r="AB572" s="778"/>
      <c r="AC572" s="778"/>
    </row>
    <row r="573" spans="1:68" x14ac:dyDescent="0.2">
      <c r="A573" s="788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40</v>
      </c>
      <c r="Y573" s="777">
        <f>IFERROR(SUM(Y569:Y571),"0")</f>
        <v>42.24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8"/>
      <c r="P574" s="788"/>
      <c r="Q574" s="788"/>
      <c r="R574" s="788"/>
      <c r="S574" s="788"/>
      <c r="T574" s="788"/>
      <c r="U574" s="788"/>
      <c r="V574" s="788"/>
      <c r="W574" s="788"/>
      <c r="X574" s="788"/>
      <c r="Y574" s="788"/>
      <c r="Z574" s="788"/>
      <c r="AA574" s="768"/>
      <c r="AB574" s="768"/>
      <c r="AC574" s="768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30</v>
      </c>
      <c r="Y575" s="776">
        <f t="shared" ref="Y575:Y583" si="110">IFERROR(IF(X575="",0,CEILING((X575/$H575),1)*$H575),"")</f>
        <v>31.68</v>
      </c>
      <c r="Z575" s="36">
        <f>IFERROR(IF(Y575=0,"",ROUNDUP(Y575/H575,0)*0.01196),"")</f>
        <v>7.1760000000000004E-2</v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32.04545454545454</v>
      </c>
      <c r="BN575" s="64">
        <f t="shared" ref="BN575:BN583" si="112">IFERROR(Y575*I575/H575,"0")</f>
        <v>33.839999999999996</v>
      </c>
      <c r="BO575" s="64">
        <f t="shared" ref="BO575:BO583" si="113">IFERROR(1/J575*(X575/H575),"0")</f>
        <v>5.4632867132867136E-2</v>
      </c>
      <c r="BP575" s="64">
        <f t="shared" ref="BP575:BP583" si="114">IFERROR(1/J575*(Y575/H575),"0")</f>
        <v>5.7692307692307696E-2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30</v>
      </c>
      <c r="Y577" s="776">
        <f t="shared" si="110"/>
        <v>31.68</v>
      </c>
      <c r="Z577" s="36">
        <f>IFERROR(IF(Y577=0,"",ROUNDUP(Y577/H577,0)*0.01196),"")</f>
        <v>7.1760000000000004E-2</v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32.04545454545454</v>
      </c>
      <c r="BN577" s="64">
        <f t="shared" si="112"/>
        <v>33.839999999999996</v>
      </c>
      <c r="BO577" s="64">
        <f t="shared" si="113"/>
        <v>5.4632867132867136E-2</v>
      </c>
      <c r="BP577" s="64">
        <f t="shared" si="114"/>
        <v>5.7692307692307696E-2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1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7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7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11.363636363636363</v>
      </c>
      <c r="Y584" s="777">
        <f>IFERROR(Y575/H575,"0")+IFERROR(Y576/H576,"0")+IFERROR(Y577/H577,"0")+IFERROR(Y578/H578,"0")+IFERROR(Y579/H579,"0")+IFERROR(Y580/H580,"0")+IFERROR(Y581/H581,"0")+IFERROR(Y582/H582,"0")+IFERROR(Y583/H583,"0")</f>
        <v>12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0.14352000000000001</v>
      </c>
      <c r="AA584" s="778"/>
      <c r="AB584" s="778"/>
      <c r="AC584" s="778"/>
    </row>
    <row r="585" spans="1:68" x14ac:dyDescent="0.2">
      <c r="A585" s="788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89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60</v>
      </c>
      <c r="Y585" s="777">
        <f>IFERROR(SUM(Y575:Y583),"0")</f>
        <v>63.36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8"/>
      <c r="P586" s="788"/>
      <c r="Q586" s="788"/>
      <c r="R586" s="788"/>
      <c r="S586" s="788"/>
      <c r="T586" s="788"/>
      <c r="U586" s="788"/>
      <c r="V586" s="788"/>
      <c r="W586" s="788"/>
      <c r="X586" s="788"/>
      <c r="Y586" s="788"/>
      <c r="Z586" s="788"/>
      <c r="AA586" s="768"/>
      <c r="AB586" s="768"/>
      <c r="AC586" s="768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7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8"/>
      <c r="P592" s="788"/>
      <c r="Q592" s="788"/>
      <c r="R592" s="788"/>
      <c r="S592" s="788"/>
      <c r="T592" s="788"/>
      <c r="U592" s="788"/>
      <c r="V592" s="788"/>
      <c r="W592" s="788"/>
      <c r="X592" s="788"/>
      <c r="Y592" s="788"/>
      <c r="Z592" s="788"/>
      <c r="AA592" s="768"/>
      <c r="AB592" s="768"/>
      <c r="AC592" s="768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7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88"/>
      <c r="B596" s="788"/>
      <c r="C596" s="788"/>
      <c r="D596" s="788"/>
      <c r="E596" s="788"/>
      <c r="F596" s="788"/>
      <c r="G596" s="788"/>
      <c r="H596" s="788"/>
      <c r="I596" s="788"/>
      <c r="J596" s="788"/>
      <c r="K596" s="788"/>
      <c r="L596" s="788"/>
      <c r="M596" s="788"/>
      <c r="N596" s="788"/>
      <c r="O596" s="789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4" t="s">
        <v>932</v>
      </c>
      <c r="B597" s="875"/>
      <c r="C597" s="875"/>
      <c r="D597" s="875"/>
      <c r="E597" s="875"/>
      <c r="F597" s="875"/>
      <c r="G597" s="875"/>
      <c r="H597" s="875"/>
      <c r="I597" s="875"/>
      <c r="J597" s="875"/>
      <c r="K597" s="875"/>
      <c r="L597" s="875"/>
      <c r="M597" s="875"/>
      <c r="N597" s="875"/>
      <c r="O597" s="875"/>
      <c r="P597" s="875"/>
      <c r="Q597" s="875"/>
      <c r="R597" s="875"/>
      <c r="S597" s="875"/>
      <c r="T597" s="875"/>
      <c r="U597" s="875"/>
      <c r="V597" s="875"/>
      <c r="W597" s="875"/>
      <c r="X597" s="875"/>
      <c r="Y597" s="875"/>
      <c r="Z597" s="875"/>
      <c r="AA597" s="48"/>
      <c r="AB597" s="48"/>
      <c r="AC597" s="48"/>
    </row>
    <row r="598" spans="1:68" ht="16.5" customHeight="1" x14ac:dyDescent="0.25">
      <c r="A598" s="829" t="s">
        <v>932</v>
      </c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8"/>
      <c r="P598" s="788"/>
      <c r="Q598" s="788"/>
      <c r="R598" s="788"/>
      <c r="S598" s="788"/>
      <c r="T598" s="788"/>
      <c r="U598" s="788"/>
      <c r="V598" s="788"/>
      <c r="W598" s="788"/>
      <c r="X598" s="788"/>
      <c r="Y598" s="788"/>
      <c r="Z598" s="788"/>
      <c r="AA598" s="770"/>
      <c r="AB598" s="770"/>
      <c r="AC598" s="770"/>
    </row>
    <row r="599" spans="1:68" ht="14.25" customHeight="1" x14ac:dyDescent="0.25">
      <c r="A599" s="797" t="s">
        <v>115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68"/>
      <c r="AB599" s="768"/>
      <c r="AC599" s="768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3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24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67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0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65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7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789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88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8"/>
      <c r="P609" s="788"/>
      <c r="Q609" s="788"/>
      <c r="R609" s="788"/>
      <c r="S609" s="788"/>
      <c r="T609" s="788"/>
      <c r="U609" s="788"/>
      <c r="V609" s="788"/>
      <c r="W609" s="788"/>
      <c r="X609" s="788"/>
      <c r="Y609" s="788"/>
      <c r="Z609" s="788"/>
      <c r="AA609" s="768"/>
      <c r="AB609" s="768"/>
      <c r="AC609" s="768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5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15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27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91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7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89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9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68"/>
      <c r="AB616" s="768"/>
      <c r="AC616" s="768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3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5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7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4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7"/>
      <c r="B624" s="788"/>
      <c r="C624" s="788"/>
      <c r="D624" s="788"/>
      <c r="E624" s="788"/>
      <c r="F624" s="788"/>
      <c r="G624" s="788"/>
      <c r="H624" s="788"/>
      <c r="I624" s="788"/>
      <c r="J624" s="788"/>
      <c r="K624" s="788"/>
      <c r="L624" s="788"/>
      <c r="M624" s="788"/>
      <c r="N624" s="788"/>
      <c r="O624" s="789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88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8"/>
      <c r="P626" s="788"/>
      <c r="Q626" s="788"/>
      <c r="R626" s="788"/>
      <c r="S626" s="788"/>
      <c r="T626" s="788"/>
      <c r="U626" s="788"/>
      <c r="V626" s="788"/>
      <c r="W626" s="788"/>
      <c r="X626" s="788"/>
      <c r="Y626" s="788"/>
      <c r="Z626" s="788"/>
      <c r="AA626" s="768"/>
      <c r="AB626" s="768"/>
      <c r="AC626" s="768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8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6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4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83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5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54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7"/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9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88"/>
      <c r="B636" s="788"/>
      <c r="C636" s="788"/>
      <c r="D636" s="788"/>
      <c r="E636" s="788"/>
      <c r="F636" s="788"/>
      <c r="G636" s="788"/>
      <c r="H636" s="788"/>
      <c r="I636" s="788"/>
      <c r="J636" s="788"/>
      <c r="K636" s="788"/>
      <c r="L636" s="788"/>
      <c r="M636" s="788"/>
      <c r="N636" s="788"/>
      <c r="O636" s="789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788"/>
      <c r="P637" s="788"/>
      <c r="Q637" s="788"/>
      <c r="R637" s="788"/>
      <c r="S637" s="788"/>
      <c r="T637" s="788"/>
      <c r="U637" s="788"/>
      <c r="V637" s="788"/>
      <c r="W637" s="788"/>
      <c r="X637" s="788"/>
      <c r="Y637" s="788"/>
      <c r="Z637" s="788"/>
      <c r="AA637" s="768"/>
      <c r="AB637" s="768"/>
      <c r="AC637" s="768"/>
    </row>
    <row r="638" spans="1:68" ht="27" customHeight="1" x14ac:dyDescent="0.25">
      <c r="A638" s="54" t="s">
        <v>1020</v>
      </c>
      <c r="B638" s="54" t="s">
        <v>1021</v>
      </c>
      <c r="C638" s="31">
        <v>4301060408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2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4301060354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8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4301060407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3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4301060355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7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89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9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9" t="s">
        <v>1032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70"/>
      <c r="AB644" s="770"/>
      <c r="AC644" s="770"/>
    </row>
    <row r="645" spans="1:68" ht="14.25" customHeight="1" x14ac:dyDescent="0.25">
      <c r="A645" s="797" t="s">
        <v>115</v>
      </c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788"/>
      <c r="P645" s="788"/>
      <c r="Q645" s="788"/>
      <c r="R645" s="788"/>
      <c r="S645" s="788"/>
      <c r="T645" s="788"/>
      <c r="U645" s="788"/>
      <c r="V645" s="788"/>
      <c r="W645" s="788"/>
      <c r="X645" s="788"/>
      <c r="Y645" s="788"/>
      <c r="Z645" s="788"/>
      <c r="AA645" s="768"/>
      <c r="AB645" s="768"/>
      <c r="AC645" s="768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113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64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7"/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9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88"/>
      <c r="B649" s="788"/>
      <c r="C649" s="788"/>
      <c r="D649" s="788"/>
      <c r="E649" s="788"/>
      <c r="F649" s="788"/>
      <c r="G649" s="788"/>
      <c r="H649" s="788"/>
      <c r="I649" s="788"/>
      <c r="J649" s="788"/>
      <c r="K649" s="788"/>
      <c r="L649" s="788"/>
      <c r="M649" s="788"/>
      <c r="N649" s="788"/>
      <c r="O649" s="789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88"/>
      <c r="P650" s="788"/>
      <c r="Q650" s="788"/>
      <c r="R650" s="788"/>
      <c r="S650" s="788"/>
      <c r="T650" s="788"/>
      <c r="U650" s="788"/>
      <c r="V650" s="788"/>
      <c r="W650" s="788"/>
      <c r="X650" s="788"/>
      <c r="Y650" s="788"/>
      <c r="Z650" s="788"/>
      <c r="AA650" s="768"/>
      <c r="AB650" s="768"/>
      <c r="AC650" s="768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04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7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789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8"/>
      <c r="P654" s="788"/>
      <c r="Q654" s="788"/>
      <c r="R654" s="788"/>
      <c r="S654" s="788"/>
      <c r="T654" s="788"/>
      <c r="U654" s="788"/>
      <c r="V654" s="788"/>
      <c r="W654" s="788"/>
      <c r="X654" s="788"/>
      <c r="Y654" s="788"/>
      <c r="Z654" s="788"/>
      <c r="AA654" s="768"/>
      <c r="AB654" s="768"/>
      <c r="AC654" s="768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3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7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789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789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788"/>
      <c r="P658" s="788"/>
      <c r="Q658" s="788"/>
      <c r="R658" s="788"/>
      <c r="S658" s="788"/>
      <c r="T658" s="788"/>
      <c r="U658" s="788"/>
      <c r="V658" s="788"/>
      <c r="W658" s="788"/>
      <c r="X658" s="788"/>
      <c r="Y658" s="788"/>
      <c r="Z658" s="788"/>
      <c r="AA658" s="768"/>
      <c r="AB658" s="768"/>
      <c r="AC658" s="768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4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7"/>
      <c r="B660" s="788"/>
      <c r="C660" s="788"/>
      <c r="D660" s="788"/>
      <c r="E660" s="788"/>
      <c r="F660" s="788"/>
      <c r="G660" s="788"/>
      <c r="H660" s="788"/>
      <c r="I660" s="788"/>
      <c r="J660" s="788"/>
      <c r="K660" s="788"/>
      <c r="L660" s="788"/>
      <c r="M660" s="788"/>
      <c r="N660" s="788"/>
      <c r="O660" s="789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88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9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2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977"/>
      <c r="P662" s="824" t="s">
        <v>1053</v>
      </c>
      <c r="Q662" s="825"/>
      <c r="R662" s="825"/>
      <c r="S662" s="825"/>
      <c r="T662" s="825"/>
      <c r="U662" s="825"/>
      <c r="V662" s="826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5557.4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5632.159999999998</v>
      </c>
      <c r="Z662" s="37"/>
      <c r="AA662" s="778"/>
      <c r="AB662" s="778"/>
      <c r="AC662" s="778"/>
    </row>
    <row r="663" spans="1:68" x14ac:dyDescent="0.2">
      <c r="A663" s="788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977"/>
      <c r="P663" s="824" t="s">
        <v>1054</v>
      </c>
      <c r="Q663" s="825"/>
      <c r="R663" s="825"/>
      <c r="S663" s="825"/>
      <c r="T663" s="825"/>
      <c r="U663" s="825"/>
      <c r="V663" s="826"/>
      <c r="W663" s="37" t="s">
        <v>69</v>
      </c>
      <c r="X663" s="777">
        <f>IFERROR(SUM(BM22:BM659),"0")</f>
        <v>5830.1931329781346</v>
      </c>
      <c r="Y663" s="777">
        <f>IFERROR(SUM(BN22:BN659),"0")</f>
        <v>5908.9480000000021</v>
      </c>
      <c r="Z663" s="37"/>
      <c r="AA663" s="778"/>
      <c r="AB663" s="778"/>
      <c r="AC663" s="778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977"/>
      <c r="P664" s="824" t="s">
        <v>1055</v>
      </c>
      <c r="Q664" s="825"/>
      <c r="R664" s="825"/>
      <c r="S664" s="825"/>
      <c r="T664" s="825"/>
      <c r="U664" s="825"/>
      <c r="V664" s="826"/>
      <c r="W664" s="37" t="s">
        <v>1056</v>
      </c>
      <c r="X664" s="38">
        <f>ROUNDUP(SUM(BO22:BO659),0)</f>
        <v>10</v>
      </c>
      <c r="Y664" s="38">
        <f>ROUNDUP(SUM(BP22:BP659),0)</f>
        <v>10</v>
      </c>
      <c r="Z664" s="37"/>
      <c r="AA664" s="778"/>
      <c r="AB664" s="778"/>
      <c r="AC664" s="778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977"/>
      <c r="P665" s="824" t="s">
        <v>1057</v>
      </c>
      <c r="Q665" s="825"/>
      <c r="R665" s="825"/>
      <c r="S665" s="825"/>
      <c r="T665" s="825"/>
      <c r="U665" s="825"/>
      <c r="V665" s="826"/>
      <c r="W665" s="37" t="s">
        <v>69</v>
      </c>
      <c r="X665" s="777">
        <f>GrossWeightTotal+PalletQtyTotal*25</f>
        <v>6080.1931329781346</v>
      </c>
      <c r="Y665" s="777">
        <f>GrossWeightTotalR+PalletQtyTotalR*25</f>
        <v>6158.9480000000021</v>
      </c>
      <c r="Z665" s="37"/>
      <c r="AA665" s="778"/>
      <c r="AB665" s="778"/>
      <c r="AC665" s="778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977"/>
      <c r="P666" s="824" t="s">
        <v>1058</v>
      </c>
      <c r="Q666" s="825"/>
      <c r="R666" s="825"/>
      <c r="S666" s="825"/>
      <c r="T666" s="825"/>
      <c r="U666" s="825"/>
      <c r="V666" s="826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647.70516520516526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659</v>
      </c>
      <c r="Z666" s="37"/>
      <c r="AA666" s="778"/>
      <c r="AB666" s="778"/>
      <c r="AC666" s="778"/>
    </row>
    <row r="667" spans="1:68" ht="14.25" customHeight="1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977"/>
      <c r="P667" s="824" t="s">
        <v>1059</v>
      </c>
      <c r="Q667" s="825"/>
      <c r="R667" s="825"/>
      <c r="S667" s="825"/>
      <c r="T667" s="825"/>
      <c r="U667" s="825"/>
      <c r="V667" s="826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11.418500000000002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67" t="s">
        <v>63</v>
      </c>
      <c r="C669" s="820" t="s">
        <v>113</v>
      </c>
      <c r="D669" s="957"/>
      <c r="E669" s="957"/>
      <c r="F669" s="957"/>
      <c r="G669" s="957"/>
      <c r="H669" s="922"/>
      <c r="I669" s="820" t="s">
        <v>325</v>
      </c>
      <c r="J669" s="957"/>
      <c r="K669" s="957"/>
      <c r="L669" s="957"/>
      <c r="M669" s="957"/>
      <c r="N669" s="957"/>
      <c r="O669" s="957"/>
      <c r="P669" s="957"/>
      <c r="Q669" s="957"/>
      <c r="R669" s="957"/>
      <c r="S669" s="957"/>
      <c r="T669" s="957"/>
      <c r="U669" s="957"/>
      <c r="V669" s="922"/>
      <c r="W669" s="820" t="s">
        <v>662</v>
      </c>
      <c r="X669" s="922"/>
      <c r="Y669" s="820" t="s">
        <v>751</v>
      </c>
      <c r="Z669" s="957"/>
      <c r="AA669" s="957"/>
      <c r="AB669" s="922"/>
      <c r="AC669" s="767" t="s">
        <v>860</v>
      </c>
      <c r="AD669" s="820" t="s">
        <v>932</v>
      </c>
      <c r="AE669" s="922"/>
      <c r="AF669" s="769"/>
    </row>
    <row r="670" spans="1:68" ht="14.25" customHeight="1" thickTop="1" x14ac:dyDescent="0.2">
      <c r="A670" s="1181" t="s">
        <v>1062</v>
      </c>
      <c r="B670" s="820" t="s">
        <v>63</v>
      </c>
      <c r="C670" s="820" t="s">
        <v>114</v>
      </c>
      <c r="D670" s="820" t="s">
        <v>141</v>
      </c>
      <c r="E670" s="820" t="s">
        <v>221</v>
      </c>
      <c r="F670" s="820" t="s">
        <v>245</v>
      </c>
      <c r="G670" s="820" t="s">
        <v>291</v>
      </c>
      <c r="H670" s="820" t="s">
        <v>113</v>
      </c>
      <c r="I670" s="820" t="s">
        <v>326</v>
      </c>
      <c r="J670" s="820" t="s">
        <v>350</v>
      </c>
      <c r="K670" s="820" t="s">
        <v>428</v>
      </c>
      <c r="L670" s="820" t="s">
        <v>449</v>
      </c>
      <c r="M670" s="820" t="s">
        <v>473</v>
      </c>
      <c r="N670" s="769"/>
      <c r="O670" s="820" t="s">
        <v>500</v>
      </c>
      <c r="P670" s="820" t="s">
        <v>503</v>
      </c>
      <c r="Q670" s="820" t="s">
        <v>512</v>
      </c>
      <c r="R670" s="820" t="s">
        <v>528</v>
      </c>
      <c r="S670" s="820" t="s">
        <v>538</v>
      </c>
      <c r="T670" s="820" t="s">
        <v>551</v>
      </c>
      <c r="U670" s="820" t="s">
        <v>562</v>
      </c>
      <c r="V670" s="820" t="s">
        <v>649</v>
      </c>
      <c r="W670" s="820" t="s">
        <v>663</v>
      </c>
      <c r="X670" s="820" t="s">
        <v>707</v>
      </c>
      <c r="Y670" s="820" t="s">
        <v>752</v>
      </c>
      <c r="Z670" s="820" t="s">
        <v>820</v>
      </c>
      <c r="AA670" s="820" t="s">
        <v>844</v>
      </c>
      <c r="AB670" s="820" t="s">
        <v>856</v>
      </c>
      <c r="AC670" s="820" t="s">
        <v>860</v>
      </c>
      <c r="AD670" s="820" t="s">
        <v>932</v>
      </c>
      <c r="AE670" s="820" t="s">
        <v>1032</v>
      </c>
      <c r="AF670" s="769"/>
    </row>
    <row r="671" spans="1:68" ht="13.5" customHeight="1" thickBot="1" x14ac:dyDescent="0.25">
      <c r="A671" s="1182"/>
      <c r="B671" s="821"/>
      <c r="C671" s="821"/>
      <c r="D671" s="821"/>
      <c r="E671" s="821"/>
      <c r="F671" s="821"/>
      <c r="G671" s="821"/>
      <c r="H671" s="821"/>
      <c r="I671" s="821"/>
      <c r="J671" s="821"/>
      <c r="K671" s="821"/>
      <c r="L671" s="821"/>
      <c r="M671" s="821"/>
      <c r="N671" s="769"/>
      <c r="O671" s="821"/>
      <c r="P671" s="821"/>
      <c r="Q671" s="821"/>
      <c r="R671" s="821"/>
      <c r="S671" s="821"/>
      <c r="T671" s="821"/>
      <c r="U671" s="821"/>
      <c r="V671" s="821"/>
      <c r="W671" s="821"/>
      <c r="X671" s="821"/>
      <c r="Y671" s="821"/>
      <c r="Z671" s="821"/>
      <c r="AA671" s="821"/>
      <c r="AB671" s="821"/>
      <c r="AC671" s="821"/>
      <c r="AD671" s="821"/>
      <c r="AE671" s="821"/>
      <c r="AF671" s="769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684.80000000000007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1140.3</v>
      </c>
      <c r="E672" s="46">
        <f>IFERROR(Y107*1,"0")+IFERROR(Y108*1,"0")+IFERROR(Y109*1,"0")+IFERROR(Y113*1,"0")+IFERROR(Y114*1,"0")+IFERROR(Y115*1,"0")+IFERROR(Y116*1,"0")+IFERROR(Y117*1,"0")+IFERROR(Y118*1,"0")</f>
        <v>348.3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276.5</v>
      </c>
      <c r="G672" s="46">
        <f>IFERROR(Y154*1,"0")+IFERROR(Y155*1,"0")+IFERROR(Y159*1,"0")+IFERROR(Y160*1,"0")+IFERROR(Y164*1,"0")+IFERROR(Y165*1,"0")</f>
        <v>10.56</v>
      </c>
      <c r="H672" s="46">
        <f>IFERROR(Y170*1,"0")+IFERROR(Y174*1,"0")+IFERROR(Y175*1,"0")+IFERROR(Y176*1,"0")+IFERROR(Y177*1,"0")+IFERROR(Y178*1,"0")+IFERROR(Y182*1,"0")+IFERROR(Y183*1,"0")</f>
        <v>78.599999999999994</v>
      </c>
      <c r="I672" s="46">
        <f>IFERROR(Y189*1,"0")+IFERROR(Y193*1,"0")+IFERROR(Y194*1,"0")+IFERROR(Y195*1,"0")+IFERROR(Y196*1,"0")+IFERROR(Y197*1,"0")+IFERROR(Y198*1,"0")+IFERROR(Y199*1,"0")+IFERROR(Y200*1,"0")</f>
        <v>14.700000000000001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32.400000000000006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69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14.700000000000001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335.7</v>
      </c>
      <c r="V672" s="46">
        <f>IFERROR(Y405*1,"0")+IFERROR(Y409*1,"0")+IFERROR(Y410*1,"0")+IFERROR(Y411*1,"0")</f>
        <v>14.700000000000001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1410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1092.4000000000001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56.7</v>
      </c>
      <c r="Z672" s="46">
        <f>IFERROR(Y519*1,"0")+IFERROR(Y523*1,"0")+IFERROR(Y524*1,"0")+IFERROR(Y525*1,"0")+IFERROR(Y526*1,"0")+IFERROR(Y527*1,"0")+IFERROR(Y531*1,"0")+IFERROR(Y535*1,"0")</f>
        <v>16.200000000000003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105.6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69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P661:V661"/>
    <mergeCell ref="D42:E42"/>
    <mergeCell ref="A181:Z181"/>
    <mergeCell ref="P363:T363"/>
    <mergeCell ref="D17:E18"/>
    <mergeCell ref="A479:Z479"/>
    <mergeCell ref="A650:Z650"/>
    <mergeCell ref="I669:V669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O670:O671"/>
    <mergeCell ref="D579:E579"/>
    <mergeCell ref="A662:O667"/>
    <mergeCell ref="D95:E95"/>
    <mergeCell ref="P149:T149"/>
    <mergeCell ref="P174:T174"/>
    <mergeCell ref="D266:E266"/>
    <mergeCell ref="U17:V17"/>
    <mergeCell ref="Y17:Y18"/>
    <mergeCell ref="P670:P671"/>
    <mergeCell ref="P372:V372"/>
    <mergeCell ref="D57:E57"/>
    <mergeCell ref="R670:R671"/>
    <mergeCell ref="A8:C8"/>
    <mergeCell ref="P124:T124"/>
    <mergeCell ref="P385:T385"/>
    <mergeCell ref="P410:T410"/>
    <mergeCell ref="D293:E293"/>
    <mergeCell ref="P360:T360"/>
    <mergeCell ref="D32:E32"/>
    <mergeCell ref="A153:Z153"/>
    <mergeCell ref="P595:V595"/>
    <mergeCell ref="P608:V608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A329:O330"/>
    <mergeCell ref="A415:Z415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A670:A671"/>
    <mergeCell ref="A614:O615"/>
    <mergeCell ref="P655:T655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200:T200"/>
    <mergeCell ref="P134:T134"/>
    <mergeCell ref="P243:T243"/>
    <mergeCell ref="D623:E623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D639:E639"/>
    <mergeCell ref="D577:E577"/>
    <mergeCell ref="P436:T436"/>
    <mergeCell ref="P208:V208"/>
    <mergeCell ref="A204:Z204"/>
    <mergeCell ref="D196:E196"/>
    <mergeCell ref="P615:V615"/>
    <mergeCell ref="A440:Z440"/>
    <mergeCell ref="D571:E571"/>
    <mergeCell ref="P590:V590"/>
    <mergeCell ref="A586:Z586"/>
    <mergeCell ref="AA670:AA671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D221:E221"/>
    <mergeCell ref="P253:T253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270:E270"/>
    <mergeCell ref="F5:G5"/>
    <mergeCell ref="V11:W11"/>
    <mergeCell ref="D392:E392"/>
    <mergeCell ref="D457:E457"/>
    <mergeCell ref="P641:T641"/>
    <mergeCell ref="M17:M18"/>
    <mergeCell ref="P584:V584"/>
    <mergeCell ref="O17:O18"/>
    <mergeCell ref="P336:T336"/>
    <mergeCell ref="A469:Z469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Q670:Q671"/>
    <mergeCell ref="A592:Z592"/>
    <mergeCell ref="P57:T57"/>
    <mergeCell ref="P639:T639"/>
    <mergeCell ref="D449:E449"/>
    <mergeCell ref="P577:T577"/>
    <mergeCell ref="P49:T49"/>
    <mergeCell ref="P428:V428"/>
    <mergeCell ref="D620:E620"/>
    <mergeCell ref="A110:O111"/>
    <mergeCell ref="A166:O167"/>
    <mergeCell ref="A551:Z551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A595:O596"/>
    <mergeCell ref="A103:O104"/>
    <mergeCell ref="D628:E628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635:V635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35:O36"/>
    <mergeCell ref="D155:E155"/>
    <mergeCell ref="D149:E149"/>
    <mergeCell ref="A333:O334"/>
    <mergeCell ref="P470:T470"/>
    <mergeCell ref="D447:E447"/>
    <mergeCell ref="P575:T575"/>
    <mergeCell ref="D385:E385"/>
    <mergeCell ref="A320:O321"/>
    <mergeCell ref="A599:Z599"/>
    <mergeCell ref="D618:E618"/>
    <mergeCell ref="P178:T178"/>
    <mergeCell ref="D605:E605"/>
    <mergeCell ref="P34:T34"/>
    <mergeCell ref="D481:E481"/>
    <mergeCell ref="D86:E86"/>
    <mergeCell ref="AB670:AB671"/>
    <mergeCell ref="A412:O413"/>
    <mergeCell ref="D154:E154"/>
    <mergeCell ref="P282:T282"/>
    <mergeCell ref="AD670:AD671"/>
    <mergeCell ref="P409:T409"/>
    <mergeCell ref="P580:T580"/>
    <mergeCell ref="A648:O649"/>
    <mergeCell ref="P651:T651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K670:K671"/>
    <mergeCell ref="D227:E227"/>
    <mergeCell ref="P582:T582"/>
    <mergeCell ref="M670:M671"/>
    <mergeCell ref="D525:E525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AE670:AE671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P399:T399"/>
    <mergeCell ref="A637:Z637"/>
    <mergeCell ref="P184:V184"/>
    <mergeCell ref="P526:T526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441:E441"/>
    <mergeCell ref="D368:E368"/>
    <mergeCell ref="A515:O516"/>
    <mergeCell ref="P525:T525"/>
    <mergeCell ref="P569:T569"/>
    <mergeCell ref="P624:V624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D358:E358"/>
    <mergeCell ref="P537:V537"/>
    <mergeCell ref="D594:E594"/>
    <mergeCell ref="A327:Z327"/>
    <mergeCell ref="P573:V573"/>
    <mergeCell ref="D257:E257"/>
    <mergeCell ref="P620:T620"/>
    <mergeCell ref="AB17:AB18"/>
    <mergeCell ref="P271:V271"/>
    <mergeCell ref="A41:Z41"/>
    <mergeCell ref="A90:Z90"/>
    <mergeCell ref="A277:Z277"/>
    <mergeCell ref="D446:E446"/>
    <mergeCell ref="P44:V44"/>
    <mergeCell ref="P550:V550"/>
    <mergeCell ref="P237:V237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G17:G18"/>
    <mergeCell ref="A9:C9"/>
    <mergeCell ref="P39:V39"/>
    <mergeCell ref="P270:T270"/>
    <mergeCell ref="D384:E384"/>
    <mergeCell ref="P463:T463"/>
    <mergeCell ref="P578:T578"/>
    <mergeCell ref="A428:O429"/>
    <mergeCell ref="P357:T357"/>
    <mergeCell ref="D29:E29"/>
    <mergeCell ref="D216:E216"/>
    <mergeCell ref="D265:E265"/>
    <mergeCell ref="A20:Z20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D452:E452"/>
    <mergeCell ref="D252:E252"/>
    <mergeCell ref="A318:Z318"/>
    <mergeCell ref="N17:N18"/>
    <mergeCell ref="D49:E49"/>
    <mergeCell ref="D102:E102"/>
    <mergeCell ref="P632:T632"/>
    <mergeCell ref="D298:E298"/>
    <mergeCell ref="P91:T91"/>
    <mergeCell ref="A158:Z158"/>
    <mergeCell ref="P500:T500"/>
    <mergeCell ref="P366:V366"/>
    <mergeCell ref="P664:V664"/>
    <mergeCell ref="P468:V468"/>
    <mergeCell ref="A598:Z598"/>
    <mergeCell ref="P535:T535"/>
    <mergeCell ref="P316:V316"/>
    <mergeCell ref="D627:E627"/>
    <mergeCell ref="H10:M10"/>
    <mergeCell ref="AA17:AA18"/>
    <mergeCell ref="AC17:AC18"/>
    <mergeCell ref="P485:T485"/>
    <mergeCell ref="T670:T671"/>
    <mergeCell ref="A122:Z122"/>
    <mergeCell ref="L670:L671"/>
    <mergeCell ref="P108:T108"/>
    <mergeCell ref="P279:T279"/>
    <mergeCell ref="D393:E393"/>
    <mergeCell ref="D418:E418"/>
    <mergeCell ref="P666:V666"/>
    <mergeCell ref="V670:V671"/>
    <mergeCell ref="P254:T254"/>
    <mergeCell ref="P251:T251"/>
    <mergeCell ref="A435:Z435"/>
    <mergeCell ref="P487:T487"/>
    <mergeCell ref="D420:E420"/>
    <mergeCell ref="A660:O661"/>
    <mergeCell ref="D655:E655"/>
    <mergeCell ref="P629:T629"/>
    <mergeCell ref="A186:Z186"/>
    <mergeCell ref="P549:V549"/>
    <mergeCell ref="P232:T232"/>
    <mergeCell ref="P159:T159"/>
    <mergeCell ref="D140:E140"/>
    <mergeCell ref="D267:E267"/>
    <mergeCell ref="A340:Z340"/>
    <mergeCell ref="D509:E509"/>
    <mergeCell ref="D425:E425"/>
    <mergeCell ref="D359:E359"/>
    <mergeCell ref="D601:E601"/>
    <mergeCell ref="P96:T96"/>
    <mergeCell ref="H17:H18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P617:T617"/>
    <mergeCell ref="D75:E75"/>
    <mergeCell ref="P154:T154"/>
    <mergeCell ref="D206:E206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D64:E64"/>
    <mergeCell ref="P143:T143"/>
    <mergeCell ref="A574:Z574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665:V665"/>
    <mergeCell ref="P77:T77"/>
    <mergeCell ref="D125:E125"/>
    <mergeCell ref="P375:T375"/>
    <mergeCell ref="P446:T446"/>
    <mergeCell ref="A54:O55"/>
    <mergeCell ref="D362:E362"/>
    <mergeCell ref="P441:T441"/>
    <mergeCell ref="P612:T612"/>
    <mergeCell ref="D51:E51"/>
    <mergeCell ref="P235:T235"/>
    <mergeCell ref="A365:O366"/>
    <mergeCell ref="P306:T306"/>
    <mergeCell ref="A607:O608"/>
    <mergeCell ref="P157:V157"/>
    <mergeCell ref="P213:V213"/>
    <mergeCell ref="P51:T51"/>
    <mergeCell ref="P26:T26"/>
    <mergeCell ref="A156:O157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D138:E138"/>
    <mergeCell ref="P393:T393"/>
    <mergeCell ref="P564:T564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A12:M12"/>
    <mergeCell ref="P501:T50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E670:E671"/>
    <mergeCell ref="P427:T427"/>
    <mergeCell ref="A652:O653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D251:E251"/>
    <mergeCell ref="Y669:AB669"/>
    <mergeCell ref="A203:Z203"/>
    <mergeCell ref="P451:T451"/>
    <mergeCell ref="P627:T627"/>
    <mergeCell ref="P245:T245"/>
    <mergeCell ref="D633:E633"/>
    <mergeCell ref="P543:T543"/>
    <mergeCell ref="J670:J671"/>
    <mergeCell ref="D424:E424"/>
    <mergeCell ref="D286:E286"/>
    <mergeCell ref="P491:T491"/>
    <mergeCell ref="P642:V642"/>
    <mergeCell ref="A201:O202"/>
    <mergeCell ref="A372:O373"/>
    <mergeCell ref="P513:T513"/>
    <mergeCell ref="D52:E52"/>
    <mergeCell ref="D630:E630"/>
    <mergeCell ref="D617:E617"/>
    <mergeCell ref="C669:H669"/>
    <mergeCell ref="P110:V110"/>
    <mergeCell ref="D27:E27"/>
    <mergeCell ref="A338:O339"/>
    <mergeCell ref="P15:T16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D398:E398"/>
    <mergeCell ref="P439:V439"/>
    <mergeCell ref="A438:O439"/>
    <mergeCell ref="P308:T308"/>
    <mergeCell ref="P433:V433"/>
    <mergeCell ref="D569:E569"/>
    <mergeCell ref="P606:T606"/>
    <mergeCell ref="D612:E612"/>
    <mergeCell ref="D132:E132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D466:E466"/>
    <mergeCell ref="P66:T66"/>
    <mergeCell ref="A6:C6"/>
    <mergeCell ref="D309:E309"/>
    <mergeCell ref="D113:E113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9:E9"/>
    <mergeCell ref="D118:E118"/>
    <mergeCell ref="F9:G9"/>
    <mergeCell ref="P53:T53"/>
    <mergeCell ref="P197:T197"/>
    <mergeCell ref="A47:Z47"/>
    <mergeCell ref="P351:T351"/>
    <mergeCell ref="P653:V653"/>
    <mergeCell ref="D235:E235"/>
    <mergeCell ref="P276:V276"/>
    <mergeCell ref="A239:Z239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P495:T495"/>
    <mergeCell ref="P422:T422"/>
    <mergeCell ref="P593:T593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A522:Z522"/>
    <mergeCell ref="P301:V301"/>
    <mergeCell ref="A326:Z326"/>
    <mergeCell ref="P498:T498"/>
    <mergeCell ref="P295:V295"/>
    <mergeCell ref="P146:V146"/>
    <mergeCell ref="P317:V317"/>
    <mergeCell ref="D63:E63"/>
    <mergeCell ref="D492:E492"/>
    <mergeCell ref="P305:T305"/>
    <mergeCell ref="P596:V596"/>
    <mergeCell ref="A304:Z304"/>
    <mergeCell ref="D96:E96"/>
    <mergeCell ref="P344:V344"/>
    <mergeCell ref="P515:V515"/>
    <mergeCell ref="P211:T211"/>
    <mergeCell ref="D399:E399"/>
    <mergeCell ref="P558:T558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648:V648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559:E559"/>
    <mergeCell ref="P607:V607"/>
    <mergeCell ref="D8:M8"/>
    <mergeCell ref="P458:T458"/>
    <mergeCell ref="P563:T563"/>
    <mergeCell ref="P634:T634"/>
    <mergeCell ref="D640:E640"/>
    <mergeCell ref="F670:F671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D67:E67"/>
    <mergeCell ref="D651:E651"/>
    <mergeCell ref="D210:E210"/>
    <mergeCell ref="A345:Z345"/>
    <mergeCell ref="D514:E514"/>
    <mergeCell ref="D308:E308"/>
    <mergeCell ref="D606:E606"/>
    <mergeCell ref="A46:Z46"/>
    <mergeCell ref="A658:Z658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X670:X671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P30:T30"/>
    <mergeCell ref="P179:V179"/>
    <mergeCell ref="V10:W10"/>
    <mergeCell ref="A471:O472"/>
    <mergeCell ref="D558:E558"/>
    <mergeCell ref="D610:E610"/>
    <mergeCell ref="P621:T621"/>
    <mergeCell ref="D7:M7"/>
    <mergeCell ref="P570:T570"/>
    <mergeCell ref="D502:E502"/>
    <mergeCell ref="D613:E613"/>
    <mergeCell ref="D600:E600"/>
    <mergeCell ref="P29:T29"/>
    <mergeCell ref="A97:O98"/>
    <mergeCell ref="P100:T100"/>
    <mergeCell ref="P94:T94"/>
    <mergeCell ref="A635:O636"/>
    <mergeCell ref="D426:E426"/>
    <mergeCell ref="D486:E486"/>
    <mergeCell ref="P86:T86"/>
    <mergeCell ref="P447:T447"/>
    <mergeCell ref="D78:E78"/>
    <mergeCell ref="D134:E134"/>
    <mergeCell ref="P328:T328"/>
    <mergeCell ref="D205:E205"/>
    <mergeCell ref="A343:O344"/>
    <mergeCell ref="D376:E376"/>
    <mergeCell ref="P384:T384"/>
    <mergeCell ref="A645:Z645"/>
    <mergeCell ref="D563:E563"/>
    <mergeCell ref="D363:E363"/>
    <mergeCell ref="A572:O573"/>
    <mergeCell ref="D357:E357"/>
    <mergeCell ref="D638:E638"/>
    <mergeCell ref="P265:T265"/>
    <mergeCell ref="D379:E379"/>
    <mergeCell ref="D87:E87"/>
    <mergeCell ref="P337:T337"/>
    <mergeCell ref="D380:E380"/>
    <mergeCell ref="P464:T464"/>
    <mergeCell ref="P508:T508"/>
    <mergeCell ref="D274:E274"/>
    <mergeCell ref="D245:E245"/>
    <mergeCell ref="P116:T116"/>
    <mergeCell ref="A105:Z105"/>
    <mergeCell ref="D250:E250"/>
    <mergeCell ref="P230:T230"/>
    <mergeCell ref="D211:E211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499:E499"/>
    <mergeCell ref="P32:T32"/>
    <mergeCell ref="P59:V59"/>
    <mergeCell ref="P268:T268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D160:E160"/>
    <mergeCell ref="P201:V201"/>
    <mergeCell ref="D535:E535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P600:T600"/>
    <mergeCell ref="D410:E410"/>
    <mergeCell ref="P594:T594"/>
    <mergeCell ref="P516:V516"/>
    <mergeCell ref="A568:Z568"/>
    <mergeCell ref="P614:V614"/>
    <mergeCell ref="P562:T562"/>
    <mergeCell ref="D565:E565"/>
    <mergeCell ref="P556:T556"/>
    <mergeCell ref="P481:T481"/>
    <mergeCell ref="P309:T309"/>
    <mergeCell ref="P505:V505"/>
    <mergeCell ref="D178:E178"/>
    <mergeCell ref="A510:O511"/>
    <mergeCell ref="P247:V247"/>
    <mergeCell ref="A271:O272"/>
    <mergeCell ref="D504:E504"/>
    <mergeCell ref="A520:O521"/>
    <mergeCell ref="P561:T561"/>
    <mergeCell ref="P618:T618"/>
    <mergeCell ref="P605:T6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2024-12-23T10:26:51Z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