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4FA6038-FA6E-4B8E-84A5-D4D9300F0B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X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Z593" i="1" s="1"/>
  <c r="P593" i="1"/>
  <c r="X591" i="1"/>
  <c r="X590" i="1"/>
  <c r="BO589" i="1"/>
  <c r="BM589" i="1"/>
  <c r="Y589" i="1"/>
  <c r="P589" i="1"/>
  <c r="BO588" i="1"/>
  <c r="BM588" i="1"/>
  <c r="Y588" i="1"/>
  <c r="BP588" i="1" s="1"/>
  <c r="P588" i="1"/>
  <c r="BP587" i="1"/>
  <c r="BO587" i="1"/>
  <c r="BN587" i="1"/>
  <c r="BM587" i="1"/>
  <c r="Z587" i="1"/>
  <c r="Y587" i="1"/>
  <c r="P587" i="1"/>
  <c r="X585" i="1"/>
  <c r="X584" i="1"/>
  <c r="BO583" i="1"/>
  <c r="BM583" i="1"/>
  <c r="Y583" i="1"/>
  <c r="P583" i="1"/>
  <c r="BO582" i="1"/>
  <c r="BM582" i="1"/>
  <c r="Y582" i="1"/>
  <c r="BP582" i="1" s="1"/>
  <c r="P582" i="1"/>
  <c r="BO581" i="1"/>
  <c r="BM581" i="1"/>
  <c r="Y581" i="1"/>
  <c r="P581" i="1"/>
  <c r="BO580" i="1"/>
  <c r="BM580" i="1"/>
  <c r="Y580" i="1"/>
  <c r="BP580" i="1" s="1"/>
  <c r="P580" i="1"/>
  <c r="BO579" i="1"/>
  <c r="BM579" i="1"/>
  <c r="Y579" i="1"/>
  <c r="P579" i="1"/>
  <c r="BO578" i="1"/>
  <c r="BM578" i="1"/>
  <c r="Y578" i="1"/>
  <c r="BP578" i="1" s="1"/>
  <c r="P578" i="1"/>
  <c r="BP577" i="1"/>
  <c r="BO577" i="1"/>
  <c r="BN577" i="1"/>
  <c r="BM577" i="1"/>
  <c r="Z577" i="1"/>
  <c r="Y577" i="1"/>
  <c r="P577" i="1"/>
  <c r="BO576" i="1"/>
  <c r="BM576" i="1"/>
  <c r="Y576" i="1"/>
  <c r="BP576" i="1" s="1"/>
  <c r="P576" i="1"/>
  <c r="BO575" i="1"/>
  <c r="BM575" i="1"/>
  <c r="Y575" i="1"/>
  <c r="P575" i="1"/>
  <c r="X573" i="1"/>
  <c r="X572" i="1"/>
  <c r="BO571" i="1"/>
  <c r="BM571" i="1"/>
  <c r="Y571" i="1"/>
  <c r="P571" i="1"/>
  <c r="BO570" i="1"/>
  <c r="BM570" i="1"/>
  <c r="Y570" i="1"/>
  <c r="BP570" i="1" s="1"/>
  <c r="P570" i="1"/>
  <c r="BO569" i="1"/>
  <c r="BM569" i="1"/>
  <c r="Y569" i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BP564" i="1" s="1"/>
  <c r="P564" i="1"/>
  <c r="BO563" i="1"/>
  <c r="BM563" i="1"/>
  <c r="Y563" i="1"/>
  <c r="P563" i="1"/>
  <c r="BO562" i="1"/>
  <c r="BM562" i="1"/>
  <c r="Y562" i="1"/>
  <c r="BP562" i="1" s="1"/>
  <c r="P562" i="1"/>
  <c r="BO561" i="1"/>
  <c r="BM561" i="1"/>
  <c r="Y561" i="1"/>
  <c r="P561" i="1"/>
  <c r="BO560" i="1"/>
  <c r="BM560" i="1"/>
  <c r="Y560" i="1"/>
  <c r="BP560" i="1" s="1"/>
  <c r="P560" i="1"/>
  <c r="BO559" i="1"/>
  <c r="BM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BP542" i="1" s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X537" i="1"/>
  <c r="X536" i="1"/>
  <c r="BO535" i="1"/>
  <c r="BM535" i="1"/>
  <c r="Y535" i="1"/>
  <c r="Y536" i="1" s="1"/>
  <c r="P535" i="1"/>
  <c r="X533" i="1"/>
  <c r="X532" i="1"/>
  <c r="BO531" i="1"/>
  <c r="BM531" i="1"/>
  <c r="Y531" i="1"/>
  <c r="Y532" i="1" s="1"/>
  <c r="P531" i="1"/>
  <c r="X529" i="1"/>
  <c r="X528" i="1"/>
  <c r="BO527" i="1"/>
  <c r="BM527" i="1"/>
  <c r="Y527" i="1"/>
  <c r="BP527" i="1" s="1"/>
  <c r="P527" i="1"/>
  <c r="BO526" i="1"/>
  <c r="BM526" i="1"/>
  <c r="Y526" i="1"/>
  <c r="P526" i="1"/>
  <c r="BO525" i="1"/>
  <c r="BM525" i="1"/>
  <c r="Y525" i="1"/>
  <c r="BP525" i="1" s="1"/>
  <c r="BO524" i="1"/>
  <c r="BM524" i="1"/>
  <c r="Y524" i="1"/>
  <c r="BP524" i="1" s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BP514" i="1" s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P504" i="1"/>
  <c r="BO503" i="1"/>
  <c r="BM503" i="1"/>
  <c r="Y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O498" i="1"/>
  <c r="BM498" i="1"/>
  <c r="Y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BO483" i="1"/>
  <c r="BM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O480" i="1"/>
  <c r="BM480" i="1"/>
  <c r="Y480" i="1"/>
  <c r="P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BP464" i="1" s="1"/>
  <c r="P464" i="1"/>
  <c r="BP463" i="1"/>
  <c r="BO463" i="1"/>
  <c r="BN463" i="1"/>
  <c r="BM463" i="1"/>
  <c r="Z463" i="1"/>
  <c r="Y463" i="1"/>
  <c r="BP462" i="1"/>
  <c r="BO462" i="1"/>
  <c r="BN462" i="1"/>
  <c r="BM462" i="1"/>
  <c r="Z462" i="1"/>
  <c r="Y462" i="1"/>
  <c r="X460" i="1"/>
  <c r="X459" i="1"/>
  <c r="BO458" i="1"/>
  <c r="BM458" i="1"/>
  <c r="Y458" i="1"/>
  <c r="BP458" i="1" s="1"/>
  <c r="P458" i="1"/>
  <c r="BP457" i="1"/>
  <c r="BO457" i="1"/>
  <c r="BN457" i="1"/>
  <c r="BM457" i="1"/>
  <c r="Z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8" i="1" s="1"/>
  <c r="X434" i="1"/>
  <c r="X433" i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X429" i="1"/>
  <c r="X428" i="1"/>
  <c r="BO427" i="1"/>
  <c r="BM427" i="1"/>
  <c r="Y427" i="1"/>
  <c r="BP427" i="1" s="1"/>
  <c r="P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BP387" i="1" s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Z358" i="1" s="1"/>
  <c r="P358" i="1"/>
  <c r="BO357" i="1"/>
  <c r="BM357" i="1"/>
  <c r="Y357" i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72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2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Y312" i="1" s="1"/>
  <c r="P306" i="1"/>
  <c r="BP305" i="1"/>
  <c r="BO305" i="1"/>
  <c r="BN305" i="1"/>
  <c r="BM305" i="1"/>
  <c r="Z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M672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L672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N196" i="1"/>
  <c r="BM196" i="1"/>
  <c r="Z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BP182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Y135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0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265" i="1" l="1"/>
  <c r="BN265" i="1"/>
  <c r="BP282" i="1"/>
  <c r="BN282" i="1"/>
  <c r="Z282" i="1"/>
  <c r="BP309" i="1"/>
  <c r="BN309" i="1"/>
  <c r="Z309" i="1"/>
  <c r="BP371" i="1"/>
  <c r="BN371" i="1"/>
  <c r="Z371" i="1"/>
  <c r="BP394" i="1"/>
  <c r="BN394" i="1"/>
  <c r="Z394" i="1"/>
  <c r="BP451" i="1"/>
  <c r="BN451" i="1"/>
  <c r="Z451" i="1"/>
  <c r="BP490" i="1"/>
  <c r="BN490" i="1"/>
  <c r="Z490" i="1"/>
  <c r="BP500" i="1"/>
  <c r="BN500" i="1"/>
  <c r="Z500" i="1"/>
  <c r="Y550" i="1"/>
  <c r="Y549" i="1"/>
  <c r="BP548" i="1"/>
  <c r="BN548" i="1"/>
  <c r="Z548" i="1"/>
  <c r="Z549" i="1" s="1"/>
  <c r="BP561" i="1"/>
  <c r="BN561" i="1"/>
  <c r="Z561" i="1"/>
  <c r="BP581" i="1"/>
  <c r="BN581" i="1"/>
  <c r="Z58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672" i="1"/>
  <c r="X664" i="1"/>
  <c r="Y35" i="1"/>
  <c r="Z34" i="1"/>
  <c r="BN34" i="1"/>
  <c r="Z58" i="1"/>
  <c r="BN58" i="1"/>
  <c r="Z69" i="1"/>
  <c r="BN69" i="1"/>
  <c r="Z83" i="1"/>
  <c r="BN83" i="1"/>
  <c r="Z101" i="1"/>
  <c r="BN101" i="1"/>
  <c r="E672" i="1"/>
  <c r="F672" i="1"/>
  <c r="Z134" i="1"/>
  <c r="BN134" i="1"/>
  <c r="Z144" i="1"/>
  <c r="BN144" i="1"/>
  <c r="Z165" i="1"/>
  <c r="BN165" i="1"/>
  <c r="Z182" i="1"/>
  <c r="BN182" i="1"/>
  <c r="Y185" i="1"/>
  <c r="Z206" i="1"/>
  <c r="BN206" i="1"/>
  <c r="Z210" i="1"/>
  <c r="BN210" i="1"/>
  <c r="Z222" i="1"/>
  <c r="BN222" i="1"/>
  <c r="Z232" i="1"/>
  <c r="BN232" i="1"/>
  <c r="Z252" i="1"/>
  <c r="BN252" i="1"/>
  <c r="Z265" i="1"/>
  <c r="O672" i="1"/>
  <c r="Y294" i="1"/>
  <c r="BP293" i="1"/>
  <c r="BN293" i="1"/>
  <c r="Z293" i="1"/>
  <c r="Z294" i="1" s="1"/>
  <c r="BP298" i="1"/>
  <c r="BN298" i="1"/>
  <c r="Z298" i="1"/>
  <c r="BP359" i="1"/>
  <c r="BN359" i="1"/>
  <c r="Z359" i="1"/>
  <c r="BP385" i="1"/>
  <c r="BN385" i="1"/>
  <c r="Z385" i="1"/>
  <c r="BP411" i="1"/>
  <c r="BN411" i="1"/>
  <c r="Z411" i="1"/>
  <c r="BP487" i="1"/>
  <c r="BN487" i="1"/>
  <c r="Z487" i="1"/>
  <c r="BP495" i="1"/>
  <c r="BN495" i="1"/>
  <c r="Z495" i="1"/>
  <c r="BP509" i="1"/>
  <c r="BN509" i="1"/>
  <c r="Z509" i="1"/>
  <c r="BP571" i="1"/>
  <c r="BN571" i="1"/>
  <c r="Z571" i="1"/>
  <c r="BP618" i="1"/>
  <c r="BN618" i="1"/>
  <c r="Z618" i="1"/>
  <c r="BP620" i="1"/>
  <c r="BN620" i="1"/>
  <c r="Z620" i="1"/>
  <c r="BP622" i="1"/>
  <c r="BN622" i="1"/>
  <c r="Z622" i="1"/>
  <c r="Y301" i="1"/>
  <c r="Z93" i="1"/>
  <c r="BN93" i="1"/>
  <c r="BP142" i="1"/>
  <c r="BN142" i="1"/>
  <c r="Z142" i="1"/>
  <c r="Y161" i="1"/>
  <c r="BP159" i="1"/>
  <c r="BN159" i="1"/>
  <c r="Z159" i="1"/>
  <c r="BP178" i="1"/>
  <c r="BN178" i="1"/>
  <c r="Z178" i="1"/>
  <c r="BP199" i="1"/>
  <c r="BN199" i="1"/>
  <c r="Z199" i="1"/>
  <c r="BP220" i="1"/>
  <c r="BN220" i="1"/>
  <c r="Z220" i="1"/>
  <c r="BP230" i="1"/>
  <c r="BN230" i="1"/>
  <c r="Z230" i="1"/>
  <c r="Y247" i="1"/>
  <c r="BP240" i="1"/>
  <c r="BN240" i="1"/>
  <c r="Z240" i="1"/>
  <c r="BP250" i="1"/>
  <c r="BN250" i="1"/>
  <c r="Z250" i="1"/>
  <c r="BP263" i="1"/>
  <c r="BN263" i="1"/>
  <c r="Z263" i="1"/>
  <c r="BP280" i="1"/>
  <c r="BN280" i="1"/>
  <c r="Z280" i="1"/>
  <c r="BP288" i="1"/>
  <c r="BN288" i="1"/>
  <c r="Z288" i="1"/>
  <c r="BP307" i="1"/>
  <c r="BN307" i="1"/>
  <c r="Z307" i="1"/>
  <c r="BP357" i="1"/>
  <c r="BN357" i="1"/>
  <c r="Z357" i="1"/>
  <c r="BP369" i="1"/>
  <c r="BN369" i="1"/>
  <c r="Z369" i="1"/>
  <c r="BP379" i="1"/>
  <c r="BN379" i="1"/>
  <c r="Z379" i="1"/>
  <c r="BP392" i="1"/>
  <c r="BN392" i="1"/>
  <c r="Z392" i="1"/>
  <c r="Y406" i="1"/>
  <c r="BP405" i="1"/>
  <c r="BN405" i="1"/>
  <c r="Z405" i="1"/>
  <c r="Z406" i="1" s="1"/>
  <c r="Y413" i="1"/>
  <c r="BP409" i="1"/>
  <c r="BN409" i="1"/>
  <c r="Z409" i="1"/>
  <c r="BP449" i="1"/>
  <c r="BN449" i="1"/>
  <c r="Z449" i="1"/>
  <c r="BP465" i="1"/>
  <c r="BN465" i="1"/>
  <c r="Z465" i="1"/>
  <c r="BP483" i="1"/>
  <c r="BN483" i="1"/>
  <c r="Z483" i="1"/>
  <c r="BP485" i="1"/>
  <c r="BN485" i="1"/>
  <c r="Z485" i="1"/>
  <c r="BP493" i="1"/>
  <c r="BN493" i="1"/>
  <c r="Z493" i="1"/>
  <c r="BP498" i="1"/>
  <c r="BN498" i="1"/>
  <c r="Z498" i="1"/>
  <c r="BP503" i="1"/>
  <c r="BN503" i="1"/>
  <c r="Z503" i="1"/>
  <c r="Y528" i="1"/>
  <c r="BP523" i="1"/>
  <c r="BN523" i="1"/>
  <c r="Z523" i="1"/>
  <c r="BP543" i="1"/>
  <c r="BN543" i="1"/>
  <c r="Z543" i="1"/>
  <c r="BP559" i="1"/>
  <c r="BN559" i="1"/>
  <c r="Z559" i="1"/>
  <c r="Y573" i="1"/>
  <c r="BP569" i="1"/>
  <c r="BN569" i="1"/>
  <c r="Z569" i="1"/>
  <c r="BP579" i="1"/>
  <c r="BN579" i="1"/>
  <c r="Z579" i="1"/>
  <c r="BP589" i="1"/>
  <c r="BN589" i="1"/>
  <c r="Z589" i="1"/>
  <c r="BP601" i="1"/>
  <c r="BN601" i="1"/>
  <c r="Z601" i="1"/>
  <c r="BP603" i="1"/>
  <c r="BN603" i="1"/>
  <c r="Z603" i="1"/>
  <c r="BP605" i="1"/>
  <c r="BN605" i="1"/>
  <c r="Z605" i="1"/>
  <c r="BP639" i="1"/>
  <c r="BN639" i="1"/>
  <c r="Z639" i="1"/>
  <c r="BP641" i="1"/>
  <c r="BN641" i="1"/>
  <c r="Z641" i="1"/>
  <c r="X663" i="1"/>
  <c r="X666" i="1"/>
  <c r="Z27" i="1"/>
  <c r="BN27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52" i="1"/>
  <c r="BN52" i="1"/>
  <c r="Z63" i="1"/>
  <c r="BN63" i="1"/>
  <c r="Y72" i="1"/>
  <c r="Z67" i="1"/>
  <c r="BN67" i="1"/>
  <c r="Z71" i="1"/>
  <c r="BN71" i="1"/>
  <c r="Y79" i="1"/>
  <c r="Z77" i="1"/>
  <c r="BN77" i="1"/>
  <c r="Y88" i="1"/>
  <c r="Z85" i="1"/>
  <c r="BN85" i="1"/>
  <c r="Z91" i="1"/>
  <c r="BN91" i="1"/>
  <c r="BP91" i="1"/>
  <c r="Y98" i="1"/>
  <c r="Z95" i="1"/>
  <c r="BN95" i="1"/>
  <c r="Y104" i="1"/>
  <c r="Z108" i="1"/>
  <c r="BN108" i="1"/>
  <c r="Y120" i="1"/>
  <c r="Z116" i="1"/>
  <c r="BN116" i="1"/>
  <c r="Z124" i="1"/>
  <c r="BN124" i="1"/>
  <c r="Z132" i="1"/>
  <c r="BN132" i="1"/>
  <c r="Y145" i="1"/>
  <c r="BP138" i="1"/>
  <c r="BN138" i="1"/>
  <c r="Z138" i="1"/>
  <c r="Y150" i="1"/>
  <c r="BP148" i="1"/>
  <c r="BN148" i="1"/>
  <c r="Z148" i="1"/>
  <c r="Y171" i="1"/>
  <c r="BP170" i="1"/>
  <c r="BN170" i="1"/>
  <c r="Z170" i="1"/>
  <c r="Z171" i="1" s="1"/>
  <c r="Y180" i="1"/>
  <c r="BP174" i="1"/>
  <c r="BN174" i="1"/>
  <c r="Z174" i="1"/>
  <c r="I672" i="1"/>
  <c r="Y201" i="1"/>
  <c r="BP194" i="1"/>
  <c r="BN194" i="1"/>
  <c r="Z194" i="1"/>
  <c r="BP216" i="1"/>
  <c r="BN216" i="1"/>
  <c r="Z216" i="1"/>
  <c r="Y238" i="1"/>
  <c r="BP226" i="1"/>
  <c r="BN226" i="1"/>
  <c r="Z226" i="1"/>
  <c r="BP234" i="1"/>
  <c r="BN234" i="1"/>
  <c r="Z234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0" i="1"/>
  <c r="BN300" i="1"/>
  <c r="Z300" i="1"/>
  <c r="BP337" i="1"/>
  <c r="BN337" i="1"/>
  <c r="Z337" i="1"/>
  <c r="BP361" i="1"/>
  <c r="BN361" i="1"/>
  <c r="Z361" i="1"/>
  <c r="Y381" i="1"/>
  <c r="BP375" i="1"/>
  <c r="BN375" i="1"/>
  <c r="Z375" i="1"/>
  <c r="Y396" i="1"/>
  <c r="BP391" i="1"/>
  <c r="BN391" i="1"/>
  <c r="Z391" i="1"/>
  <c r="Y402" i="1"/>
  <c r="BP398" i="1"/>
  <c r="BN398" i="1"/>
  <c r="Z398" i="1"/>
  <c r="W672" i="1"/>
  <c r="BP418" i="1"/>
  <c r="Z418" i="1"/>
  <c r="BP453" i="1"/>
  <c r="BN453" i="1"/>
  <c r="Z453" i="1"/>
  <c r="Y472" i="1"/>
  <c r="Y471" i="1"/>
  <c r="BP470" i="1"/>
  <c r="BN470" i="1"/>
  <c r="Z470" i="1"/>
  <c r="Z471" i="1" s="1"/>
  <c r="Y477" i="1"/>
  <c r="BP476" i="1"/>
  <c r="BN476" i="1"/>
  <c r="Z476" i="1"/>
  <c r="Z477" i="1" s="1"/>
  <c r="Y505" i="1"/>
  <c r="BP480" i="1"/>
  <c r="BN480" i="1"/>
  <c r="Z480" i="1"/>
  <c r="BP484" i="1"/>
  <c r="BN484" i="1"/>
  <c r="Z484" i="1"/>
  <c r="BP492" i="1"/>
  <c r="BN492" i="1"/>
  <c r="Z492" i="1"/>
  <c r="BP497" i="1"/>
  <c r="BN497" i="1"/>
  <c r="Z497" i="1"/>
  <c r="Y151" i="1"/>
  <c r="G672" i="1"/>
  <c r="Y162" i="1"/>
  <c r="Y179" i="1"/>
  <c r="Y184" i="1"/>
  <c r="Y237" i="1"/>
  <c r="Y246" i="1"/>
  <c r="Y259" i="1"/>
  <c r="Y348" i="1"/>
  <c r="Y382" i="1"/>
  <c r="Y389" i="1"/>
  <c r="Y395" i="1"/>
  <c r="Y401" i="1"/>
  <c r="Y412" i="1"/>
  <c r="Y434" i="1"/>
  <c r="Y459" i="1"/>
  <c r="Y467" i="1"/>
  <c r="BP502" i="1"/>
  <c r="BN502" i="1"/>
  <c r="Z502" i="1"/>
  <c r="Y515" i="1"/>
  <c r="BP513" i="1"/>
  <c r="BN513" i="1"/>
  <c r="Z513" i="1"/>
  <c r="BP526" i="1"/>
  <c r="BN526" i="1"/>
  <c r="Z526" i="1"/>
  <c r="AC672" i="1"/>
  <c r="BP555" i="1"/>
  <c r="BN555" i="1"/>
  <c r="Z555" i="1"/>
  <c r="BP563" i="1"/>
  <c r="BN563" i="1"/>
  <c r="Z563" i="1"/>
  <c r="Y585" i="1"/>
  <c r="BP575" i="1"/>
  <c r="BN575" i="1"/>
  <c r="Z575" i="1"/>
  <c r="BP583" i="1"/>
  <c r="BN583" i="1"/>
  <c r="Z583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Y643" i="1"/>
  <c r="Y642" i="1"/>
  <c r="BP638" i="1"/>
  <c r="BN638" i="1"/>
  <c r="Z638" i="1"/>
  <c r="Z642" i="1" s="1"/>
  <c r="BP640" i="1"/>
  <c r="BN640" i="1"/>
  <c r="Z640" i="1"/>
  <c r="Z672" i="1"/>
  <c r="AA672" i="1"/>
  <c r="Y591" i="1"/>
  <c r="F9" i="1"/>
  <c r="J9" i="1"/>
  <c r="F10" i="1"/>
  <c r="Z22" i="1"/>
  <c r="Z23" i="1" s="1"/>
  <c r="BN22" i="1"/>
  <c r="BP22" i="1"/>
  <c r="Y23" i="1"/>
  <c r="X662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2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72" i="1"/>
  <c r="Z64" i="1"/>
  <c r="BN64" i="1"/>
  <c r="BP64" i="1"/>
  <c r="Z66" i="1"/>
  <c r="BN66" i="1"/>
  <c r="Z68" i="1"/>
  <c r="BN68" i="1"/>
  <c r="Z70" i="1"/>
  <c r="BN70" i="1"/>
  <c r="Y73" i="1"/>
  <c r="Z76" i="1"/>
  <c r="BN76" i="1"/>
  <c r="BP76" i="1"/>
  <c r="Z78" i="1"/>
  <c r="BN78" i="1"/>
  <c r="Z82" i="1"/>
  <c r="Z88" i="1" s="1"/>
  <c r="BN82" i="1"/>
  <c r="BP82" i="1"/>
  <c r="Z84" i="1"/>
  <c r="BN84" i="1"/>
  <c r="Z86" i="1"/>
  <c r="BN86" i="1"/>
  <c r="Y89" i="1"/>
  <c r="Z92" i="1"/>
  <c r="BN92" i="1"/>
  <c r="BP92" i="1"/>
  <c r="Z94" i="1"/>
  <c r="BN94" i="1"/>
  <c r="Z96" i="1"/>
  <c r="BN96" i="1"/>
  <c r="Z100" i="1"/>
  <c r="BN100" i="1"/>
  <c r="BP100" i="1"/>
  <c r="Z102" i="1"/>
  <c r="BN102" i="1"/>
  <c r="Y103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Y136" i="1"/>
  <c r="Z139" i="1"/>
  <c r="BN139" i="1"/>
  <c r="Z141" i="1"/>
  <c r="BN141" i="1"/>
  <c r="Z143" i="1"/>
  <c r="BN143" i="1"/>
  <c r="Y146" i="1"/>
  <c r="Z149" i="1"/>
  <c r="Z150" i="1" s="1"/>
  <c r="BN149" i="1"/>
  <c r="BP149" i="1"/>
  <c r="Z154" i="1"/>
  <c r="Z156" i="1" s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72" i="1"/>
  <c r="Y172" i="1"/>
  <c r="Z175" i="1"/>
  <c r="Z179" i="1" s="1"/>
  <c r="BN175" i="1"/>
  <c r="BP175" i="1"/>
  <c r="Z177" i="1"/>
  <c r="BN177" i="1"/>
  <c r="Z183" i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BP200" i="1"/>
  <c r="BN200" i="1"/>
  <c r="Z200" i="1"/>
  <c r="Y202" i="1"/>
  <c r="J672" i="1"/>
  <c r="Y208" i="1"/>
  <c r="BP205" i="1"/>
  <c r="BN205" i="1"/>
  <c r="Z205" i="1"/>
  <c r="Z207" i="1" s="1"/>
  <c r="Y212" i="1"/>
  <c r="BP217" i="1"/>
  <c r="BN217" i="1"/>
  <c r="Z217" i="1"/>
  <c r="BP221" i="1"/>
  <c r="BN221" i="1"/>
  <c r="Z221" i="1"/>
  <c r="H9" i="1"/>
  <c r="Y24" i="1"/>
  <c r="Y111" i="1"/>
  <c r="Y129" i="1"/>
  <c r="Y156" i="1"/>
  <c r="Y191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Z227" i="1"/>
  <c r="Z237" i="1" s="1"/>
  <c r="BN227" i="1"/>
  <c r="BP227" i="1"/>
  <c r="Z229" i="1"/>
  <c r="BN229" i="1"/>
  <c r="Z231" i="1"/>
  <c r="BN231" i="1"/>
  <c r="Z233" i="1"/>
  <c r="BN233" i="1"/>
  <c r="Z235" i="1"/>
  <c r="BN235" i="1"/>
  <c r="Z241" i="1"/>
  <c r="BN241" i="1"/>
  <c r="BP241" i="1"/>
  <c r="Z242" i="1"/>
  <c r="BN242" i="1"/>
  <c r="Z244" i="1"/>
  <c r="BN244" i="1"/>
  <c r="K672" i="1"/>
  <c r="Z251" i="1"/>
  <c r="BN251" i="1"/>
  <c r="BP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2" i="1"/>
  <c r="Z299" i="1"/>
  <c r="BN299" i="1"/>
  <c r="BP299" i="1"/>
  <c r="Y302" i="1"/>
  <c r="Q672" i="1"/>
  <c r="Z306" i="1"/>
  <c r="Z311" i="1" s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72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62" i="1"/>
  <c r="BN362" i="1"/>
  <c r="Z362" i="1"/>
  <c r="BP370" i="1"/>
  <c r="BN370" i="1"/>
  <c r="Z370" i="1"/>
  <c r="Y272" i="1"/>
  <c r="Y289" i="1"/>
  <c r="Y317" i="1"/>
  <c r="Y330" i="1"/>
  <c r="U672" i="1"/>
  <c r="Y365" i="1"/>
  <c r="BP358" i="1"/>
  <c r="BN358" i="1"/>
  <c r="BP360" i="1"/>
  <c r="BN360" i="1"/>
  <c r="Z360" i="1"/>
  <c r="BP364" i="1"/>
  <c r="BN364" i="1"/>
  <c r="Z364" i="1"/>
  <c r="Y366" i="1"/>
  <c r="Y373" i="1"/>
  <c r="BP368" i="1"/>
  <c r="BN368" i="1"/>
  <c r="Z368" i="1"/>
  <c r="Y372" i="1"/>
  <c r="Z376" i="1"/>
  <c r="BN376" i="1"/>
  <c r="BP376" i="1"/>
  <c r="Z378" i="1"/>
  <c r="BN378" i="1"/>
  <c r="Z380" i="1"/>
  <c r="BN380" i="1"/>
  <c r="Z384" i="1"/>
  <c r="BN384" i="1"/>
  <c r="BP384" i="1"/>
  <c r="Z386" i="1"/>
  <c r="BN386" i="1"/>
  <c r="Z387" i="1"/>
  <c r="BN387" i="1"/>
  <c r="Y388" i="1"/>
  <c r="Z393" i="1"/>
  <c r="Z395" i="1" s="1"/>
  <c r="BN393" i="1"/>
  <c r="BP393" i="1"/>
  <c r="Z399" i="1"/>
  <c r="BN399" i="1"/>
  <c r="BP399" i="1"/>
  <c r="V672" i="1"/>
  <c r="Y407" i="1"/>
  <c r="Z410" i="1"/>
  <c r="Z412" i="1" s="1"/>
  <c r="BN410" i="1"/>
  <c r="BP410" i="1"/>
  <c r="BN418" i="1"/>
  <c r="Z420" i="1"/>
  <c r="BN420" i="1"/>
  <c r="Z422" i="1"/>
  <c r="BN422" i="1"/>
  <c r="Z424" i="1"/>
  <c r="BN424" i="1"/>
  <c r="Z426" i="1"/>
  <c r="BN426" i="1"/>
  <c r="Y429" i="1"/>
  <c r="Z432" i="1"/>
  <c r="Z433" i="1" s="1"/>
  <c r="BN432" i="1"/>
  <c r="Y433" i="1"/>
  <c r="Y439" i="1"/>
  <c r="BP448" i="1"/>
  <c r="BN448" i="1"/>
  <c r="Z448" i="1"/>
  <c r="BP452" i="1"/>
  <c r="BN452" i="1"/>
  <c r="Z452" i="1"/>
  <c r="Z417" i="1"/>
  <c r="BN417" i="1"/>
  <c r="BP417" i="1"/>
  <c r="Z419" i="1"/>
  <c r="BN419" i="1"/>
  <c r="Z421" i="1"/>
  <c r="BN421" i="1"/>
  <c r="Z423" i="1"/>
  <c r="BN423" i="1"/>
  <c r="Z425" i="1"/>
  <c r="BN425" i="1"/>
  <c r="Z427" i="1"/>
  <c r="BN427" i="1"/>
  <c r="Y428" i="1"/>
  <c r="Y442" i="1"/>
  <c r="BP441" i="1"/>
  <c r="BN441" i="1"/>
  <c r="Z441" i="1"/>
  <c r="Z442" i="1" s="1"/>
  <c r="Y443" i="1"/>
  <c r="Y455" i="1"/>
  <c r="BP446" i="1"/>
  <c r="BN446" i="1"/>
  <c r="Z446" i="1"/>
  <c r="X672" i="1"/>
  <c r="Y454" i="1"/>
  <c r="BP450" i="1"/>
  <c r="BN450" i="1"/>
  <c r="Z450" i="1"/>
  <c r="Y460" i="1"/>
  <c r="Y468" i="1"/>
  <c r="Y506" i="1"/>
  <c r="Y510" i="1"/>
  <c r="Y516" i="1"/>
  <c r="Y521" i="1"/>
  <c r="Y529" i="1"/>
  <c r="Y533" i="1"/>
  <c r="Y537" i="1"/>
  <c r="Y544" i="1"/>
  <c r="Y566" i="1"/>
  <c r="Y572" i="1"/>
  <c r="Y584" i="1"/>
  <c r="Y590" i="1"/>
  <c r="BP611" i="1"/>
  <c r="BN611" i="1"/>
  <c r="Z611" i="1"/>
  <c r="BP613" i="1"/>
  <c r="BN613" i="1"/>
  <c r="Z613" i="1"/>
  <c r="Y615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49" i="1"/>
  <c r="Y656" i="1"/>
  <c r="BP655" i="1"/>
  <c r="BN655" i="1"/>
  <c r="Z655" i="1"/>
  <c r="Z656" i="1" s="1"/>
  <c r="Y657" i="1"/>
  <c r="AB672" i="1"/>
  <c r="Z458" i="1"/>
  <c r="Z459" i="1" s="1"/>
  <c r="BN458" i="1"/>
  <c r="Z464" i="1"/>
  <c r="BN464" i="1"/>
  <c r="Z466" i="1"/>
  <c r="BN466" i="1"/>
  <c r="Y672" i="1"/>
  <c r="Y478" i="1"/>
  <c r="Z481" i="1"/>
  <c r="BN481" i="1"/>
  <c r="Z482" i="1"/>
  <c r="BN482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Z501" i="1"/>
  <c r="BN501" i="1"/>
  <c r="Z504" i="1"/>
  <c r="BN504" i="1"/>
  <c r="Z508" i="1"/>
  <c r="Z510" i="1" s="1"/>
  <c r="BN508" i="1"/>
  <c r="BP508" i="1"/>
  <c r="Z514" i="1"/>
  <c r="BN514" i="1"/>
  <c r="Z519" i="1"/>
  <c r="Z520" i="1" s="1"/>
  <c r="BN519" i="1"/>
  <c r="BP519" i="1"/>
  <c r="Y520" i="1"/>
  <c r="Z524" i="1"/>
  <c r="BN524" i="1"/>
  <c r="Z525" i="1"/>
  <c r="BN525" i="1"/>
  <c r="Z527" i="1"/>
  <c r="BN527" i="1"/>
  <c r="Z531" i="1"/>
  <c r="Z532" i="1" s="1"/>
  <c r="BN531" i="1"/>
  <c r="BP531" i="1"/>
  <c r="Z535" i="1"/>
  <c r="Z536" i="1" s="1"/>
  <c r="BN535" i="1"/>
  <c r="BP535" i="1"/>
  <c r="Z540" i="1"/>
  <c r="BN540" i="1"/>
  <c r="BP540" i="1"/>
  <c r="Z542" i="1"/>
  <c r="BN542" i="1"/>
  <c r="Y545" i="1"/>
  <c r="Z554" i="1"/>
  <c r="BN554" i="1"/>
  <c r="BP554" i="1"/>
  <c r="Z556" i="1"/>
  <c r="BN556" i="1"/>
  <c r="Z558" i="1"/>
  <c r="BN558" i="1"/>
  <c r="Z560" i="1"/>
  <c r="BN560" i="1"/>
  <c r="Z562" i="1"/>
  <c r="BN562" i="1"/>
  <c r="Z564" i="1"/>
  <c r="BN564" i="1"/>
  <c r="Y567" i="1"/>
  <c r="Z570" i="1"/>
  <c r="Z572" i="1" s="1"/>
  <c r="BN570" i="1"/>
  <c r="Z576" i="1"/>
  <c r="BN576" i="1"/>
  <c r="Z578" i="1"/>
  <c r="BN578" i="1"/>
  <c r="Z580" i="1"/>
  <c r="BN580" i="1"/>
  <c r="Z582" i="1"/>
  <c r="BN582" i="1"/>
  <c r="Z588" i="1"/>
  <c r="Z590" i="1" s="1"/>
  <c r="BN588" i="1"/>
  <c r="Y595" i="1"/>
  <c r="BP593" i="1"/>
  <c r="BN593" i="1"/>
  <c r="BP594" i="1"/>
  <c r="BN594" i="1"/>
  <c r="Z594" i="1"/>
  <c r="Z595" i="1" s="1"/>
  <c r="Y596" i="1"/>
  <c r="Y614" i="1"/>
  <c r="BP610" i="1"/>
  <c r="BN610" i="1"/>
  <c r="Z610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Z648" i="1" s="1"/>
  <c r="AD672" i="1"/>
  <c r="Z505" i="1" l="1"/>
  <c r="Z184" i="1"/>
  <c r="X665" i="1"/>
  <c r="Z624" i="1"/>
  <c r="Z97" i="1"/>
  <c r="Z467" i="1"/>
  <c r="Z246" i="1"/>
  <c r="Z607" i="1"/>
  <c r="Z614" i="1"/>
  <c r="Z584" i="1"/>
  <c r="Z566" i="1"/>
  <c r="Z544" i="1"/>
  <c r="Z528" i="1"/>
  <c r="Z515" i="1"/>
  <c r="Z454" i="1"/>
  <c r="Z428" i="1"/>
  <c r="Z401" i="1"/>
  <c r="Z381" i="1"/>
  <c r="Z372" i="1"/>
  <c r="Z301" i="1"/>
  <c r="Z258" i="1"/>
  <c r="Z223" i="1"/>
  <c r="Z145" i="1"/>
  <c r="Z79" i="1"/>
  <c r="Z72" i="1"/>
  <c r="Z201" i="1"/>
  <c r="Y664" i="1"/>
  <c r="Z635" i="1"/>
  <c r="Z388" i="1"/>
  <c r="Z365" i="1"/>
  <c r="Z289" i="1"/>
  <c r="Z271" i="1"/>
  <c r="Y662" i="1"/>
  <c r="Z135" i="1"/>
  <c r="Z128" i="1"/>
  <c r="Z119" i="1"/>
  <c r="Z110" i="1"/>
  <c r="Z103" i="1"/>
  <c r="Z35" i="1"/>
  <c r="Y666" i="1"/>
  <c r="Y663" i="1"/>
  <c r="Y665" i="1" s="1"/>
  <c r="Z667" i="1" l="1"/>
</calcChain>
</file>

<file path=xl/sharedStrings.xml><?xml version="1.0" encoding="utf-8"?>
<sst xmlns="http://schemas.openxmlformats.org/spreadsheetml/2006/main" count="3131" uniqueCount="1079">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</sst>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A646" zoomScaleNormal="100" zoomScaleSheetLayoutView="100" workbookViewId="0">
      <selection activeCell="AA668" sqref="AA668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58" t="s">
        <v>0</v>
      </c>
      <c r="E1" s="808"/>
      <c r="F1" s="808"/>
      <c r="G1" s="12" t="s">
        <v>1</v>
      </c>
      <c r="H1" s="858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20" t="s">
        <v>8</v>
      </c>
      <c r="B5" s="824"/>
      <c r="C5" s="825"/>
      <c r="D5" s="865"/>
      <c r="E5" s="866"/>
      <c r="F5" s="1158" t="s">
        <v>9</v>
      </c>
      <c r="G5" s="825"/>
      <c r="H5" s="865"/>
      <c r="I5" s="1080"/>
      <c r="J5" s="1080"/>
      <c r="K5" s="1080"/>
      <c r="L5" s="1080"/>
      <c r="M5" s="866"/>
      <c r="N5" s="58"/>
      <c r="P5" s="24" t="s">
        <v>10</v>
      </c>
      <c r="Q5" s="1176">
        <v>45648</v>
      </c>
      <c r="R5" s="919"/>
      <c r="T5" s="975" t="s">
        <v>11</v>
      </c>
      <c r="U5" s="976"/>
      <c r="V5" s="978" t="s">
        <v>12</v>
      </c>
      <c r="W5" s="919"/>
      <c r="AB5" s="51"/>
      <c r="AC5" s="51"/>
      <c r="AD5" s="51"/>
      <c r="AE5" s="51"/>
    </row>
    <row r="6" spans="1:32" s="769" customFormat="1" ht="24" customHeight="1" x14ac:dyDescent="0.2">
      <c r="A6" s="920" t="s">
        <v>13</v>
      </c>
      <c r="B6" s="824"/>
      <c r="C6" s="825"/>
      <c r="D6" s="1081" t="s">
        <v>14</v>
      </c>
      <c r="E6" s="1082"/>
      <c r="F6" s="1082"/>
      <c r="G6" s="1082"/>
      <c r="H6" s="1082"/>
      <c r="I6" s="1082"/>
      <c r="J6" s="1082"/>
      <c r="K6" s="1082"/>
      <c r="L6" s="1082"/>
      <c r="M6" s="91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Воскресенье</v>
      </c>
      <c r="R6" s="780"/>
      <c r="T6" s="986" t="s">
        <v>16</v>
      </c>
      <c r="U6" s="976"/>
      <c r="V6" s="1060" t="s">
        <v>17</v>
      </c>
      <c r="W6" s="863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35" t="str">
        <f>IFERROR(VLOOKUP(DeliveryAddress,Table,3,0),1)</f>
        <v>1</v>
      </c>
      <c r="E7" s="836"/>
      <c r="F7" s="836"/>
      <c r="G7" s="836"/>
      <c r="H7" s="836"/>
      <c r="I7" s="836"/>
      <c r="J7" s="836"/>
      <c r="K7" s="836"/>
      <c r="L7" s="836"/>
      <c r="M7" s="837"/>
      <c r="N7" s="60"/>
      <c r="P7" s="24"/>
      <c r="Q7" s="42"/>
      <c r="R7" s="42"/>
      <c r="T7" s="790"/>
      <c r="U7" s="976"/>
      <c r="V7" s="1061"/>
      <c r="W7" s="1062"/>
      <c r="AB7" s="51"/>
      <c r="AC7" s="51"/>
      <c r="AD7" s="51"/>
      <c r="AE7" s="51"/>
    </row>
    <row r="8" spans="1:32" s="769" customFormat="1" ht="25.5" customHeight="1" x14ac:dyDescent="0.2">
      <c r="A8" s="1209" t="s">
        <v>18</v>
      </c>
      <c r="B8" s="795"/>
      <c r="C8" s="796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9">
        <v>0.41666666666666669</v>
      </c>
      <c r="R8" s="837"/>
      <c r="T8" s="790"/>
      <c r="U8" s="976"/>
      <c r="V8" s="1061"/>
      <c r="W8" s="1062"/>
      <c r="AB8" s="51"/>
      <c r="AC8" s="51"/>
      <c r="AD8" s="51"/>
      <c r="AE8" s="51"/>
    </row>
    <row r="9" spans="1:32" s="769" customFormat="1" ht="39.950000000000003" customHeight="1" x14ac:dyDescent="0.2">
      <c r="A9" s="9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1"/>
      <c r="E9" s="799"/>
      <c r="F9" s="9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7"/>
      <c r="P9" s="26" t="s">
        <v>21</v>
      </c>
      <c r="Q9" s="912"/>
      <c r="R9" s="913"/>
      <c r="T9" s="790"/>
      <c r="U9" s="976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1"/>
      <c r="E10" s="799"/>
      <c r="F10" s="9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2" t="str">
        <f>IFERROR(VLOOKUP($D$10,Proxy,2,FALSE),"")</f>
        <v/>
      </c>
      <c r="I10" s="790"/>
      <c r="J10" s="790"/>
      <c r="K10" s="790"/>
      <c r="L10" s="790"/>
      <c r="M10" s="790"/>
      <c r="N10" s="768"/>
      <c r="P10" s="26" t="s">
        <v>22</v>
      </c>
      <c r="Q10" s="987"/>
      <c r="R10" s="988"/>
      <c r="U10" s="24" t="s">
        <v>23</v>
      </c>
      <c r="V10" s="862" t="s">
        <v>24</v>
      </c>
      <c r="W10" s="863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8"/>
      <c r="R11" s="919"/>
      <c r="U11" s="24" t="s">
        <v>27</v>
      </c>
      <c r="V11" s="1113" t="s">
        <v>28</v>
      </c>
      <c r="W11" s="913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71" t="s">
        <v>29</v>
      </c>
      <c r="B12" s="824"/>
      <c r="C12" s="824"/>
      <c r="D12" s="824"/>
      <c r="E12" s="824"/>
      <c r="F12" s="824"/>
      <c r="G12" s="824"/>
      <c r="H12" s="824"/>
      <c r="I12" s="824"/>
      <c r="J12" s="824"/>
      <c r="K12" s="824"/>
      <c r="L12" s="824"/>
      <c r="M12" s="825"/>
      <c r="N12" s="62"/>
      <c r="P12" s="24" t="s">
        <v>30</v>
      </c>
      <c r="Q12" s="929"/>
      <c r="R12" s="837"/>
      <c r="S12" s="23"/>
      <c r="U12" s="24"/>
      <c r="V12" s="808"/>
      <c r="W12" s="790"/>
      <c r="AB12" s="51"/>
      <c r="AC12" s="51"/>
      <c r="AD12" s="51"/>
      <c r="AE12" s="51"/>
    </row>
    <row r="13" spans="1:32" s="769" customFormat="1" ht="23.25" customHeight="1" x14ac:dyDescent="0.2">
      <c r="A13" s="971" t="s">
        <v>31</v>
      </c>
      <c r="B13" s="824"/>
      <c r="C13" s="824"/>
      <c r="D13" s="824"/>
      <c r="E13" s="824"/>
      <c r="F13" s="824"/>
      <c r="G13" s="824"/>
      <c r="H13" s="824"/>
      <c r="I13" s="824"/>
      <c r="J13" s="824"/>
      <c r="K13" s="824"/>
      <c r="L13" s="824"/>
      <c r="M13" s="825"/>
      <c r="N13" s="62"/>
      <c r="O13" s="26"/>
      <c r="P13" s="26" t="s">
        <v>32</v>
      </c>
      <c r="Q13" s="1113"/>
      <c r="R13" s="9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71" t="s">
        <v>33</v>
      </c>
      <c r="B14" s="824"/>
      <c r="C14" s="824"/>
      <c r="D14" s="824"/>
      <c r="E14" s="824"/>
      <c r="F14" s="824"/>
      <c r="G14" s="824"/>
      <c r="H14" s="824"/>
      <c r="I14" s="824"/>
      <c r="J14" s="824"/>
      <c r="K14" s="824"/>
      <c r="L14" s="824"/>
      <c r="M14" s="8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1009" t="s">
        <v>34</v>
      </c>
      <c r="B15" s="824"/>
      <c r="C15" s="824"/>
      <c r="D15" s="824"/>
      <c r="E15" s="824"/>
      <c r="F15" s="824"/>
      <c r="G15" s="824"/>
      <c r="H15" s="824"/>
      <c r="I15" s="824"/>
      <c r="J15" s="824"/>
      <c r="K15" s="824"/>
      <c r="L15" s="824"/>
      <c r="M15" s="825"/>
      <c r="N15" s="63"/>
      <c r="P15" s="957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8"/>
      <c r="Q16" s="958"/>
      <c r="R16" s="958"/>
      <c r="S16" s="958"/>
      <c r="T16" s="9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6" t="s">
        <v>36</v>
      </c>
      <c r="B17" s="826" t="s">
        <v>37</v>
      </c>
      <c r="C17" s="938" t="s">
        <v>38</v>
      </c>
      <c r="D17" s="826" t="s">
        <v>39</v>
      </c>
      <c r="E17" s="889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88"/>
      <c r="R17" s="888"/>
      <c r="S17" s="888"/>
      <c r="T17" s="889"/>
      <c r="U17" s="1204" t="s">
        <v>51</v>
      </c>
      <c r="V17" s="825"/>
      <c r="W17" s="826" t="s">
        <v>52</v>
      </c>
      <c r="X17" s="826" t="s">
        <v>53</v>
      </c>
      <c r="Y17" s="1205" t="s">
        <v>54</v>
      </c>
      <c r="Z17" s="1077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3"/>
      <c r="AF17" s="1154"/>
      <c r="AG17" s="66"/>
      <c r="BD17" s="65" t="s">
        <v>60</v>
      </c>
    </row>
    <row r="18" spans="1:68" ht="14.25" customHeight="1" x14ac:dyDescent="0.2">
      <c r="A18" s="827"/>
      <c r="B18" s="827"/>
      <c r="C18" s="827"/>
      <c r="D18" s="890"/>
      <c r="E18" s="892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7"/>
      <c r="X18" s="827"/>
      <c r="Y18" s="1206"/>
      <c r="Z18" s="1078"/>
      <c r="AA18" s="1051"/>
      <c r="AB18" s="1051"/>
      <c r="AC18" s="1051"/>
      <c r="AD18" s="1155"/>
      <c r="AE18" s="1156"/>
      <c r="AF18" s="1157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28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0"/>
      <c r="AB20" s="770"/>
      <c r="AC20" s="770"/>
    </row>
    <row r="21" spans="1:68" ht="14.25" customHeight="1" x14ac:dyDescent="0.25">
      <c r="A21" s="797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1"/>
      <c r="AB21" s="771"/>
      <c r="AC21" s="771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4" t="s">
        <v>71</v>
      </c>
      <c r="Q23" s="795"/>
      <c r="R23" s="795"/>
      <c r="S23" s="795"/>
      <c r="T23" s="795"/>
      <c r="U23" s="795"/>
      <c r="V23" s="796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4" t="s">
        <v>71</v>
      </c>
      <c r="Q24" s="795"/>
      <c r="R24" s="795"/>
      <c r="S24" s="795"/>
      <c r="T24" s="795"/>
      <c r="U24" s="795"/>
      <c r="V24" s="796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customHeight="1" x14ac:dyDescent="0.25">
      <c r="A25" s="797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1"/>
      <c r="AB25" s="771"/>
      <c r="AC25" s="771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2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8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9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4" t="s">
        <v>71</v>
      </c>
      <c r="Q35" s="795"/>
      <c r="R35" s="795"/>
      <c r="S35" s="795"/>
      <c r="T35" s="795"/>
      <c r="U35" s="795"/>
      <c r="V35" s="796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x14ac:dyDescent="0.2">
      <c r="A36" s="790"/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1"/>
      <c r="P36" s="794" t="s">
        <v>71</v>
      </c>
      <c r="Q36" s="795"/>
      <c r="R36" s="795"/>
      <c r="S36" s="795"/>
      <c r="T36" s="795"/>
      <c r="U36" s="795"/>
      <c r="V36" s="796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customHeight="1" x14ac:dyDescent="0.25">
      <c r="A37" s="797" t="s">
        <v>104</v>
      </c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0"/>
      <c r="P37" s="790"/>
      <c r="Q37" s="790"/>
      <c r="R37" s="790"/>
      <c r="S37" s="790"/>
      <c r="T37" s="790"/>
      <c r="U37" s="790"/>
      <c r="V37" s="790"/>
      <c r="W37" s="790"/>
      <c r="X37" s="790"/>
      <c r="Y37" s="790"/>
      <c r="Z37" s="790"/>
      <c r="AA37" s="771"/>
      <c r="AB37" s="771"/>
      <c r="AC37" s="771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9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4" t="s">
        <v>71</v>
      </c>
      <c r="Q39" s="795"/>
      <c r="R39" s="795"/>
      <c r="S39" s="795"/>
      <c r="T39" s="795"/>
      <c r="U39" s="795"/>
      <c r="V39" s="796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x14ac:dyDescent="0.2">
      <c r="A40" s="790"/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1"/>
      <c r="P40" s="794" t="s">
        <v>71</v>
      </c>
      <c r="Q40" s="795"/>
      <c r="R40" s="795"/>
      <c r="S40" s="795"/>
      <c r="T40" s="795"/>
      <c r="U40" s="795"/>
      <c r="V40" s="796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customHeight="1" x14ac:dyDescent="0.25">
      <c r="A41" s="797" t="s">
        <v>110</v>
      </c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  <c r="M41" s="790"/>
      <c r="N41" s="790"/>
      <c r="O41" s="790"/>
      <c r="P41" s="790"/>
      <c r="Q41" s="790"/>
      <c r="R41" s="790"/>
      <c r="S41" s="790"/>
      <c r="T41" s="790"/>
      <c r="U41" s="790"/>
      <c r="V41" s="790"/>
      <c r="W41" s="790"/>
      <c r="X41" s="790"/>
      <c r="Y41" s="790"/>
      <c r="Z41" s="790"/>
      <c r="AA41" s="771"/>
      <c r="AB41" s="771"/>
      <c r="AC41" s="771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9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4" t="s">
        <v>71</v>
      </c>
      <c r="Q43" s="795"/>
      <c r="R43" s="795"/>
      <c r="S43" s="795"/>
      <c r="T43" s="795"/>
      <c r="U43" s="795"/>
      <c r="V43" s="796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x14ac:dyDescent="0.2">
      <c r="A44" s="790"/>
      <c r="B44" s="790"/>
      <c r="C44" s="790"/>
      <c r="D44" s="790"/>
      <c r="E44" s="790"/>
      <c r="F44" s="790"/>
      <c r="G44" s="790"/>
      <c r="H44" s="790"/>
      <c r="I44" s="790"/>
      <c r="J44" s="790"/>
      <c r="K44" s="790"/>
      <c r="L44" s="790"/>
      <c r="M44" s="790"/>
      <c r="N44" s="790"/>
      <c r="O44" s="791"/>
      <c r="P44" s="794" t="s">
        <v>71</v>
      </c>
      <c r="Q44" s="795"/>
      <c r="R44" s="795"/>
      <c r="S44" s="795"/>
      <c r="T44" s="795"/>
      <c r="U44" s="795"/>
      <c r="V44" s="796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28" t="s">
        <v>114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0"/>
      <c r="AB46" s="770"/>
      <c r="AC46" s="770"/>
    </row>
    <row r="47" spans="1:68" ht="14.25" customHeight="1" x14ac:dyDescent="0.25">
      <c r="A47" s="797" t="s">
        <v>115</v>
      </c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/>
      <c r="P47" s="790"/>
      <c r="Q47" s="790"/>
      <c r="R47" s="790"/>
      <c r="S47" s="790"/>
      <c r="T47" s="790"/>
      <c r="U47" s="790"/>
      <c r="V47" s="790"/>
      <c r="W47" s="790"/>
      <c r="X47" s="790"/>
      <c r="Y47" s="790"/>
      <c r="Z47" s="790"/>
      <c r="AA47" s="771"/>
      <c r="AB47" s="771"/>
      <c r="AC47" s="771"/>
    </row>
    <row r="48" spans="1:68" ht="16.5" customHeight="1" x14ac:dyDescent="0.25">
      <c r="A48" s="54" t="s">
        <v>116</v>
      </c>
      <c r="B48" s="54" t="s">
        <v>117</v>
      </c>
      <c r="C48" s="31">
        <v>4301011380</v>
      </c>
      <c r="D48" s="779">
        <v>4607091385670</v>
      </c>
      <c r="E48" s="780"/>
      <c r="F48" s="774">
        <v>1.35</v>
      </c>
      <c r="G48" s="32">
        <v>8</v>
      </c>
      <c r="H48" s="774">
        <v>10.8</v>
      </c>
      <c r="I48" s="774">
        <v>11.28</v>
      </c>
      <c r="J48" s="32">
        <v>56</v>
      </c>
      <c r="K48" s="32" t="s">
        <v>118</v>
      </c>
      <c r="L48" s="32"/>
      <c r="M48" s="33" t="s">
        <v>119</v>
      </c>
      <c r="N48" s="33"/>
      <c r="O48" s="32">
        <v>50</v>
      </c>
      <c r="P48" s="110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121</v>
      </c>
      <c r="C49" s="31">
        <v>4301011540</v>
      </c>
      <c r="D49" s="779">
        <v>4607091385670</v>
      </c>
      <c r="E49" s="780"/>
      <c r="F49" s="774">
        <v>1.4</v>
      </c>
      <c r="G49" s="32">
        <v>8</v>
      </c>
      <c r="H49" s="774">
        <v>11.2</v>
      </c>
      <c r="I49" s="774">
        <v>11.68</v>
      </c>
      <c r="J49" s="32">
        <v>56</v>
      </c>
      <c r="K49" s="32" t="s">
        <v>118</v>
      </c>
      <c r="L49" s="32"/>
      <c r="M49" s="33" t="s">
        <v>77</v>
      </c>
      <c r="N49" s="33"/>
      <c r="O49" s="32">
        <v>50</v>
      </c>
      <c r="P49" s="112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119</v>
      </c>
      <c r="N50" s="33"/>
      <c r="O50" s="32">
        <v>50</v>
      </c>
      <c r="P50" s="89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79">
        <v>4607091385687</v>
      </c>
      <c r="E51" s="780"/>
      <c r="F51" s="774">
        <v>0.4</v>
      </c>
      <c r="G51" s="32">
        <v>10</v>
      </c>
      <c r="H51" s="774">
        <v>4</v>
      </c>
      <c r="I51" s="774">
        <v>4.21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4301011565</v>
      </c>
      <c r="D52" s="779">
        <v>4680115882539</v>
      </c>
      <c r="E52" s="780"/>
      <c r="F52" s="774">
        <v>0.37</v>
      </c>
      <c r="G52" s="32">
        <v>10</v>
      </c>
      <c r="H52" s="774">
        <v>3.7</v>
      </c>
      <c r="I52" s="774">
        <v>3.91</v>
      </c>
      <c r="J52" s="32">
        <v>132</v>
      </c>
      <c r="K52" s="32" t="s">
        <v>128</v>
      </c>
      <c r="L52" s="32"/>
      <c r="M52" s="33" t="s">
        <v>77</v>
      </c>
      <c r="N52" s="33"/>
      <c r="O52" s="32">
        <v>50</v>
      </c>
      <c r="P52" s="9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119</v>
      </c>
      <c r="N53" s="33"/>
      <c r="O53" s="32">
        <v>50</v>
      </c>
      <c r="P53" s="9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9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4" t="s">
        <v>71</v>
      </c>
      <c r="Q54" s="795"/>
      <c r="R54" s="795"/>
      <c r="S54" s="795"/>
      <c r="T54" s="795"/>
      <c r="U54" s="795"/>
      <c r="V54" s="796"/>
      <c r="W54" s="37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x14ac:dyDescent="0.2">
      <c r="A55" s="790"/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1"/>
      <c r="P55" s="794" t="s">
        <v>71</v>
      </c>
      <c r="Q55" s="795"/>
      <c r="R55" s="795"/>
      <c r="S55" s="795"/>
      <c r="T55" s="795"/>
      <c r="U55" s="795"/>
      <c r="V55" s="796"/>
      <c r="W55" s="37" t="s">
        <v>69</v>
      </c>
      <c r="X55" s="777">
        <f>IFERROR(SUM(X48:X53),"0")</f>
        <v>0</v>
      </c>
      <c r="Y55" s="777">
        <f>IFERROR(SUM(Y48:Y53),"0")</f>
        <v>0</v>
      </c>
      <c r="Z55" s="37"/>
      <c r="AA55" s="778"/>
      <c r="AB55" s="778"/>
      <c r="AC55" s="778"/>
    </row>
    <row r="56" spans="1:68" ht="14.25" customHeight="1" x14ac:dyDescent="0.25">
      <c r="A56" s="797" t="s">
        <v>73</v>
      </c>
      <c r="B56" s="790"/>
      <c r="C56" s="790"/>
      <c r="D56" s="790"/>
      <c r="E56" s="790"/>
      <c r="F56" s="790"/>
      <c r="G56" s="790"/>
      <c r="H56" s="790"/>
      <c r="I56" s="790"/>
      <c r="J56" s="790"/>
      <c r="K56" s="790"/>
      <c r="L56" s="790"/>
      <c r="M56" s="790"/>
      <c r="N56" s="790"/>
      <c r="O56" s="790"/>
      <c r="P56" s="790"/>
      <c r="Q56" s="790"/>
      <c r="R56" s="790"/>
      <c r="S56" s="790"/>
      <c r="T56" s="790"/>
      <c r="U56" s="790"/>
      <c r="V56" s="790"/>
      <c r="W56" s="790"/>
      <c r="X56" s="790"/>
      <c r="Y56" s="790"/>
      <c r="Z56" s="790"/>
      <c r="AA56" s="771"/>
      <c r="AB56" s="771"/>
      <c r="AC56" s="771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9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4" t="s">
        <v>71</v>
      </c>
      <c r="Q59" s="795"/>
      <c r="R59" s="795"/>
      <c r="S59" s="795"/>
      <c r="T59" s="795"/>
      <c r="U59" s="795"/>
      <c r="V59" s="796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x14ac:dyDescent="0.2">
      <c r="A60" s="790"/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1"/>
      <c r="P60" s="794" t="s">
        <v>71</v>
      </c>
      <c r="Q60" s="795"/>
      <c r="R60" s="795"/>
      <c r="S60" s="795"/>
      <c r="T60" s="795"/>
      <c r="U60" s="795"/>
      <c r="V60" s="796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customHeight="1" x14ac:dyDescent="0.25">
      <c r="A61" s="828" t="s">
        <v>141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0"/>
      <c r="AB61" s="770"/>
      <c r="AC61" s="770"/>
    </row>
    <row r="62" spans="1:68" ht="14.25" customHeight="1" x14ac:dyDescent="0.25">
      <c r="A62" s="797" t="s">
        <v>115</v>
      </c>
      <c r="B62" s="790"/>
      <c r="C62" s="790"/>
      <c r="D62" s="790"/>
      <c r="E62" s="790"/>
      <c r="F62" s="790"/>
      <c r="G62" s="790"/>
      <c r="H62" s="790"/>
      <c r="I62" s="790"/>
      <c r="J62" s="790"/>
      <c r="K62" s="790"/>
      <c r="L62" s="790"/>
      <c r="M62" s="790"/>
      <c r="N62" s="790"/>
      <c r="O62" s="790"/>
      <c r="P62" s="790"/>
      <c r="Q62" s="790"/>
      <c r="R62" s="790"/>
      <c r="S62" s="790"/>
      <c r="T62" s="790"/>
      <c r="U62" s="790"/>
      <c r="V62" s="790"/>
      <c r="W62" s="790"/>
      <c r="X62" s="790"/>
      <c r="Y62" s="790"/>
      <c r="Z62" s="790"/>
      <c r="AA62" s="771"/>
      <c r="AB62" s="771"/>
      <c r="AC62" s="77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119</v>
      </c>
      <c r="N64" s="33"/>
      <c r="O64" s="32">
        <v>50</v>
      </c>
      <c r="P64" s="11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119</v>
      </c>
      <c r="N66" s="33"/>
      <c r="O66" s="32">
        <v>45</v>
      </c>
      <c r="P66" s="9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119</v>
      </c>
      <c r="N67" s="33"/>
      <c r="O67" s="32">
        <v>90</v>
      </c>
      <c r="P67" s="11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119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4301011192</v>
      </c>
      <c r="D69" s="779">
        <v>4607091382952</v>
      </c>
      <c r="E69" s="780"/>
      <c r="F69" s="774">
        <v>0.5</v>
      </c>
      <c r="G69" s="32">
        <v>6</v>
      </c>
      <c r="H69" s="774">
        <v>3</v>
      </c>
      <c r="I69" s="774">
        <v>3.21</v>
      </c>
      <c r="J69" s="32">
        <v>132</v>
      </c>
      <c r="K69" s="32" t="s">
        <v>128</v>
      </c>
      <c r="L69" s="32"/>
      <c r="M69" s="33" t="s">
        <v>119</v>
      </c>
      <c r="N69" s="33"/>
      <c r="O69" s="32">
        <v>50</v>
      </c>
      <c r="P69" s="98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165</v>
      </c>
      <c r="B70" s="54" t="s">
        <v>166</v>
      </c>
      <c r="C70" s="31">
        <v>4301011589</v>
      </c>
      <c r="D70" s="779">
        <v>4680115885899</v>
      </c>
      <c r="E70" s="780"/>
      <c r="F70" s="774">
        <v>0.35</v>
      </c>
      <c r="G70" s="32">
        <v>6</v>
      </c>
      <c r="H70" s="774">
        <v>2.1</v>
      </c>
      <c r="I70" s="774">
        <v>2.2799999999999998</v>
      </c>
      <c r="J70" s="32">
        <v>182</v>
      </c>
      <c r="K70" s="32" t="s">
        <v>76</v>
      </c>
      <c r="L70" s="32"/>
      <c r="M70" s="33" t="s">
        <v>167</v>
      </c>
      <c r="N70" s="33"/>
      <c r="O70" s="32">
        <v>50</v>
      </c>
      <c r="P70" s="11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IFERROR(IF(Y70=0,"",ROUNDUP(Y70/H70,0)*0.00651),"")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9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4" t="s">
        <v>71</v>
      </c>
      <c r="Q72" s="795"/>
      <c r="R72" s="795"/>
      <c r="S72" s="795"/>
      <c r="T72" s="795"/>
      <c r="U72" s="795"/>
      <c r="V72" s="796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x14ac:dyDescent="0.2">
      <c r="A73" s="790"/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1"/>
      <c r="P73" s="794" t="s">
        <v>71</v>
      </c>
      <c r="Q73" s="795"/>
      <c r="R73" s="795"/>
      <c r="S73" s="795"/>
      <c r="T73" s="795"/>
      <c r="U73" s="795"/>
      <c r="V73" s="796"/>
      <c r="W73" s="37" t="s">
        <v>69</v>
      </c>
      <c r="X73" s="777">
        <f>IFERROR(SUM(X63:X71),"0")</f>
        <v>0</v>
      </c>
      <c r="Y73" s="777">
        <f>IFERROR(SUM(Y63:Y71),"0")</f>
        <v>0</v>
      </c>
      <c r="Z73" s="37"/>
      <c r="AA73" s="778"/>
      <c r="AB73" s="778"/>
      <c r="AC73" s="778"/>
    </row>
    <row r="74" spans="1:68" ht="14.25" customHeight="1" x14ac:dyDescent="0.25">
      <c r="A74" s="797" t="s">
        <v>172</v>
      </c>
      <c r="B74" s="790"/>
      <c r="C74" s="790"/>
      <c r="D74" s="790"/>
      <c r="E74" s="790"/>
      <c r="F74" s="790"/>
      <c r="G74" s="790"/>
      <c r="H74" s="790"/>
      <c r="I74" s="790"/>
      <c r="J74" s="790"/>
      <c r="K74" s="790"/>
      <c r="L74" s="790"/>
      <c r="M74" s="790"/>
      <c r="N74" s="790"/>
      <c r="O74" s="790"/>
      <c r="P74" s="790"/>
      <c r="Q74" s="790"/>
      <c r="R74" s="790"/>
      <c r="S74" s="790"/>
      <c r="T74" s="790"/>
      <c r="U74" s="790"/>
      <c r="V74" s="790"/>
      <c r="W74" s="790"/>
      <c r="X74" s="790"/>
      <c r="Y74" s="790"/>
      <c r="Z74" s="790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119</v>
      </c>
      <c r="N75" s="33"/>
      <c r="O75" s="32">
        <v>50</v>
      </c>
      <c r="P75" s="11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0</v>
      </c>
      <c r="Y75" s="77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119</v>
      </c>
      <c r="N76" s="33"/>
      <c r="O76" s="32">
        <v>90</v>
      </c>
      <c r="P76" s="9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147</v>
      </c>
      <c r="M78" s="33" t="s">
        <v>119</v>
      </c>
      <c r="N78" s="33"/>
      <c r="O78" s="32">
        <v>50</v>
      </c>
      <c r="P78" s="9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9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4" t="s">
        <v>71</v>
      </c>
      <c r="Q79" s="795"/>
      <c r="R79" s="795"/>
      <c r="S79" s="795"/>
      <c r="T79" s="795"/>
      <c r="U79" s="795"/>
      <c r="V79" s="796"/>
      <c r="W79" s="37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x14ac:dyDescent="0.2">
      <c r="A80" s="790"/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1"/>
      <c r="P80" s="794" t="s">
        <v>71</v>
      </c>
      <c r="Q80" s="795"/>
      <c r="R80" s="795"/>
      <c r="S80" s="795"/>
      <c r="T80" s="795"/>
      <c r="U80" s="795"/>
      <c r="V80" s="796"/>
      <c r="W80" s="37" t="s">
        <v>69</v>
      </c>
      <c r="X80" s="777">
        <f>IFERROR(SUM(X75:X78),"0")</f>
        <v>0</v>
      </c>
      <c r="Y80" s="777">
        <f>IFERROR(SUM(Y75:Y78),"0")</f>
        <v>0</v>
      </c>
      <c r="Z80" s="37"/>
      <c r="AA80" s="778"/>
      <c r="AB80" s="778"/>
      <c r="AC80" s="778"/>
    </row>
    <row r="81" spans="1:68" ht="14.25" customHeight="1" x14ac:dyDescent="0.25">
      <c r="A81" s="797" t="s">
        <v>64</v>
      </c>
      <c r="B81" s="790"/>
      <c r="C81" s="790"/>
      <c r="D81" s="790"/>
      <c r="E81" s="790"/>
      <c r="F81" s="790"/>
      <c r="G81" s="790"/>
      <c r="H81" s="790"/>
      <c r="I81" s="790"/>
      <c r="J81" s="790"/>
      <c r="K81" s="790"/>
      <c r="L81" s="790"/>
      <c r="M81" s="790"/>
      <c r="N81" s="790"/>
      <c r="O81" s="790"/>
      <c r="P81" s="790"/>
      <c r="Q81" s="790"/>
      <c r="R81" s="790"/>
      <c r="S81" s="790"/>
      <c r="T81" s="790"/>
      <c r="U81" s="790"/>
      <c r="V81" s="790"/>
      <c r="W81" s="790"/>
      <c r="X81" s="790"/>
      <c r="Y81" s="790"/>
      <c r="Z81" s="790"/>
      <c r="AA81" s="771"/>
      <c r="AB81" s="771"/>
      <c r="AC81" s="771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1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9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4" t="s">
        <v>71</v>
      </c>
      <c r="Q88" s="795"/>
      <c r="R88" s="795"/>
      <c r="S88" s="795"/>
      <c r="T88" s="795"/>
      <c r="U88" s="795"/>
      <c r="V88" s="796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x14ac:dyDescent="0.2">
      <c r="A89" s="790"/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1"/>
      <c r="P89" s="794" t="s">
        <v>71</v>
      </c>
      <c r="Q89" s="795"/>
      <c r="R89" s="795"/>
      <c r="S89" s="795"/>
      <c r="T89" s="795"/>
      <c r="U89" s="795"/>
      <c r="V89" s="796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customHeight="1" x14ac:dyDescent="0.25">
      <c r="A90" s="797" t="s">
        <v>73</v>
      </c>
      <c r="B90" s="790"/>
      <c r="C90" s="790"/>
      <c r="D90" s="790"/>
      <c r="E90" s="790"/>
      <c r="F90" s="790"/>
      <c r="G90" s="790"/>
      <c r="H90" s="790"/>
      <c r="I90" s="790"/>
      <c r="J90" s="790"/>
      <c r="K90" s="790"/>
      <c r="L90" s="790"/>
      <c r="M90" s="790"/>
      <c r="N90" s="790"/>
      <c r="O90" s="790"/>
      <c r="P90" s="790"/>
      <c r="Q90" s="790"/>
      <c r="R90" s="790"/>
      <c r="S90" s="790"/>
      <c r="T90" s="790"/>
      <c r="U90" s="790"/>
      <c r="V90" s="790"/>
      <c r="W90" s="790"/>
      <c r="X90" s="790"/>
      <c r="Y90" s="790"/>
      <c r="Z90" s="790"/>
      <c r="AA90" s="771"/>
      <c r="AB90" s="771"/>
      <c r="AC90" s="771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200</v>
      </c>
      <c r="Y93" s="776">
        <f t="shared" si="21"/>
        <v>201.60000000000002</v>
      </c>
      <c r="Z93" s="36">
        <f>IFERROR(IF(Y93=0,"",ROUNDUP(Y93/H93,0)*0.02175),"")</f>
        <v>0.52200000000000002</v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213.14285714285714</v>
      </c>
      <c r="BN93" s="64">
        <f t="shared" si="23"/>
        <v>214.84800000000001</v>
      </c>
      <c r="BO93" s="64">
        <f t="shared" si="24"/>
        <v>0.42517006802721086</v>
      </c>
      <c r="BP93" s="64">
        <f t="shared" si="25"/>
        <v>0.42857142857142855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9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4" t="s">
        <v>71</v>
      </c>
      <c r="Q97" s="795"/>
      <c r="R97" s="795"/>
      <c r="S97" s="795"/>
      <c r="T97" s="795"/>
      <c r="U97" s="795"/>
      <c r="V97" s="796"/>
      <c r="W97" s="37" t="s">
        <v>72</v>
      </c>
      <c r="X97" s="777">
        <f>IFERROR(X91/H91,"0")+IFERROR(X92/H92,"0")+IFERROR(X93/H93,"0")+IFERROR(X94/H94,"0")+IFERROR(X95/H95,"0")+IFERROR(X96/H96,"0")</f>
        <v>23.80952380952381</v>
      </c>
      <c r="Y97" s="777">
        <f>IFERROR(Y91/H91,"0")+IFERROR(Y92/H92,"0")+IFERROR(Y93/H93,"0")+IFERROR(Y94/H94,"0")+IFERROR(Y95/H95,"0")+IFERROR(Y96/H96,"0")</f>
        <v>24</v>
      </c>
      <c r="Z97" s="777">
        <f>IFERROR(IF(Z91="",0,Z91),"0")+IFERROR(IF(Z92="",0,Z92),"0")+IFERROR(IF(Z93="",0,Z93),"0")+IFERROR(IF(Z94="",0,Z94),"0")+IFERROR(IF(Z95="",0,Z95),"0")+IFERROR(IF(Z96="",0,Z96),"0")</f>
        <v>0.52200000000000002</v>
      </c>
      <c r="AA97" s="778"/>
      <c r="AB97" s="778"/>
      <c r="AC97" s="778"/>
    </row>
    <row r="98" spans="1:68" x14ac:dyDescent="0.2">
      <c r="A98" s="790"/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1"/>
      <c r="P98" s="794" t="s">
        <v>71</v>
      </c>
      <c r="Q98" s="795"/>
      <c r="R98" s="795"/>
      <c r="S98" s="795"/>
      <c r="T98" s="795"/>
      <c r="U98" s="795"/>
      <c r="V98" s="796"/>
      <c r="W98" s="37" t="s">
        <v>69</v>
      </c>
      <c r="X98" s="777">
        <f>IFERROR(SUM(X91:X96),"0")</f>
        <v>200</v>
      </c>
      <c r="Y98" s="777">
        <f>IFERROR(SUM(Y91:Y96),"0")</f>
        <v>201.60000000000002</v>
      </c>
      <c r="Z98" s="37"/>
      <c r="AA98" s="778"/>
      <c r="AB98" s="778"/>
      <c r="AC98" s="778"/>
    </row>
    <row r="99" spans="1:68" ht="14.25" customHeight="1" x14ac:dyDescent="0.25">
      <c r="A99" s="797" t="s">
        <v>213</v>
      </c>
      <c r="B99" s="790"/>
      <c r="C99" s="790"/>
      <c r="D99" s="790"/>
      <c r="E99" s="790"/>
      <c r="F99" s="790"/>
      <c r="G99" s="790"/>
      <c r="H99" s="790"/>
      <c r="I99" s="790"/>
      <c r="J99" s="790"/>
      <c r="K99" s="790"/>
      <c r="L99" s="790"/>
      <c r="M99" s="790"/>
      <c r="N99" s="790"/>
      <c r="O99" s="790"/>
      <c r="P99" s="790"/>
      <c r="Q99" s="790"/>
      <c r="R99" s="790"/>
      <c r="S99" s="790"/>
      <c r="T99" s="790"/>
      <c r="U99" s="790"/>
      <c r="V99" s="790"/>
      <c r="W99" s="790"/>
      <c r="X99" s="790"/>
      <c r="Y99" s="790"/>
      <c r="Z99" s="790"/>
      <c r="AA99" s="771"/>
      <c r="AB99" s="771"/>
      <c r="AC99" s="771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9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4" t="s">
        <v>71</v>
      </c>
      <c r="Q103" s="795"/>
      <c r="R103" s="795"/>
      <c r="S103" s="795"/>
      <c r="T103" s="795"/>
      <c r="U103" s="795"/>
      <c r="V103" s="796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x14ac:dyDescent="0.2">
      <c r="A104" s="790"/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1"/>
      <c r="P104" s="794" t="s">
        <v>71</v>
      </c>
      <c r="Q104" s="795"/>
      <c r="R104" s="795"/>
      <c r="S104" s="795"/>
      <c r="T104" s="795"/>
      <c r="U104" s="795"/>
      <c r="V104" s="796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customHeight="1" x14ac:dyDescent="0.25">
      <c r="A105" s="828" t="s">
        <v>221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0"/>
      <c r="AB105" s="770"/>
      <c r="AC105" s="770"/>
    </row>
    <row r="106" spans="1:68" ht="14.25" customHeight="1" x14ac:dyDescent="0.25">
      <c r="A106" s="797" t="s">
        <v>115</v>
      </c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0"/>
      <c r="P106" s="790"/>
      <c r="Q106" s="790"/>
      <c r="R106" s="790"/>
      <c r="S106" s="790"/>
      <c r="T106" s="790"/>
      <c r="U106" s="790"/>
      <c r="V106" s="790"/>
      <c r="W106" s="790"/>
      <c r="X106" s="790"/>
      <c r="Y106" s="790"/>
      <c r="Z106" s="790"/>
      <c r="AA106" s="771"/>
      <c r="AB106" s="771"/>
      <c r="AC106" s="771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167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167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9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4" t="s">
        <v>71</v>
      </c>
      <c r="Q110" s="795"/>
      <c r="R110" s="795"/>
      <c r="S110" s="795"/>
      <c r="T110" s="795"/>
      <c r="U110" s="795"/>
      <c r="V110" s="796"/>
      <c r="W110" s="37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x14ac:dyDescent="0.2">
      <c r="A111" s="790"/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1"/>
      <c r="P111" s="794" t="s">
        <v>71</v>
      </c>
      <c r="Q111" s="795"/>
      <c r="R111" s="795"/>
      <c r="S111" s="795"/>
      <c r="T111" s="795"/>
      <c r="U111" s="795"/>
      <c r="V111" s="796"/>
      <c r="W111" s="37" t="s">
        <v>69</v>
      </c>
      <c r="X111" s="777">
        <f>IFERROR(SUM(X107:X109),"0")</f>
        <v>0</v>
      </c>
      <c r="Y111" s="777">
        <f>IFERROR(SUM(Y107:Y109),"0")</f>
        <v>0</v>
      </c>
      <c r="Z111" s="37"/>
      <c r="AA111" s="778"/>
      <c r="AB111" s="778"/>
      <c r="AC111" s="778"/>
    </row>
    <row r="112" spans="1:68" ht="14.25" customHeight="1" x14ac:dyDescent="0.25">
      <c r="A112" s="797" t="s">
        <v>73</v>
      </c>
      <c r="B112" s="790"/>
      <c r="C112" s="790"/>
      <c r="D112" s="790"/>
      <c r="E112" s="790"/>
      <c r="F112" s="790"/>
      <c r="G112" s="790"/>
      <c r="H112" s="790"/>
      <c r="I112" s="790"/>
      <c r="J112" s="790"/>
      <c r="K112" s="790"/>
      <c r="L112" s="790"/>
      <c r="M112" s="790"/>
      <c r="N112" s="790"/>
      <c r="O112" s="790"/>
      <c r="P112" s="790"/>
      <c r="Q112" s="790"/>
      <c r="R112" s="790"/>
      <c r="S112" s="790"/>
      <c r="T112" s="790"/>
      <c r="U112" s="790"/>
      <c r="V112" s="790"/>
      <c r="W112" s="790"/>
      <c r="X112" s="790"/>
      <c r="Y112" s="790"/>
      <c r="Z112" s="790"/>
      <c r="AA112" s="771"/>
      <c r="AB112" s="771"/>
      <c r="AC112" s="771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0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0</v>
      </c>
      <c r="Y115" s="77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2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9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4" t="s">
        <v>71</v>
      </c>
      <c r="Q119" s="795"/>
      <c r="R119" s="795"/>
      <c r="S119" s="795"/>
      <c r="T119" s="795"/>
      <c r="U119" s="795"/>
      <c r="V119" s="796"/>
      <c r="W119" s="37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x14ac:dyDescent="0.2">
      <c r="A120" s="790"/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1"/>
      <c r="P120" s="794" t="s">
        <v>71</v>
      </c>
      <c r="Q120" s="795"/>
      <c r="R120" s="795"/>
      <c r="S120" s="795"/>
      <c r="T120" s="795"/>
      <c r="U120" s="795"/>
      <c r="V120" s="796"/>
      <c r="W120" s="37" t="s">
        <v>69</v>
      </c>
      <c r="X120" s="777">
        <f>IFERROR(SUM(X113:X118),"0")</f>
        <v>0</v>
      </c>
      <c r="Y120" s="777">
        <f>IFERROR(SUM(Y113:Y118),"0")</f>
        <v>0</v>
      </c>
      <c r="Z120" s="37"/>
      <c r="AA120" s="778"/>
      <c r="AB120" s="778"/>
      <c r="AC120" s="778"/>
    </row>
    <row r="121" spans="1:68" ht="16.5" customHeight="1" x14ac:dyDescent="0.25">
      <c r="A121" s="828" t="s">
        <v>245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0"/>
      <c r="AB121" s="770"/>
      <c r="AC121" s="770"/>
    </row>
    <row r="122" spans="1:68" ht="14.25" customHeight="1" x14ac:dyDescent="0.25">
      <c r="A122" s="797" t="s">
        <v>115</v>
      </c>
      <c r="B122" s="790"/>
      <c r="C122" s="790"/>
      <c r="D122" s="790"/>
      <c r="E122" s="790"/>
      <c r="F122" s="790"/>
      <c r="G122" s="790"/>
      <c r="H122" s="790"/>
      <c r="I122" s="790"/>
      <c r="J122" s="790"/>
      <c r="K122" s="790"/>
      <c r="L122" s="790"/>
      <c r="M122" s="790"/>
      <c r="N122" s="790"/>
      <c r="O122" s="790"/>
      <c r="P122" s="790"/>
      <c r="Q122" s="790"/>
      <c r="R122" s="790"/>
      <c r="S122" s="790"/>
      <c r="T122" s="790"/>
      <c r="U122" s="790"/>
      <c r="V122" s="790"/>
      <c r="W122" s="790"/>
      <c r="X122" s="790"/>
      <c r="Y122" s="790"/>
      <c r="Z122" s="790"/>
      <c r="AA122" s="771"/>
      <c r="AB122" s="771"/>
      <c r="AC122" s="771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119</v>
      </c>
      <c r="N123" s="33"/>
      <c r="O123" s="32">
        <v>50</v>
      </c>
      <c r="P123" s="11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119</v>
      </c>
      <c r="N124" s="33"/>
      <c r="O124" s="32">
        <v>50</v>
      </c>
      <c r="P124" s="121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9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4" t="s">
        <v>71</v>
      </c>
      <c r="Q128" s="795"/>
      <c r="R128" s="795"/>
      <c r="S128" s="795"/>
      <c r="T128" s="795"/>
      <c r="U128" s="795"/>
      <c r="V128" s="796"/>
      <c r="W128" s="37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x14ac:dyDescent="0.2">
      <c r="A129" s="790"/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1"/>
      <c r="P129" s="794" t="s">
        <v>71</v>
      </c>
      <c r="Q129" s="795"/>
      <c r="R129" s="795"/>
      <c r="S129" s="795"/>
      <c r="T129" s="795"/>
      <c r="U129" s="795"/>
      <c r="V129" s="796"/>
      <c r="W129" s="37" t="s">
        <v>69</v>
      </c>
      <c r="X129" s="777">
        <f>IFERROR(SUM(X123:X127),"0")</f>
        <v>0</v>
      </c>
      <c r="Y129" s="777">
        <f>IFERROR(SUM(Y123:Y127),"0")</f>
        <v>0</v>
      </c>
      <c r="Z129" s="37"/>
      <c r="AA129" s="778"/>
      <c r="AB129" s="778"/>
      <c r="AC129" s="778"/>
    </row>
    <row r="130" spans="1:68" ht="14.25" customHeight="1" x14ac:dyDescent="0.25">
      <c r="A130" s="797" t="s">
        <v>172</v>
      </c>
      <c r="B130" s="790"/>
      <c r="C130" s="790"/>
      <c r="D130" s="790"/>
      <c r="E130" s="790"/>
      <c r="F130" s="790"/>
      <c r="G130" s="790"/>
      <c r="H130" s="790"/>
      <c r="I130" s="790"/>
      <c r="J130" s="790"/>
      <c r="K130" s="790"/>
      <c r="L130" s="790"/>
      <c r="M130" s="790"/>
      <c r="N130" s="790"/>
      <c r="O130" s="790"/>
      <c r="P130" s="790"/>
      <c r="Q130" s="790"/>
      <c r="R130" s="790"/>
      <c r="S130" s="790"/>
      <c r="T130" s="790"/>
      <c r="U130" s="790"/>
      <c r="V130" s="790"/>
      <c r="W130" s="790"/>
      <c r="X130" s="790"/>
      <c r="Y130" s="790"/>
      <c r="Z130" s="790"/>
      <c r="AA130" s="771"/>
      <c r="AB130" s="771"/>
      <c r="AC130" s="771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119</v>
      </c>
      <c r="N131" s="33"/>
      <c r="O131" s="32">
        <v>55</v>
      </c>
      <c r="P131" s="90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119</v>
      </c>
      <c r="N133" s="33"/>
      <c r="O133" s="32">
        <v>55</v>
      </c>
      <c r="P133" s="11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119</v>
      </c>
      <c r="N134" s="33"/>
      <c r="O134" s="32">
        <v>55</v>
      </c>
      <c r="P134" s="11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9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4" t="s">
        <v>71</v>
      </c>
      <c r="Q135" s="795"/>
      <c r="R135" s="795"/>
      <c r="S135" s="795"/>
      <c r="T135" s="795"/>
      <c r="U135" s="795"/>
      <c r="V135" s="796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x14ac:dyDescent="0.2">
      <c r="A136" s="790"/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1"/>
      <c r="P136" s="794" t="s">
        <v>71</v>
      </c>
      <c r="Q136" s="795"/>
      <c r="R136" s="795"/>
      <c r="S136" s="795"/>
      <c r="T136" s="795"/>
      <c r="U136" s="795"/>
      <c r="V136" s="796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customHeight="1" x14ac:dyDescent="0.25">
      <c r="A137" s="797" t="s">
        <v>73</v>
      </c>
      <c r="B137" s="790"/>
      <c r="C137" s="790"/>
      <c r="D137" s="790"/>
      <c r="E137" s="790"/>
      <c r="F137" s="790"/>
      <c r="G137" s="790"/>
      <c r="H137" s="790"/>
      <c r="I137" s="790"/>
      <c r="J137" s="790"/>
      <c r="K137" s="790"/>
      <c r="L137" s="790"/>
      <c r="M137" s="790"/>
      <c r="N137" s="790"/>
      <c r="O137" s="790"/>
      <c r="P137" s="790"/>
      <c r="Q137" s="790"/>
      <c r="R137" s="790"/>
      <c r="S137" s="790"/>
      <c r="T137" s="790"/>
      <c r="U137" s="790"/>
      <c r="V137" s="790"/>
      <c r="W137" s="790"/>
      <c r="X137" s="790"/>
      <c r="Y137" s="790"/>
      <c r="Z137" s="790"/>
      <c r="AA137" s="771"/>
      <c r="AB137" s="771"/>
      <c r="AC137" s="771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9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4" t="s">
        <v>71</v>
      </c>
      <c r="Q145" s="795"/>
      <c r="R145" s="795"/>
      <c r="S145" s="795"/>
      <c r="T145" s="795"/>
      <c r="U145" s="795"/>
      <c r="V145" s="796"/>
      <c r="W145" s="37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x14ac:dyDescent="0.2">
      <c r="A146" s="790"/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1"/>
      <c r="P146" s="794" t="s">
        <v>71</v>
      </c>
      <c r="Q146" s="795"/>
      <c r="R146" s="795"/>
      <c r="S146" s="795"/>
      <c r="T146" s="795"/>
      <c r="U146" s="795"/>
      <c r="V146" s="796"/>
      <c r="W146" s="37" t="s">
        <v>69</v>
      </c>
      <c r="X146" s="777">
        <f>IFERROR(SUM(X138:X144),"0")</f>
        <v>0</v>
      </c>
      <c r="Y146" s="777">
        <f>IFERROR(SUM(Y138:Y144),"0")</f>
        <v>0</v>
      </c>
      <c r="Z146" s="37"/>
      <c r="AA146" s="778"/>
      <c r="AB146" s="778"/>
      <c r="AC146" s="778"/>
    </row>
    <row r="147" spans="1:68" ht="14.25" customHeight="1" x14ac:dyDescent="0.25">
      <c r="A147" s="797" t="s">
        <v>213</v>
      </c>
      <c r="B147" s="790"/>
      <c r="C147" s="790"/>
      <c r="D147" s="790"/>
      <c r="E147" s="790"/>
      <c r="F147" s="790"/>
      <c r="G147" s="790"/>
      <c r="H147" s="790"/>
      <c r="I147" s="790"/>
      <c r="J147" s="790"/>
      <c r="K147" s="790"/>
      <c r="L147" s="790"/>
      <c r="M147" s="790"/>
      <c r="N147" s="790"/>
      <c r="O147" s="790"/>
      <c r="P147" s="790"/>
      <c r="Q147" s="790"/>
      <c r="R147" s="790"/>
      <c r="S147" s="790"/>
      <c r="T147" s="790"/>
      <c r="U147" s="790"/>
      <c r="V147" s="790"/>
      <c r="W147" s="790"/>
      <c r="X147" s="790"/>
      <c r="Y147" s="790"/>
      <c r="Z147" s="790"/>
      <c r="AA147" s="771"/>
      <c r="AB147" s="771"/>
      <c r="AC147" s="771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89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4" t="s">
        <v>71</v>
      </c>
      <c r="Q150" s="795"/>
      <c r="R150" s="795"/>
      <c r="S150" s="795"/>
      <c r="T150" s="795"/>
      <c r="U150" s="795"/>
      <c r="V150" s="796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x14ac:dyDescent="0.2">
      <c r="A151" s="790"/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1"/>
      <c r="P151" s="794" t="s">
        <v>71</v>
      </c>
      <c r="Q151" s="795"/>
      <c r="R151" s="795"/>
      <c r="S151" s="795"/>
      <c r="T151" s="795"/>
      <c r="U151" s="795"/>
      <c r="V151" s="796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customHeight="1" x14ac:dyDescent="0.25">
      <c r="A152" s="828" t="s">
        <v>291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0"/>
      <c r="AB152" s="770"/>
      <c r="AC152" s="770"/>
    </row>
    <row r="153" spans="1:68" ht="14.25" customHeight="1" x14ac:dyDescent="0.25">
      <c r="A153" s="797" t="s">
        <v>115</v>
      </c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0"/>
      <c r="P153" s="790"/>
      <c r="Q153" s="790"/>
      <c r="R153" s="790"/>
      <c r="S153" s="790"/>
      <c r="T153" s="790"/>
      <c r="U153" s="790"/>
      <c r="V153" s="790"/>
      <c r="W153" s="790"/>
      <c r="X153" s="790"/>
      <c r="Y153" s="790"/>
      <c r="Z153" s="790"/>
      <c r="AA153" s="771"/>
      <c r="AB153" s="771"/>
      <c r="AC153" s="771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4" t="s">
        <v>71</v>
      </c>
      <c r="Q156" s="795"/>
      <c r="R156" s="795"/>
      <c r="S156" s="795"/>
      <c r="T156" s="795"/>
      <c r="U156" s="795"/>
      <c r="V156" s="796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4" t="s">
        <v>71</v>
      </c>
      <c r="Q157" s="795"/>
      <c r="R157" s="795"/>
      <c r="S157" s="795"/>
      <c r="T157" s="795"/>
      <c r="U157" s="795"/>
      <c r="V157" s="796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customHeight="1" x14ac:dyDescent="0.25">
      <c r="A158" s="797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1"/>
      <c r="AB158" s="771"/>
      <c r="AC158" s="771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4" t="s">
        <v>71</v>
      </c>
      <c r="Q161" s="795"/>
      <c r="R161" s="795"/>
      <c r="S161" s="795"/>
      <c r="T161" s="795"/>
      <c r="U161" s="795"/>
      <c r="V161" s="796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4" t="s">
        <v>71</v>
      </c>
      <c r="Q162" s="795"/>
      <c r="R162" s="795"/>
      <c r="S162" s="795"/>
      <c r="T162" s="795"/>
      <c r="U162" s="795"/>
      <c r="V162" s="796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customHeight="1" x14ac:dyDescent="0.25">
      <c r="A163" s="797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1"/>
      <c r="AB163" s="771"/>
      <c r="AC163" s="771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4" t="s">
        <v>71</v>
      </c>
      <c r="Q166" s="795"/>
      <c r="R166" s="795"/>
      <c r="S166" s="795"/>
      <c r="T166" s="795"/>
      <c r="U166" s="795"/>
      <c r="V166" s="796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4" t="s">
        <v>71</v>
      </c>
      <c r="Q167" s="795"/>
      <c r="R167" s="795"/>
      <c r="S167" s="795"/>
      <c r="T167" s="795"/>
      <c r="U167" s="795"/>
      <c r="V167" s="796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customHeight="1" x14ac:dyDescent="0.25">
      <c r="A168" s="828" t="s">
        <v>113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0"/>
      <c r="AB168" s="770"/>
      <c r="AC168" s="770"/>
    </row>
    <row r="169" spans="1:68" ht="14.25" customHeight="1" x14ac:dyDescent="0.25">
      <c r="A169" s="797" t="s">
        <v>115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1"/>
      <c r="AB169" s="771"/>
      <c r="AC169" s="771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119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4" t="s">
        <v>71</v>
      </c>
      <c r="Q171" s="795"/>
      <c r="R171" s="795"/>
      <c r="S171" s="795"/>
      <c r="T171" s="795"/>
      <c r="U171" s="795"/>
      <c r="V171" s="796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4" t="s">
        <v>71</v>
      </c>
      <c r="Q172" s="795"/>
      <c r="R172" s="795"/>
      <c r="S172" s="795"/>
      <c r="T172" s="795"/>
      <c r="U172" s="795"/>
      <c r="V172" s="796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customHeight="1" x14ac:dyDescent="0.25">
      <c r="A173" s="797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1"/>
      <c r="AB173" s="771"/>
      <c r="AC173" s="771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119</v>
      </c>
      <c r="N174" s="33"/>
      <c r="O174" s="32">
        <v>40</v>
      </c>
      <c r="P174" s="12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28</v>
      </c>
      <c r="Y175" s="776">
        <f>IFERROR(IF(X175="",0,CEILING((X175/$H175),1)*$H175),"")</f>
        <v>29.400000000000002</v>
      </c>
      <c r="Z175" s="36">
        <f>IFERROR(IF(Y175=0,"",ROUNDUP(Y175/H175,0)*0.00902),"")</f>
        <v>6.3140000000000002E-2</v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30</v>
      </c>
      <c r="BN175" s="64">
        <f>IFERROR(Y175*I175/H175,"0")</f>
        <v>31.5</v>
      </c>
      <c r="BO175" s="64">
        <f>IFERROR(1/J175*(X175/H175),"0")</f>
        <v>5.0505050505050504E-2</v>
      </c>
      <c r="BP175" s="64">
        <f>IFERROR(1/J175*(Y175/H175),"0")</f>
        <v>5.3030303030303032E-2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4" t="s">
        <v>71</v>
      </c>
      <c r="Q179" s="795"/>
      <c r="R179" s="795"/>
      <c r="S179" s="795"/>
      <c r="T179" s="795"/>
      <c r="U179" s="795"/>
      <c r="V179" s="796"/>
      <c r="W179" s="37" t="s">
        <v>72</v>
      </c>
      <c r="X179" s="777">
        <f>IFERROR(X174/H174,"0")+IFERROR(X175/H175,"0")+IFERROR(X176/H176,"0")+IFERROR(X177/H177,"0")+IFERROR(X178/H178,"0")</f>
        <v>6.6666666666666661</v>
      </c>
      <c r="Y179" s="777">
        <f>IFERROR(Y174/H174,"0")+IFERROR(Y175/H175,"0")+IFERROR(Y176/H176,"0")+IFERROR(Y177/H177,"0")+IFERROR(Y178/H178,"0")</f>
        <v>7</v>
      </c>
      <c r="Z179" s="777">
        <f>IFERROR(IF(Z174="",0,Z174),"0")+IFERROR(IF(Z175="",0,Z175),"0")+IFERROR(IF(Z176="",0,Z176),"0")+IFERROR(IF(Z177="",0,Z177),"0")+IFERROR(IF(Z178="",0,Z178),"0")</f>
        <v>6.3140000000000002E-2</v>
      </c>
      <c r="AA179" s="778"/>
      <c r="AB179" s="778"/>
      <c r="AC179" s="778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4" t="s">
        <v>71</v>
      </c>
      <c r="Q180" s="795"/>
      <c r="R180" s="795"/>
      <c r="S180" s="795"/>
      <c r="T180" s="795"/>
      <c r="U180" s="795"/>
      <c r="V180" s="796"/>
      <c r="W180" s="37" t="s">
        <v>69</v>
      </c>
      <c r="X180" s="777">
        <f>IFERROR(SUM(X174:X178),"0")</f>
        <v>28</v>
      </c>
      <c r="Y180" s="777">
        <f>IFERROR(SUM(Y174:Y178),"0")</f>
        <v>29.400000000000002</v>
      </c>
      <c r="Z180" s="37"/>
      <c r="AA180" s="778"/>
      <c r="AB180" s="778"/>
      <c r="AC180" s="778"/>
    </row>
    <row r="181" spans="1:68" ht="14.25" customHeight="1" x14ac:dyDescent="0.25">
      <c r="A181" s="797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1"/>
      <c r="AB181" s="771"/>
      <c r="AC181" s="771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9</v>
      </c>
      <c r="Y183" s="776">
        <f>IFERROR(IF(X183="",0,CEILING((X183/$H183),1)*$H183),"")</f>
        <v>9</v>
      </c>
      <c r="Z183" s="36">
        <f>IFERROR(IF(Y183=0,"",ROUNDUP(Y183/H183,0)*0.00651),"")</f>
        <v>1.9529999999999999E-2</v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9.7559999999999985</v>
      </c>
      <c r="BN183" s="64">
        <f>IFERROR(Y183*I183/H183,"0")</f>
        <v>9.7559999999999985</v>
      </c>
      <c r="BO183" s="64">
        <f>IFERROR(1/J183*(X183/H183),"0")</f>
        <v>1.6483516483516484E-2</v>
      </c>
      <c r="BP183" s="64">
        <f>IFERROR(1/J183*(Y183/H183),"0")</f>
        <v>1.6483516483516484E-2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4" t="s">
        <v>71</v>
      </c>
      <c r="Q184" s="795"/>
      <c r="R184" s="795"/>
      <c r="S184" s="795"/>
      <c r="T184" s="795"/>
      <c r="U184" s="795"/>
      <c r="V184" s="796"/>
      <c r="W184" s="37" t="s">
        <v>72</v>
      </c>
      <c r="X184" s="777">
        <f>IFERROR(X182/H182,"0")+IFERROR(X183/H183,"0")</f>
        <v>3</v>
      </c>
      <c r="Y184" s="777">
        <f>IFERROR(Y182/H182,"0")+IFERROR(Y183/H183,"0")</f>
        <v>3</v>
      </c>
      <c r="Z184" s="777">
        <f>IFERROR(IF(Z182="",0,Z182),"0")+IFERROR(IF(Z183="",0,Z183),"0")</f>
        <v>1.9529999999999999E-2</v>
      </c>
      <c r="AA184" s="778"/>
      <c r="AB184" s="778"/>
      <c r="AC184" s="778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4" t="s">
        <v>71</v>
      </c>
      <c r="Q185" s="795"/>
      <c r="R185" s="795"/>
      <c r="S185" s="795"/>
      <c r="T185" s="795"/>
      <c r="U185" s="795"/>
      <c r="V185" s="796"/>
      <c r="W185" s="37" t="s">
        <v>69</v>
      </c>
      <c r="X185" s="777">
        <f>IFERROR(SUM(X182:X183),"0")</f>
        <v>9</v>
      </c>
      <c r="Y185" s="777">
        <f>IFERROR(SUM(Y182:Y183),"0")</f>
        <v>9</v>
      </c>
      <c r="Z185" s="37"/>
      <c r="AA185" s="778"/>
      <c r="AB185" s="778"/>
      <c r="AC185" s="778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28" t="s">
        <v>326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0"/>
      <c r="AB187" s="770"/>
      <c r="AC187" s="770"/>
    </row>
    <row r="188" spans="1:68" ht="14.25" customHeight="1" x14ac:dyDescent="0.25">
      <c r="A188" s="797" t="s">
        <v>172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1"/>
      <c r="AB188" s="771"/>
      <c r="AC188" s="771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4" t="s">
        <v>71</v>
      </c>
      <c r="Q190" s="795"/>
      <c r="R190" s="795"/>
      <c r="S190" s="795"/>
      <c r="T190" s="795"/>
      <c r="U190" s="795"/>
      <c r="V190" s="796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4" t="s">
        <v>71</v>
      </c>
      <c r="Q191" s="795"/>
      <c r="R191" s="795"/>
      <c r="S191" s="795"/>
      <c r="T191" s="795"/>
      <c r="U191" s="795"/>
      <c r="V191" s="796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customHeight="1" x14ac:dyDescent="0.25">
      <c r="A192" s="797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1"/>
      <c r="AB192" s="771"/>
      <c r="AC192" s="771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0</v>
      </c>
      <c r="Y193" s="776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8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4" t="s">
        <v>71</v>
      </c>
      <c r="Q201" s="795"/>
      <c r="R201" s="795"/>
      <c r="S201" s="795"/>
      <c r="T201" s="795"/>
      <c r="U201" s="795"/>
      <c r="V201" s="796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0</v>
      </c>
      <c r="Y201" s="777">
        <f>IFERROR(Y193/H193,"0")+IFERROR(Y194/H194,"0")+IFERROR(Y195/H195,"0")+IFERROR(Y196/H196,"0")+IFERROR(Y197/H197,"0")+IFERROR(Y198/H198,"0")+IFERROR(Y199/H199,"0")+IFERROR(Y200/H200,"0")</f>
        <v>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78"/>
      <c r="AB201" s="778"/>
      <c r="AC201" s="778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4" t="s">
        <v>71</v>
      </c>
      <c r="Q202" s="795"/>
      <c r="R202" s="795"/>
      <c r="S202" s="795"/>
      <c r="T202" s="795"/>
      <c r="U202" s="795"/>
      <c r="V202" s="796"/>
      <c r="W202" s="37" t="s">
        <v>69</v>
      </c>
      <c r="X202" s="777">
        <f>IFERROR(SUM(X193:X200),"0")</f>
        <v>0</v>
      </c>
      <c r="Y202" s="777">
        <f>IFERROR(SUM(Y193:Y200),"0")</f>
        <v>0</v>
      </c>
      <c r="Z202" s="37"/>
      <c r="AA202" s="778"/>
      <c r="AB202" s="778"/>
      <c r="AC202" s="778"/>
    </row>
    <row r="203" spans="1:68" ht="16.5" customHeight="1" x14ac:dyDescent="0.25">
      <c r="A203" s="828" t="s">
        <v>350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0"/>
      <c r="AB203" s="770"/>
      <c r="AC203" s="770"/>
    </row>
    <row r="204" spans="1:68" ht="14.25" customHeight="1" x14ac:dyDescent="0.25">
      <c r="A204" s="797" t="s">
        <v>115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1"/>
      <c r="AB204" s="771"/>
      <c r="AC204" s="771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119</v>
      </c>
      <c r="N205" s="33"/>
      <c r="O205" s="32">
        <v>55</v>
      </c>
      <c r="P205" s="9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4" t="s">
        <v>71</v>
      </c>
      <c r="Q207" s="795"/>
      <c r="R207" s="795"/>
      <c r="S207" s="795"/>
      <c r="T207" s="795"/>
      <c r="U207" s="795"/>
      <c r="V207" s="796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4" t="s">
        <v>71</v>
      </c>
      <c r="Q208" s="795"/>
      <c r="R208" s="795"/>
      <c r="S208" s="795"/>
      <c r="T208" s="795"/>
      <c r="U208" s="795"/>
      <c r="V208" s="796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customHeight="1" x14ac:dyDescent="0.25">
      <c r="A209" s="797" t="s">
        <v>172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1"/>
      <c r="AB209" s="771"/>
      <c r="AC209" s="771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4" t="s">
        <v>71</v>
      </c>
      <c r="Q212" s="795"/>
      <c r="R212" s="795"/>
      <c r="S212" s="795"/>
      <c r="T212" s="795"/>
      <c r="U212" s="795"/>
      <c r="V212" s="796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4" t="s">
        <v>71</v>
      </c>
      <c r="Q213" s="795"/>
      <c r="R213" s="795"/>
      <c r="S213" s="795"/>
      <c r="T213" s="795"/>
      <c r="U213" s="795"/>
      <c r="V213" s="796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customHeight="1" x14ac:dyDescent="0.25">
      <c r="A214" s="797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4" t="s">
        <v>71</v>
      </c>
      <c r="Q223" s="795"/>
      <c r="R223" s="795"/>
      <c r="S223" s="795"/>
      <c r="T223" s="795"/>
      <c r="U223" s="795"/>
      <c r="V223" s="796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4" t="s">
        <v>71</v>
      </c>
      <c r="Q224" s="795"/>
      <c r="R224" s="795"/>
      <c r="S224" s="795"/>
      <c r="T224" s="795"/>
      <c r="U224" s="795"/>
      <c r="V224" s="796"/>
      <c r="W224" s="37" t="s">
        <v>69</v>
      </c>
      <c r="X224" s="777">
        <f>IFERROR(SUM(X215:X222),"0")</f>
        <v>0</v>
      </c>
      <c r="Y224" s="777">
        <f>IFERROR(SUM(Y215:Y222),"0")</f>
        <v>0</v>
      </c>
      <c r="Z224" s="37"/>
      <c r="AA224" s="778"/>
      <c r="AB224" s="778"/>
      <c r="AC224" s="778"/>
    </row>
    <row r="225" spans="1:68" ht="14.25" customHeight="1" x14ac:dyDescent="0.25">
      <c r="A225" s="797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1"/>
      <c r="AB225" s="771"/>
      <c r="AC225" s="771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167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0</v>
      </c>
      <c r="Y232" s="776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0</v>
      </c>
      <c r="Y233" s="776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4" t="s">
        <v>71</v>
      </c>
      <c r="Q237" s="795"/>
      <c r="R237" s="795"/>
      <c r="S237" s="795"/>
      <c r="T237" s="795"/>
      <c r="U237" s="795"/>
      <c r="V237" s="796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78"/>
      <c r="AB237" s="778"/>
      <c r="AC237" s="778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4" t="s">
        <v>71</v>
      </c>
      <c r="Q238" s="795"/>
      <c r="R238" s="795"/>
      <c r="S238" s="795"/>
      <c r="T238" s="795"/>
      <c r="U238" s="795"/>
      <c r="V238" s="796"/>
      <c r="W238" s="37" t="s">
        <v>69</v>
      </c>
      <c r="X238" s="777">
        <f>IFERROR(SUM(X226:X236),"0")</f>
        <v>0</v>
      </c>
      <c r="Y238" s="777">
        <f>IFERROR(SUM(Y226:Y236),"0")</f>
        <v>0</v>
      </c>
      <c r="Z238" s="37"/>
      <c r="AA238" s="778"/>
      <c r="AB238" s="778"/>
      <c r="AC238" s="778"/>
    </row>
    <row r="239" spans="1:68" ht="14.25" customHeight="1" x14ac:dyDescent="0.25">
      <c r="A239" s="797" t="s">
        <v>213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1"/>
      <c r="AB239" s="771"/>
      <c r="AC239" s="771"/>
    </row>
    <row r="240" spans="1:68" ht="16.5" customHeight="1" x14ac:dyDescent="0.25">
      <c r="A240" s="54" t="s">
        <v>411</v>
      </c>
      <c r="B240" s="54" t="s">
        <v>412</v>
      </c>
      <c r="C240" s="31">
        <v>4301060360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4301060404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132</v>
      </c>
      <c r="K241" s="32" t="s">
        <v>128</v>
      </c>
      <c r="L241" s="32"/>
      <c r="M241" s="33" t="s">
        <v>68</v>
      </c>
      <c r="N241" s="33"/>
      <c r="O241" s="32">
        <v>40</v>
      </c>
      <c r="P241" s="11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167</v>
      </c>
      <c r="N242" s="33"/>
      <c r="O242" s="32">
        <v>30</v>
      </c>
      <c r="P242" s="864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4" t="s">
        <v>71</v>
      </c>
      <c r="Q246" s="795"/>
      <c r="R246" s="795"/>
      <c r="S246" s="795"/>
      <c r="T246" s="795"/>
      <c r="U246" s="795"/>
      <c r="V246" s="796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4" t="s">
        <v>71</v>
      </c>
      <c r="Q247" s="795"/>
      <c r="R247" s="795"/>
      <c r="S247" s="795"/>
      <c r="T247" s="795"/>
      <c r="U247" s="795"/>
      <c r="V247" s="796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customHeight="1" x14ac:dyDescent="0.25">
      <c r="A248" s="828" t="s">
        <v>428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0"/>
      <c r="AB248" s="770"/>
      <c r="AC248" s="770"/>
    </row>
    <row r="249" spans="1:68" ht="14.25" customHeight="1" x14ac:dyDescent="0.25">
      <c r="A249" s="797" t="s">
        <v>115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1"/>
      <c r="AB249" s="771"/>
      <c r="AC249" s="771"/>
    </row>
    <row r="250" spans="1:68" ht="27" customHeight="1" x14ac:dyDescent="0.25">
      <c r="A250" s="54" t="s">
        <v>429</v>
      </c>
      <c r="B250" s="54" t="s">
        <v>430</v>
      </c>
      <c r="C250" s="31">
        <v>4301011945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48</v>
      </c>
      <c r="K250" s="32" t="s">
        <v>118</v>
      </c>
      <c r="L250" s="32"/>
      <c r="M250" s="33" t="s">
        <v>151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4301011717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56</v>
      </c>
      <c r="K251" s="32" t="s">
        <v>118</v>
      </c>
      <c r="L251" s="32"/>
      <c r="M251" s="33" t="s">
        <v>119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119</v>
      </c>
      <c r="N252" s="33"/>
      <c r="O252" s="32">
        <v>55</v>
      </c>
      <c r="P252" s="8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4301011944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48</v>
      </c>
      <c r="K253" s="32" t="s">
        <v>118</v>
      </c>
      <c r="L253" s="32"/>
      <c r="M253" s="33" t="s">
        <v>151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431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439</v>
      </c>
      <c r="C254" s="31">
        <v>4301011733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56</v>
      </c>
      <c r="K254" s="32" t="s">
        <v>118</v>
      </c>
      <c r="L254" s="32"/>
      <c r="M254" s="33" t="s">
        <v>77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119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119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119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4" t="s">
        <v>71</v>
      </c>
      <c r="Q258" s="795"/>
      <c r="R258" s="795"/>
      <c r="S258" s="795"/>
      <c r="T258" s="795"/>
      <c r="U258" s="795"/>
      <c r="V258" s="796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4" t="s">
        <v>71</v>
      </c>
      <c r="Q259" s="795"/>
      <c r="R259" s="795"/>
      <c r="S259" s="795"/>
      <c r="T259" s="795"/>
      <c r="U259" s="795"/>
      <c r="V259" s="796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customHeight="1" x14ac:dyDescent="0.25">
      <c r="A260" s="828" t="s">
        <v>449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0"/>
      <c r="AB260" s="770"/>
      <c r="AC260" s="770"/>
    </row>
    <row r="261" spans="1:68" ht="14.25" customHeight="1" x14ac:dyDescent="0.25">
      <c r="A261" s="797" t="s">
        <v>115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1"/>
      <c r="AB261" s="771"/>
      <c r="AC261" s="771"/>
    </row>
    <row r="262" spans="1:68" ht="27" customHeight="1" x14ac:dyDescent="0.25">
      <c r="A262" s="54" t="s">
        <v>450</v>
      </c>
      <c r="B262" s="54" t="s">
        <v>451</v>
      </c>
      <c r="C262" s="31">
        <v>4301011942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48</v>
      </c>
      <c r="K262" s="32" t="s">
        <v>118</v>
      </c>
      <c r="L262" s="32"/>
      <c r="M262" s="33" t="s">
        <v>151</v>
      </c>
      <c r="N262" s="33"/>
      <c r="O262" s="32">
        <v>55</v>
      </c>
      <c r="P262" s="11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452</v>
      </c>
      <c r="C263" s="31">
        <v>4301011826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56</v>
      </c>
      <c r="K263" s="32" t="s">
        <v>118</v>
      </c>
      <c r="L263" s="32"/>
      <c r="M263" s="33" t="s">
        <v>119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453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119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4301011941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48</v>
      </c>
      <c r="K265" s="32" t="s">
        <v>118</v>
      </c>
      <c r="L265" s="32"/>
      <c r="M265" s="33" t="s">
        <v>151</v>
      </c>
      <c r="N265" s="33"/>
      <c r="O265" s="32">
        <v>55</v>
      </c>
      <c r="P265" s="8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459</v>
      </c>
      <c r="C266" s="31">
        <v>4301011721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56</v>
      </c>
      <c r="K266" s="32" t="s">
        <v>118</v>
      </c>
      <c r="L266" s="32"/>
      <c r="M266" s="33" t="s">
        <v>119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460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119</v>
      </c>
      <c r="N267" s="33"/>
      <c r="O267" s="32">
        <v>55</v>
      </c>
      <c r="P267" s="9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119</v>
      </c>
      <c r="N268" s="33"/>
      <c r="O268" s="32">
        <v>55</v>
      </c>
      <c r="P268" s="8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119</v>
      </c>
      <c r="N269" s="33"/>
      <c r="O269" s="32">
        <v>55</v>
      </c>
      <c r="P269" s="10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119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4" t="s">
        <v>71</v>
      </c>
      <c r="Q271" s="795"/>
      <c r="R271" s="795"/>
      <c r="S271" s="795"/>
      <c r="T271" s="795"/>
      <c r="U271" s="795"/>
      <c r="V271" s="796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4" t="s">
        <v>71</v>
      </c>
      <c r="Q272" s="795"/>
      <c r="R272" s="795"/>
      <c r="S272" s="795"/>
      <c r="T272" s="795"/>
      <c r="U272" s="795"/>
      <c r="V272" s="796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customHeight="1" x14ac:dyDescent="0.25">
      <c r="A273" s="797" t="s">
        <v>172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1"/>
      <c r="AB273" s="771"/>
      <c r="AC273" s="771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4" t="s">
        <v>71</v>
      </c>
      <c r="Q275" s="795"/>
      <c r="R275" s="795"/>
      <c r="S275" s="795"/>
      <c r="T275" s="795"/>
      <c r="U275" s="795"/>
      <c r="V275" s="796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4" t="s">
        <v>71</v>
      </c>
      <c r="Q276" s="795"/>
      <c r="R276" s="795"/>
      <c r="S276" s="795"/>
      <c r="T276" s="795"/>
      <c r="U276" s="795"/>
      <c r="V276" s="796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customHeight="1" x14ac:dyDescent="0.25">
      <c r="A277" s="828" t="s">
        <v>473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0"/>
      <c r="AB277" s="770"/>
      <c r="AC277" s="770"/>
    </row>
    <row r="278" spans="1:68" ht="14.25" customHeight="1" x14ac:dyDescent="0.25">
      <c r="A278" s="797" t="s">
        <v>115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1"/>
      <c r="AB278" s="771"/>
      <c r="AC278" s="771"/>
    </row>
    <row r="279" spans="1:68" ht="27" customHeight="1" x14ac:dyDescent="0.25">
      <c r="A279" s="54" t="s">
        <v>474</v>
      </c>
      <c r="B279" s="54" t="s">
        <v>475</v>
      </c>
      <c r="C279" s="31">
        <v>4301011322</v>
      </c>
      <c r="D279" s="779">
        <v>4607091387452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77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4301011855</v>
      </c>
      <c r="D280" s="779">
        <v>4680115885837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119</v>
      </c>
      <c r="N280" s="33"/>
      <c r="O280" s="32">
        <v>55</v>
      </c>
      <c r="P280" s="9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4301011910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48</v>
      </c>
      <c r="K281" s="32" t="s">
        <v>118</v>
      </c>
      <c r="L281" s="32"/>
      <c r="M281" s="33" t="s">
        <v>151</v>
      </c>
      <c r="N281" s="33"/>
      <c r="O281" s="32">
        <v>55</v>
      </c>
      <c r="P281" s="90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4301011850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56</v>
      </c>
      <c r="K282" s="32" t="s">
        <v>118</v>
      </c>
      <c r="L282" s="32"/>
      <c r="M282" s="33" t="s">
        <v>119</v>
      </c>
      <c r="N282" s="33"/>
      <c r="O282" s="32">
        <v>55</v>
      </c>
      <c r="P282" s="10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4301011313</v>
      </c>
      <c r="D283" s="779">
        <v>4607091385984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119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4301011853</v>
      </c>
      <c r="D284" s="779">
        <v>4680115885851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119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4301011319</v>
      </c>
      <c r="D285" s="779">
        <v>4607091387469</v>
      </c>
      <c r="E285" s="780"/>
      <c r="F285" s="774">
        <v>0.5</v>
      </c>
      <c r="G285" s="32">
        <v>10</v>
      </c>
      <c r="H285" s="774">
        <v>5</v>
      </c>
      <c r="I285" s="774">
        <v>5.21</v>
      </c>
      <c r="J285" s="32">
        <v>132</v>
      </c>
      <c r="K285" s="32" t="s">
        <v>128</v>
      </c>
      <c r="L285" s="32"/>
      <c r="M285" s="33" t="s">
        <v>119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4301011852</v>
      </c>
      <c r="D286" s="779">
        <v>4680115885844</v>
      </c>
      <c r="E286" s="780"/>
      <c r="F286" s="774">
        <v>0.4</v>
      </c>
      <c r="G286" s="32">
        <v>10</v>
      </c>
      <c r="H286" s="774">
        <v>4</v>
      </c>
      <c r="I286" s="774">
        <v>4.21</v>
      </c>
      <c r="J286" s="32">
        <v>132</v>
      </c>
      <c r="K286" s="32" t="s">
        <v>128</v>
      </c>
      <c r="L286" s="32"/>
      <c r="M286" s="33" t="s">
        <v>119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4301011316</v>
      </c>
      <c r="D287" s="779">
        <v>4607091387438</v>
      </c>
      <c r="E287" s="780"/>
      <c r="F287" s="774">
        <v>0.5</v>
      </c>
      <c r="G287" s="32">
        <v>10</v>
      </c>
      <c r="H287" s="774">
        <v>5</v>
      </c>
      <c r="I287" s="774">
        <v>5.21</v>
      </c>
      <c r="J287" s="32">
        <v>132</v>
      </c>
      <c r="K287" s="32" t="s">
        <v>128</v>
      </c>
      <c r="L287" s="32"/>
      <c r="M287" s="33" t="s">
        <v>119</v>
      </c>
      <c r="N287" s="33"/>
      <c r="O287" s="32">
        <v>55</v>
      </c>
      <c r="P287" s="9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497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498</v>
      </c>
      <c r="B288" s="54" t="s">
        <v>499</v>
      </c>
      <c r="C288" s="31">
        <v>4301011851</v>
      </c>
      <c r="D288" s="779">
        <v>4680115885820</v>
      </c>
      <c r="E288" s="780"/>
      <c r="F288" s="774">
        <v>0.4</v>
      </c>
      <c r="G288" s="32">
        <v>10</v>
      </c>
      <c r="H288" s="774">
        <v>4</v>
      </c>
      <c r="I288" s="774">
        <v>4.21</v>
      </c>
      <c r="J288" s="32">
        <v>132</v>
      </c>
      <c r="K288" s="32" t="s">
        <v>128</v>
      </c>
      <c r="L288" s="32"/>
      <c r="M288" s="33" t="s">
        <v>119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4" t="s">
        <v>71</v>
      </c>
      <c r="Q289" s="795"/>
      <c r="R289" s="795"/>
      <c r="S289" s="795"/>
      <c r="T289" s="795"/>
      <c r="U289" s="795"/>
      <c r="V289" s="796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4" t="s">
        <v>71</v>
      </c>
      <c r="Q290" s="795"/>
      <c r="R290" s="795"/>
      <c r="S290" s="795"/>
      <c r="T290" s="795"/>
      <c r="U290" s="795"/>
      <c r="V290" s="796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customHeight="1" x14ac:dyDescent="0.25">
      <c r="A291" s="828" t="s">
        <v>500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0"/>
      <c r="AB291" s="770"/>
      <c r="AC291" s="770"/>
    </row>
    <row r="292" spans="1:68" ht="14.25" customHeight="1" x14ac:dyDescent="0.25">
      <c r="A292" s="797" t="s">
        <v>115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1"/>
      <c r="AB292" s="771"/>
      <c r="AC292" s="771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119</v>
      </c>
      <c r="N293" s="33"/>
      <c r="O293" s="32">
        <v>31</v>
      </c>
      <c r="P293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4" t="s">
        <v>71</v>
      </c>
      <c r="Q294" s="795"/>
      <c r="R294" s="795"/>
      <c r="S294" s="795"/>
      <c r="T294" s="795"/>
      <c r="U294" s="795"/>
      <c r="V294" s="796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4" t="s">
        <v>71</v>
      </c>
      <c r="Q295" s="795"/>
      <c r="R295" s="795"/>
      <c r="S295" s="795"/>
      <c r="T295" s="795"/>
      <c r="U295" s="795"/>
      <c r="V295" s="796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customHeight="1" x14ac:dyDescent="0.25">
      <c r="A296" s="828" t="s">
        <v>503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0"/>
      <c r="AB296" s="770"/>
      <c r="AC296" s="770"/>
    </row>
    <row r="297" spans="1:68" ht="14.25" customHeight="1" x14ac:dyDescent="0.25">
      <c r="A297" s="797" t="s">
        <v>115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1"/>
      <c r="AB297" s="771"/>
      <c r="AC297" s="771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4" t="s">
        <v>71</v>
      </c>
      <c r="Q301" s="795"/>
      <c r="R301" s="795"/>
      <c r="S301" s="795"/>
      <c r="T301" s="795"/>
      <c r="U301" s="795"/>
      <c r="V301" s="796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4" t="s">
        <v>71</v>
      </c>
      <c r="Q302" s="795"/>
      <c r="R302" s="795"/>
      <c r="S302" s="795"/>
      <c r="T302" s="795"/>
      <c r="U302" s="795"/>
      <c r="V302" s="796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customHeight="1" x14ac:dyDescent="0.25">
      <c r="A303" s="828" t="s">
        <v>512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0"/>
      <c r="AB303" s="770"/>
      <c r="AC303" s="770"/>
    </row>
    <row r="304" spans="1:68" ht="14.25" customHeight="1" x14ac:dyDescent="0.25">
      <c r="A304" s="797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1"/>
      <c r="AB304" s="771"/>
      <c r="AC304" s="771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4" t="s">
        <v>71</v>
      </c>
      <c r="Q311" s="795"/>
      <c r="R311" s="795"/>
      <c r="S311" s="795"/>
      <c r="T311" s="795"/>
      <c r="U311" s="795"/>
      <c r="V311" s="796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4" t="s">
        <v>71</v>
      </c>
      <c r="Q312" s="795"/>
      <c r="R312" s="795"/>
      <c r="S312" s="795"/>
      <c r="T312" s="795"/>
      <c r="U312" s="795"/>
      <c r="V312" s="796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customHeight="1" x14ac:dyDescent="0.25">
      <c r="A313" s="828" t="s">
        <v>528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0"/>
      <c r="AB313" s="770"/>
      <c r="AC313" s="770"/>
    </row>
    <row r="314" spans="1:68" ht="14.25" customHeight="1" x14ac:dyDescent="0.25">
      <c r="A314" s="797" t="s">
        <v>115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1"/>
      <c r="AB314" s="771"/>
      <c r="AC314" s="771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4" t="s">
        <v>71</v>
      </c>
      <c r="Q316" s="795"/>
      <c r="R316" s="795"/>
      <c r="S316" s="795"/>
      <c r="T316" s="795"/>
      <c r="U316" s="795"/>
      <c r="V316" s="796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4" t="s">
        <v>71</v>
      </c>
      <c r="Q317" s="795"/>
      <c r="R317" s="795"/>
      <c r="S317" s="795"/>
      <c r="T317" s="795"/>
      <c r="U317" s="795"/>
      <c r="V317" s="796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customHeight="1" x14ac:dyDescent="0.25">
      <c r="A318" s="797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1"/>
      <c r="AB318" s="771"/>
      <c r="AC318" s="771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4" t="s">
        <v>71</v>
      </c>
      <c r="Q320" s="795"/>
      <c r="R320" s="795"/>
      <c r="S320" s="795"/>
      <c r="T320" s="795"/>
      <c r="U320" s="795"/>
      <c r="V320" s="796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4" t="s">
        <v>71</v>
      </c>
      <c r="Q321" s="795"/>
      <c r="R321" s="795"/>
      <c r="S321" s="795"/>
      <c r="T321" s="795"/>
      <c r="U321" s="795"/>
      <c r="V321" s="796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customHeight="1" x14ac:dyDescent="0.25">
      <c r="A322" s="797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1"/>
      <c r="AB322" s="771"/>
      <c r="AC322" s="771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4" t="s">
        <v>71</v>
      </c>
      <c r="Q324" s="795"/>
      <c r="R324" s="795"/>
      <c r="S324" s="795"/>
      <c r="T324" s="795"/>
      <c r="U324" s="795"/>
      <c r="V324" s="796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4" t="s">
        <v>71</v>
      </c>
      <c r="Q325" s="795"/>
      <c r="R325" s="795"/>
      <c r="S325" s="795"/>
      <c r="T325" s="795"/>
      <c r="U325" s="795"/>
      <c r="V325" s="796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customHeight="1" x14ac:dyDescent="0.25">
      <c r="A326" s="828" t="s">
        <v>538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0"/>
      <c r="AB326" s="770"/>
      <c r="AC326" s="770"/>
    </row>
    <row r="327" spans="1:68" ht="14.25" customHeight="1" x14ac:dyDescent="0.25">
      <c r="A327" s="797" t="s">
        <v>115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1"/>
      <c r="AB327" s="771"/>
      <c r="AC327" s="771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119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4" t="s">
        <v>71</v>
      </c>
      <c r="Q329" s="795"/>
      <c r="R329" s="795"/>
      <c r="S329" s="795"/>
      <c r="T329" s="795"/>
      <c r="U329" s="795"/>
      <c r="V329" s="796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4" t="s">
        <v>71</v>
      </c>
      <c r="Q330" s="795"/>
      <c r="R330" s="795"/>
      <c r="S330" s="795"/>
      <c r="T330" s="795"/>
      <c r="U330" s="795"/>
      <c r="V330" s="796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customHeight="1" x14ac:dyDescent="0.25">
      <c r="A331" s="797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1"/>
      <c r="AB331" s="771"/>
      <c r="AC331" s="771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4" t="s">
        <v>71</v>
      </c>
      <c r="Q333" s="795"/>
      <c r="R333" s="795"/>
      <c r="S333" s="795"/>
      <c r="T333" s="795"/>
      <c r="U333" s="795"/>
      <c r="V333" s="796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4" t="s">
        <v>71</v>
      </c>
      <c r="Q334" s="795"/>
      <c r="R334" s="795"/>
      <c r="S334" s="795"/>
      <c r="T334" s="795"/>
      <c r="U334" s="795"/>
      <c r="V334" s="796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customHeight="1" x14ac:dyDescent="0.25">
      <c r="A335" s="797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1"/>
      <c r="AB335" s="771"/>
      <c r="AC335" s="771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4" t="s">
        <v>71</v>
      </c>
      <c r="Q338" s="795"/>
      <c r="R338" s="795"/>
      <c r="S338" s="795"/>
      <c r="T338" s="795"/>
      <c r="U338" s="795"/>
      <c r="V338" s="796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4" t="s">
        <v>71</v>
      </c>
      <c r="Q339" s="795"/>
      <c r="R339" s="795"/>
      <c r="S339" s="795"/>
      <c r="T339" s="795"/>
      <c r="U339" s="795"/>
      <c r="V339" s="796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customHeight="1" x14ac:dyDescent="0.25">
      <c r="A340" s="828" t="s">
        <v>551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0"/>
      <c r="AB340" s="770"/>
      <c r="AC340" s="770"/>
    </row>
    <row r="341" spans="1:68" ht="14.25" customHeight="1" x14ac:dyDescent="0.25">
      <c r="A341" s="797" t="s">
        <v>115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1"/>
      <c r="AB341" s="771"/>
      <c r="AC341" s="771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119</v>
      </c>
      <c r="N342" s="33"/>
      <c r="O342" s="32">
        <v>55</v>
      </c>
      <c r="P342" s="116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4" t="s">
        <v>71</v>
      </c>
      <c r="Q343" s="795"/>
      <c r="R343" s="795"/>
      <c r="S343" s="795"/>
      <c r="T343" s="795"/>
      <c r="U343" s="795"/>
      <c r="V343" s="796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4" t="s">
        <v>71</v>
      </c>
      <c r="Q344" s="795"/>
      <c r="R344" s="795"/>
      <c r="S344" s="795"/>
      <c r="T344" s="795"/>
      <c r="U344" s="795"/>
      <c r="V344" s="796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customHeight="1" x14ac:dyDescent="0.25">
      <c r="A345" s="797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1"/>
      <c r="AB345" s="771"/>
      <c r="AC345" s="771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4" t="s">
        <v>71</v>
      </c>
      <c r="Q348" s="795"/>
      <c r="R348" s="795"/>
      <c r="S348" s="795"/>
      <c r="T348" s="795"/>
      <c r="U348" s="795"/>
      <c r="V348" s="796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4" t="s">
        <v>71</v>
      </c>
      <c r="Q349" s="795"/>
      <c r="R349" s="795"/>
      <c r="S349" s="795"/>
      <c r="T349" s="795"/>
      <c r="U349" s="795"/>
      <c r="V349" s="796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customHeight="1" x14ac:dyDescent="0.25">
      <c r="A350" s="797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1"/>
      <c r="AB350" s="771"/>
      <c r="AC350" s="771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4" t="s">
        <v>71</v>
      </c>
      <c r="Q352" s="795"/>
      <c r="R352" s="795"/>
      <c r="S352" s="795"/>
      <c r="T352" s="795"/>
      <c r="U352" s="795"/>
      <c r="V352" s="796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4" t="s">
        <v>71</v>
      </c>
      <c r="Q353" s="795"/>
      <c r="R353" s="795"/>
      <c r="S353" s="795"/>
      <c r="T353" s="795"/>
      <c r="U353" s="795"/>
      <c r="V353" s="796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customHeight="1" x14ac:dyDescent="0.25">
      <c r="A354" s="828" t="s">
        <v>562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0"/>
      <c r="AB354" s="770"/>
      <c r="AC354" s="770"/>
    </row>
    <row r="355" spans="1:68" ht="14.25" customHeight="1" x14ac:dyDescent="0.25">
      <c r="A355" s="797" t="s">
        <v>115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1"/>
      <c r="AB355" s="771"/>
      <c r="AC355" s="771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4301011911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48</v>
      </c>
      <c r="K357" s="32" t="s">
        <v>118</v>
      </c>
      <c r="L357" s="32"/>
      <c r="M357" s="33" t="s">
        <v>151</v>
      </c>
      <c r="N357" s="33"/>
      <c r="O357" s="32">
        <v>55</v>
      </c>
      <c r="P357" s="11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4301012016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56</v>
      </c>
      <c r="K358" s="32" t="s">
        <v>118</v>
      </c>
      <c r="L358" s="32" t="s">
        <v>147</v>
      </c>
      <c r="M358" s="33" t="s">
        <v>77</v>
      </c>
      <c r="N358" s="33"/>
      <c r="O358" s="32">
        <v>55</v>
      </c>
      <c r="P358" s="9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570</v>
      </c>
      <c r="AG358" s="64"/>
      <c r="AJ358" s="68" t="s">
        <v>149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119</v>
      </c>
      <c r="N359" s="33"/>
      <c r="O359" s="32">
        <v>55</v>
      </c>
      <c r="P359" s="11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119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119</v>
      </c>
      <c r="N361" s="33"/>
      <c r="O361" s="32">
        <v>90</v>
      </c>
      <c r="P361" s="9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119</v>
      </c>
      <c r="N362" s="33"/>
      <c r="O362" s="32">
        <v>55</v>
      </c>
      <c r="P362" s="11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4301011323</v>
      </c>
      <c r="D363" s="779">
        <v>4607091386011</v>
      </c>
      <c r="E363" s="780"/>
      <c r="F363" s="774">
        <v>0.5</v>
      </c>
      <c r="G363" s="32">
        <v>10</v>
      </c>
      <c r="H363" s="774">
        <v>5</v>
      </c>
      <c r="I363" s="774">
        <v>5.21</v>
      </c>
      <c r="J363" s="32">
        <v>132</v>
      </c>
      <c r="K363" s="32" t="s">
        <v>128</v>
      </c>
      <c r="L363" s="32"/>
      <c r="M363" s="33" t="s">
        <v>77</v>
      </c>
      <c r="N363" s="33"/>
      <c r="O363" s="32">
        <v>55</v>
      </c>
      <c r="P363" s="12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584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585</v>
      </c>
      <c r="B364" s="54" t="s">
        <v>586</v>
      </c>
      <c r="C364" s="31">
        <v>4301011859</v>
      </c>
      <c r="D364" s="779">
        <v>4680115885608</v>
      </c>
      <c r="E364" s="780"/>
      <c r="F364" s="774">
        <v>0.4</v>
      </c>
      <c r="G364" s="32">
        <v>10</v>
      </c>
      <c r="H364" s="774">
        <v>4</v>
      </c>
      <c r="I364" s="774">
        <v>4.21</v>
      </c>
      <c r="J364" s="32">
        <v>132</v>
      </c>
      <c r="K364" s="32" t="s">
        <v>128</v>
      </c>
      <c r="L364" s="32"/>
      <c r="M364" s="33" t="s">
        <v>119</v>
      </c>
      <c r="N364" s="33"/>
      <c r="O364" s="32">
        <v>55</v>
      </c>
      <c r="P364" s="11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9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4" t="s">
        <v>71</v>
      </c>
      <c r="Q365" s="795"/>
      <c r="R365" s="795"/>
      <c r="S365" s="795"/>
      <c r="T365" s="795"/>
      <c r="U365" s="795"/>
      <c r="V365" s="796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x14ac:dyDescent="0.2">
      <c r="A366" s="790"/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1"/>
      <c r="P366" s="794" t="s">
        <v>71</v>
      </c>
      <c r="Q366" s="795"/>
      <c r="R366" s="795"/>
      <c r="S366" s="795"/>
      <c r="T366" s="795"/>
      <c r="U366" s="795"/>
      <c r="V366" s="796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customHeight="1" x14ac:dyDescent="0.25">
      <c r="A367" s="797" t="s">
        <v>64</v>
      </c>
      <c r="B367" s="790"/>
      <c r="C367" s="790"/>
      <c r="D367" s="790"/>
      <c r="E367" s="790"/>
      <c r="F367" s="790"/>
      <c r="G367" s="790"/>
      <c r="H367" s="790"/>
      <c r="I367" s="790"/>
      <c r="J367" s="790"/>
      <c r="K367" s="790"/>
      <c r="L367" s="790"/>
      <c r="M367" s="790"/>
      <c r="N367" s="790"/>
      <c r="O367" s="790"/>
      <c r="P367" s="790"/>
      <c r="Q367" s="790"/>
      <c r="R367" s="790"/>
      <c r="S367" s="790"/>
      <c r="T367" s="790"/>
      <c r="U367" s="790"/>
      <c r="V367" s="790"/>
      <c r="W367" s="790"/>
      <c r="X367" s="790"/>
      <c r="Y367" s="790"/>
      <c r="Z367" s="790"/>
      <c r="AA367" s="771"/>
      <c r="AB367" s="771"/>
      <c r="AC367" s="771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1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9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4" t="s">
        <v>71</v>
      </c>
      <c r="Q372" s="795"/>
      <c r="R372" s="795"/>
      <c r="S372" s="795"/>
      <c r="T372" s="795"/>
      <c r="U372" s="795"/>
      <c r="V372" s="796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x14ac:dyDescent="0.2">
      <c r="A373" s="790"/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1"/>
      <c r="P373" s="794" t="s">
        <v>71</v>
      </c>
      <c r="Q373" s="795"/>
      <c r="R373" s="795"/>
      <c r="S373" s="795"/>
      <c r="T373" s="795"/>
      <c r="U373" s="795"/>
      <c r="V373" s="796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customHeight="1" x14ac:dyDescent="0.25">
      <c r="A374" s="797" t="s">
        <v>73</v>
      </c>
      <c r="B374" s="790"/>
      <c r="C374" s="790"/>
      <c r="D374" s="790"/>
      <c r="E374" s="790"/>
      <c r="F374" s="790"/>
      <c r="G374" s="790"/>
      <c r="H374" s="790"/>
      <c r="I374" s="790"/>
      <c r="J374" s="790"/>
      <c r="K374" s="790"/>
      <c r="L374" s="790"/>
      <c r="M374" s="790"/>
      <c r="N374" s="790"/>
      <c r="O374" s="790"/>
      <c r="P374" s="790"/>
      <c r="Q374" s="790"/>
      <c r="R374" s="790"/>
      <c r="S374" s="790"/>
      <c r="T374" s="790"/>
      <c r="U374" s="790"/>
      <c r="V374" s="790"/>
      <c r="W374" s="790"/>
      <c r="X374" s="790"/>
      <c r="Y374" s="790"/>
      <c r="Z374" s="790"/>
      <c r="AA374" s="771"/>
      <c r="AB374" s="771"/>
      <c r="AC374" s="771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2500</v>
      </c>
      <c r="Y375" s="776">
        <f t="shared" ref="Y375:Y380" si="82">IFERROR(IF(X375="",0,CEILING((X375/$H375),1)*$H375),"")</f>
        <v>2503.7999999999997</v>
      </c>
      <c r="Z375" s="36">
        <f>IFERROR(IF(Y375=0,"",ROUNDUP(Y375/H375,0)*0.02175),"")</f>
        <v>6.9817499999999999</v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2678.8461538461538</v>
      </c>
      <c r="BN375" s="64">
        <f t="shared" ref="BN375:BN380" si="84">IFERROR(Y375*I375/H375,"0")</f>
        <v>2682.9180000000001</v>
      </c>
      <c r="BO375" s="64">
        <f t="shared" ref="BO375:BO380" si="85">IFERROR(1/J375*(X375/H375),"0")</f>
        <v>5.7234432234432226</v>
      </c>
      <c r="BP375" s="64">
        <f t="shared" ref="BP375:BP380" si="86">IFERROR(1/J375*(Y375/H375),"0")</f>
        <v>5.7321428571428568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9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4" t="s">
        <v>71</v>
      </c>
      <c r="Q381" s="795"/>
      <c r="R381" s="795"/>
      <c r="S381" s="795"/>
      <c r="T381" s="795"/>
      <c r="U381" s="795"/>
      <c r="V381" s="796"/>
      <c r="W381" s="37" t="s">
        <v>72</v>
      </c>
      <c r="X381" s="777">
        <f>IFERROR(X375/H375,"0")+IFERROR(X376/H376,"0")+IFERROR(X377/H377,"0")+IFERROR(X378/H378,"0")+IFERROR(X379/H379,"0")+IFERROR(X380/H380,"0")</f>
        <v>320.5128205128205</v>
      </c>
      <c r="Y381" s="777">
        <f>IFERROR(Y375/H375,"0")+IFERROR(Y376/H376,"0")+IFERROR(Y377/H377,"0")+IFERROR(Y378/H378,"0")+IFERROR(Y379/H379,"0")+IFERROR(Y380/H380,"0")</f>
        <v>321</v>
      </c>
      <c r="Z381" s="777">
        <f>IFERROR(IF(Z375="",0,Z375),"0")+IFERROR(IF(Z376="",0,Z376),"0")+IFERROR(IF(Z377="",0,Z377),"0")+IFERROR(IF(Z378="",0,Z378),"0")+IFERROR(IF(Z379="",0,Z379),"0")+IFERROR(IF(Z380="",0,Z380),"0")</f>
        <v>6.9817499999999999</v>
      </c>
      <c r="AA381" s="778"/>
      <c r="AB381" s="778"/>
      <c r="AC381" s="778"/>
    </row>
    <row r="382" spans="1:68" x14ac:dyDescent="0.2">
      <c r="A382" s="790"/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1"/>
      <c r="P382" s="794" t="s">
        <v>71</v>
      </c>
      <c r="Q382" s="795"/>
      <c r="R382" s="795"/>
      <c r="S382" s="795"/>
      <c r="T382" s="795"/>
      <c r="U382" s="795"/>
      <c r="V382" s="796"/>
      <c r="W382" s="37" t="s">
        <v>69</v>
      </c>
      <c r="X382" s="777">
        <f>IFERROR(SUM(X375:X380),"0")</f>
        <v>2500</v>
      </c>
      <c r="Y382" s="777">
        <f>IFERROR(SUM(Y375:Y380),"0")</f>
        <v>2503.7999999999997</v>
      </c>
      <c r="Z382" s="37"/>
      <c r="AA382" s="778"/>
      <c r="AB382" s="778"/>
      <c r="AC382" s="778"/>
    </row>
    <row r="383" spans="1:68" ht="14.25" customHeight="1" x14ac:dyDescent="0.25">
      <c r="A383" s="797" t="s">
        <v>213</v>
      </c>
      <c r="B383" s="790"/>
      <c r="C383" s="790"/>
      <c r="D383" s="790"/>
      <c r="E383" s="790"/>
      <c r="F383" s="790"/>
      <c r="G383" s="790"/>
      <c r="H383" s="790"/>
      <c r="I383" s="790"/>
      <c r="J383" s="790"/>
      <c r="K383" s="790"/>
      <c r="L383" s="790"/>
      <c r="M383" s="790"/>
      <c r="N383" s="790"/>
      <c r="O383" s="790"/>
      <c r="P383" s="790"/>
      <c r="Q383" s="790"/>
      <c r="R383" s="790"/>
      <c r="S383" s="790"/>
      <c r="T383" s="790"/>
      <c r="U383" s="790"/>
      <c r="V383" s="790"/>
      <c r="W383" s="790"/>
      <c r="X383" s="790"/>
      <c r="Y383" s="790"/>
      <c r="Z383" s="790"/>
      <c r="AA383" s="771"/>
      <c r="AB383" s="771"/>
      <c r="AC383" s="771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0</v>
      </c>
      <c r="Y385" s="776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4301060325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625</v>
      </c>
      <c r="C387" s="31">
        <v>4301060484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167</v>
      </c>
      <c r="N387" s="33"/>
      <c r="O387" s="32">
        <v>30</v>
      </c>
      <c r="P387" s="990" t="s">
        <v>626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9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4" t="s">
        <v>71</v>
      </c>
      <c r="Q388" s="795"/>
      <c r="R388" s="795"/>
      <c r="S388" s="795"/>
      <c r="T388" s="795"/>
      <c r="U388" s="795"/>
      <c r="V388" s="796"/>
      <c r="W388" s="37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x14ac:dyDescent="0.2">
      <c r="A389" s="790"/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1"/>
      <c r="P389" s="794" t="s">
        <v>71</v>
      </c>
      <c r="Q389" s="795"/>
      <c r="R389" s="795"/>
      <c r="S389" s="795"/>
      <c r="T389" s="795"/>
      <c r="U389" s="795"/>
      <c r="V389" s="796"/>
      <c r="W389" s="37" t="s">
        <v>69</v>
      </c>
      <c r="X389" s="777">
        <f>IFERROR(SUM(X384:X387),"0")</f>
        <v>0</v>
      </c>
      <c r="Y389" s="777">
        <f>IFERROR(SUM(Y384:Y387),"0")</f>
        <v>0</v>
      </c>
      <c r="Z389" s="37"/>
      <c r="AA389" s="778"/>
      <c r="AB389" s="778"/>
      <c r="AC389" s="778"/>
    </row>
    <row r="390" spans="1:68" ht="14.25" customHeight="1" x14ac:dyDescent="0.25">
      <c r="A390" s="797" t="s">
        <v>104</v>
      </c>
      <c r="B390" s="790"/>
      <c r="C390" s="790"/>
      <c r="D390" s="790"/>
      <c r="E390" s="790"/>
      <c r="F390" s="790"/>
      <c r="G390" s="790"/>
      <c r="H390" s="790"/>
      <c r="I390" s="790"/>
      <c r="J390" s="790"/>
      <c r="K390" s="790"/>
      <c r="L390" s="790"/>
      <c r="M390" s="790"/>
      <c r="N390" s="790"/>
      <c r="O390" s="790"/>
      <c r="P390" s="790"/>
      <c r="Q390" s="790"/>
      <c r="R390" s="790"/>
      <c r="S390" s="790"/>
      <c r="T390" s="790"/>
      <c r="U390" s="790"/>
      <c r="V390" s="790"/>
      <c r="W390" s="790"/>
      <c r="X390" s="790"/>
      <c r="Y390" s="790"/>
      <c r="Z390" s="790"/>
      <c r="AA390" s="771"/>
      <c r="AB390" s="771"/>
      <c r="AC390" s="771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0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10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9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4" t="s">
        <v>71</v>
      </c>
      <c r="Q395" s="795"/>
      <c r="R395" s="795"/>
      <c r="S395" s="795"/>
      <c r="T395" s="795"/>
      <c r="U395" s="795"/>
      <c r="V395" s="796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x14ac:dyDescent="0.2">
      <c r="A396" s="790"/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1"/>
      <c r="P396" s="794" t="s">
        <v>71</v>
      </c>
      <c r="Q396" s="795"/>
      <c r="R396" s="795"/>
      <c r="S396" s="795"/>
      <c r="T396" s="795"/>
      <c r="U396" s="795"/>
      <c r="V396" s="796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customHeight="1" x14ac:dyDescent="0.25">
      <c r="A397" s="797" t="s">
        <v>640</v>
      </c>
      <c r="B397" s="790"/>
      <c r="C397" s="790"/>
      <c r="D397" s="790"/>
      <c r="E397" s="790"/>
      <c r="F397" s="790"/>
      <c r="G397" s="790"/>
      <c r="H397" s="790"/>
      <c r="I397" s="790"/>
      <c r="J397" s="790"/>
      <c r="K397" s="790"/>
      <c r="L397" s="790"/>
      <c r="M397" s="790"/>
      <c r="N397" s="790"/>
      <c r="O397" s="790"/>
      <c r="P397" s="790"/>
      <c r="Q397" s="790"/>
      <c r="R397" s="790"/>
      <c r="S397" s="790"/>
      <c r="T397" s="790"/>
      <c r="U397" s="790"/>
      <c r="V397" s="790"/>
      <c r="W397" s="790"/>
      <c r="X397" s="790"/>
      <c r="Y397" s="790"/>
      <c r="Z397" s="790"/>
      <c r="AA397" s="771"/>
      <c r="AB397" s="771"/>
      <c r="AC397" s="771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89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4" t="s">
        <v>71</v>
      </c>
      <c r="Q401" s="795"/>
      <c r="R401" s="795"/>
      <c r="S401" s="795"/>
      <c r="T401" s="795"/>
      <c r="U401" s="795"/>
      <c r="V401" s="796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x14ac:dyDescent="0.2">
      <c r="A402" s="790"/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1"/>
      <c r="P402" s="794" t="s">
        <v>71</v>
      </c>
      <c r="Q402" s="795"/>
      <c r="R402" s="795"/>
      <c r="S402" s="795"/>
      <c r="T402" s="795"/>
      <c r="U402" s="795"/>
      <c r="V402" s="796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customHeight="1" x14ac:dyDescent="0.25">
      <c r="A403" s="828" t="s">
        <v>649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0"/>
      <c r="AB403" s="770"/>
      <c r="AC403" s="770"/>
    </row>
    <row r="404" spans="1:68" ht="14.25" customHeight="1" x14ac:dyDescent="0.25">
      <c r="A404" s="797" t="s">
        <v>64</v>
      </c>
      <c r="B404" s="790"/>
      <c r="C404" s="790"/>
      <c r="D404" s="790"/>
      <c r="E404" s="790"/>
      <c r="F404" s="790"/>
      <c r="G404" s="790"/>
      <c r="H404" s="790"/>
      <c r="I404" s="790"/>
      <c r="J404" s="790"/>
      <c r="K404" s="790"/>
      <c r="L404" s="790"/>
      <c r="M404" s="790"/>
      <c r="N404" s="790"/>
      <c r="O404" s="790"/>
      <c r="P404" s="790"/>
      <c r="Q404" s="790"/>
      <c r="R404" s="790"/>
      <c r="S404" s="790"/>
      <c r="T404" s="790"/>
      <c r="U404" s="790"/>
      <c r="V404" s="790"/>
      <c r="W404" s="790"/>
      <c r="X404" s="790"/>
      <c r="Y404" s="790"/>
      <c r="Z404" s="790"/>
      <c r="AA404" s="771"/>
      <c r="AB404" s="771"/>
      <c r="AC404" s="771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89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4" t="s">
        <v>71</v>
      </c>
      <c r="Q406" s="795"/>
      <c r="R406" s="795"/>
      <c r="S406" s="795"/>
      <c r="T406" s="795"/>
      <c r="U406" s="795"/>
      <c r="V406" s="796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x14ac:dyDescent="0.2">
      <c r="A407" s="790"/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1"/>
      <c r="P407" s="794" t="s">
        <v>71</v>
      </c>
      <c r="Q407" s="795"/>
      <c r="R407" s="795"/>
      <c r="S407" s="795"/>
      <c r="T407" s="795"/>
      <c r="U407" s="795"/>
      <c r="V407" s="796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customHeight="1" x14ac:dyDescent="0.25">
      <c r="A408" s="797" t="s">
        <v>73</v>
      </c>
      <c r="B408" s="790"/>
      <c r="C408" s="790"/>
      <c r="D408" s="790"/>
      <c r="E408" s="790"/>
      <c r="F408" s="790"/>
      <c r="G408" s="790"/>
      <c r="H408" s="790"/>
      <c r="I408" s="790"/>
      <c r="J408" s="790"/>
      <c r="K408" s="790"/>
      <c r="L408" s="790"/>
      <c r="M408" s="790"/>
      <c r="N408" s="790"/>
      <c r="O408" s="790"/>
      <c r="P408" s="790"/>
      <c r="Q408" s="790"/>
      <c r="R408" s="790"/>
      <c r="S408" s="790"/>
      <c r="T408" s="790"/>
      <c r="U408" s="790"/>
      <c r="V408" s="790"/>
      <c r="W408" s="790"/>
      <c r="X408" s="790"/>
      <c r="Y408" s="790"/>
      <c r="Z408" s="790"/>
      <c r="AA408" s="771"/>
      <c r="AB408" s="771"/>
      <c r="AC408" s="771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89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4" t="s">
        <v>71</v>
      </c>
      <c r="Q412" s="795"/>
      <c r="R412" s="795"/>
      <c r="S412" s="795"/>
      <c r="T412" s="795"/>
      <c r="U412" s="795"/>
      <c r="V412" s="796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x14ac:dyDescent="0.2">
      <c r="A413" s="790"/>
      <c r="B413" s="790"/>
      <c r="C413" s="790"/>
      <c r="D413" s="790"/>
      <c r="E413" s="790"/>
      <c r="F413" s="790"/>
      <c r="G413" s="790"/>
      <c r="H413" s="790"/>
      <c r="I413" s="790"/>
      <c r="J413" s="790"/>
      <c r="K413" s="790"/>
      <c r="L413" s="790"/>
      <c r="M413" s="790"/>
      <c r="N413" s="790"/>
      <c r="O413" s="791"/>
      <c r="P413" s="794" t="s">
        <v>71</v>
      </c>
      <c r="Q413" s="795"/>
      <c r="R413" s="795"/>
      <c r="S413" s="795"/>
      <c r="T413" s="795"/>
      <c r="U413" s="795"/>
      <c r="V413" s="796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28" t="s">
        <v>663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0"/>
      <c r="AB415" s="770"/>
      <c r="AC415" s="770"/>
    </row>
    <row r="416" spans="1:68" ht="14.25" customHeight="1" x14ac:dyDescent="0.25">
      <c r="A416" s="797" t="s">
        <v>115</v>
      </c>
      <c r="B416" s="790"/>
      <c r="C416" s="790"/>
      <c r="D416" s="790"/>
      <c r="E416" s="790"/>
      <c r="F416" s="790"/>
      <c r="G416" s="790"/>
      <c r="H416" s="790"/>
      <c r="I416" s="790"/>
      <c r="J416" s="790"/>
      <c r="K416" s="790"/>
      <c r="L416" s="790"/>
      <c r="M416" s="790"/>
      <c r="N416" s="790"/>
      <c r="O416" s="790"/>
      <c r="P416" s="790"/>
      <c r="Q416" s="790"/>
      <c r="R416" s="790"/>
      <c r="S416" s="790"/>
      <c r="T416" s="790"/>
      <c r="U416" s="790"/>
      <c r="V416" s="790"/>
      <c r="W416" s="790"/>
      <c r="X416" s="790"/>
      <c r="Y416" s="790"/>
      <c r="Z416" s="790"/>
      <c r="AA416" s="771"/>
      <c r="AB416" s="771"/>
      <c r="AC416" s="771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0</v>
      </c>
      <c r="Y421" s="776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0</v>
      </c>
      <c r="Y423" s="776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119</v>
      </c>
      <c r="N424" s="33"/>
      <c r="O424" s="32">
        <v>90</v>
      </c>
      <c r="P424" s="9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4301011868</v>
      </c>
      <c r="D426" s="779">
        <v>4680115884861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687</v>
      </c>
      <c r="B427" s="54" t="s">
        <v>688</v>
      </c>
      <c r="C427" s="31">
        <v>4301011866</v>
      </c>
      <c r="D427" s="779">
        <v>4680115884878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9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4" t="s">
        <v>71</v>
      </c>
      <c r="Q428" s="795"/>
      <c r="R428" s="795"/>
      <c r="S428" s="795"/>
      <c r="T428" s="795"/>
      <c r="U428" s="795"/>
      <c r="V428" s="796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78"/>
      <c r="AB428" s="778"/>
      <c r="AC428" s="778"/>
    </row>
    <row r="429" spans="1:68" x14ac:dyDescent="0.2">
      <c r="A429" s="790"/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1"/>
      <c r="P429" s="794" t="s">
        <v>71</v>
      </c>
      <c r="Q429" s="795"/>
      <c r="R429" s="795"/>
      <c r="S429" s="795"/>
      <c r="T429" s="795"/>
      <c r="U429" s="795"/>
      <c r="V429" s="796"/>
      <c r="W429" s="37" t="s">
        <v>69</v>
      </c>
      <c r="X429" s="777">
        <f>IFERROR(SUM(X417:X427),"0")</f>
        <v>0</v>
      </c>
      <c r="Y429" s="777">
        <f>IFERROR(SUM(Y417:Y427),"0")</f>
        <v>0</v>
      </c>
      <c r="Z429" s="37"/>
      <c r="AA429" s="778"/>
      <c r="AB429" s="778"/>
      <c r="AC429" s="778"/>
    </row>
    <row r="430" spans="1:68" ht="14.25" customHeight="1" x14ac:dyDescent="0.25">
      <c r="A430" s="797" t="s">
        <v>172</v>
      </c>
      <c r="B430" s="790"/>
      <c r="C430" s="790"/>
      <c r="D430" s="790"/>
      <c r="E430" s="790"/>
      <c r="F430" s="790"/>
      <c r="G430" s="790"/>
      <c r="H430" s="790"/>
      <c r="I430" s="790"/>
      <c r="J430" s="790"/>
      <c r="K430" s="790"/>
      <c r="L430" s="790"/>
      <c r="M430" s="790"/>
      <c r="N430" s="790"/>
      <c r="O430" s="790"/>
      <c r="P430" s="790"/>
      <c r="Q430" s="790"/>
      <c r="R430" s="790"/>
      <c r="S430" s="790"/>
      <c r="T430" s="790"/>
      <c r="U430" s="790"/>
      <c r="V430" s="790"/>
      <c r="W430" s="790"/>
      <c r="X430" s="790"/>
      <c r="Y430" s="790"/>
      <c r="Z430" s="790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119</v>
      </c>
      <c r="N431" s="33"/>
      <c r="O431" s="32">
        <v>50</v>
      </c>
      <c r="P431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0</v>
      </c>
      <c r="Y431" s="776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119</v>
      </c>
      <c r="N432" s="33"/>
      <c r="O432" s="32">
        <v>50</v>
      </c>
      <c r="P432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9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4" t="s">
        <v>71</v>
      </c>
      <c r="Q433" s="795"/>
      <c r="R433" s="795"/>
      <c r="S433" s="795"/>
      <c r="T433" s="795"/>
      <c r="U433" s="795"/>
      <c r="V433" s="796"/>
      <c r="W433" s="37" t="s">
        <v>72</v>
      </c>
      <c r="X433" s="777">
        <f>IFERROR(X431/H431,"0")+IFERROR(X432/H432,"0")</f>
        <v>0</v>
      </c>
      <c r="Y433" s="777">
        <f>IFERROR(Y431/H431,"0")+IFERROR(Y432/H432,"0")</f>
        <v>0</v>
      </c>
      <c r="Z433" s="777">
        <f>IFERROR(IF(Z431="",0,Z431),"0")+IFERROR(IF(Z432="",0,Z432),"0")</f>
        <v>0</v>
      </c>
      <c r="AA433" s="778"/>
      <c r="AB433" s="778"/>
      <c r="AC433" s="778"/>
    </row>
    <row r="434" spans="1:68" x14ac:dyDescent="0.2">
      <c r="A434" s="790"/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1"/>
      <c r="P434" s="794" t="s">
        <v>71</v>
      </c>
      <c r="Q434" s="795"/>
      <c r="R434" s="795"/>
      <c r="S434" s="795"/>
      <c r="T434" s="795"/>
      <c r="U434" s="795"/>
      <c r="V434" s="796"/>
      <c r="W434" s="37" t="s">
        <v>69</v>
      </c>
      <c r="X434" s="777">
        <f>IFERROR(SUM(X431:X432),"0")</f>
        <v>0</v>
      </c>
      <c r="Y434" s="777">
        <f>IFERROR(SUM(Y431:Y432),"0")</f>
        <v>0</v>
      </c>
      <c r="Z434" s="37"/>
      <c r="AA434" s="778"/>
      <c r="AB434" s="778"/>
      <c r="AC434" s="778"/>
    </row>
    <row r="435" spans="1:68" ht="14.25" customHeight="1" x14ac:dyDescent="0.25">
      <c r="A435" s="797" t="s">
        <v>73</v>
      </c>
      <c r="B435" s="790"/>
      <c r="C435" s="790"/>
      <c r="D435" s="790"/>
      <c r="E435" s="790"/>
      <c r="F435" s="790"/>
      <c r="G435" s="790"/>
      <c r="H435" s="790"/>
      <c r="I435" s="790"/>
      <c r="J435" s="790"/>
      <c r="K435" s="790"/>
      <c r="L435" s="790"/>
      <c r="M435" s="790"/>
      <c r="N435" s="790"/>
      <c r="O435" s="790"/>
      <c r="P435" s="790"/>
      <c r="Q435" s="790"/>
      <c r="R435" s="790"/>
      <c r="S435" s="790"/>
      <c r="T435" s="790"/>
      <c r="U435" s="790"/>
      <c r="V435" s="790"/>
      <c r="W435" s="790"/>
      <c r="X435" s="790"/>
      <c r="Y435" s="790"/>
      <c r="Z435" s="790"/>
      <c r="AA435" s="771"/>
      <c r="AB435" s="771"/>
      <c r="AC435" s="771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6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89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4" t="s">
        <v>71</v>
      </c>
      <c r="Q438" s="795"/>
      <c r="R438" s="795"/>
      <c r="S438" s="795"/>
      <c r="T438" s="795"/>
      <c r="U438" s="795"/>
      <c r="V438" s="796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x14ac:dyDescent="0.2">
      <c r="A439" s="790"/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1"/>
      <c r="P439" s="794" t="s">
        <v>71</v>
      </c>
      <c r="Q439" s="795"/>
      <c r="R439" s="795"/>
      <c r="S439" s="795"/>
      <c r="T439" s="795"/>
      <c r="U439" s="795"/>
      <c r="V439" s="796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customHeight="1" x14ac:dyDescent="0.25">
      <c r="A440" s="797" t="s">
        <v>213</v>
      </c>
      <c r="B440" s="790"/>
      <c r="C440" s="790"/>
      <c r="D440" s="790"/>
      <c r="E440" s="790"/>
      <c r="F440" s="790"/>
      <c r="G440" s="790"/>
      <c r="H440" s="790"/>
      <c r="I440" s="790"/>
      <c r="J440" s="790"/>
      <c r="K440" s="790"/>
      <c r="L440" s="790"/>
      <c r="M440" s="790"/>
      <c r="N440" s="790"/>
      <c r="O440" s="790"/>
      <c r="P440" s="790"/>
      <c r="Q440" s="790"/>
      <c r="R440" s="790"/>
      <c r="S440" s="790"/>
      <c r="T440" s="790"/>
      <c r="U440" s="790"/>
      <c r="V440" s="790"/>
      <c r="W440" s="790"/>
      <c r="X440" s="790"/>
      <c r="Y440" s="790"/>
      <c r="Z440" s="790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0</v>
      </c>
      <c r="Y441" s="776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89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4" t="s">
        <v>71</v>
      </c>
      <c r="Q442" s="795"/>
      <c r="R442" s="795"/>
      <c r="S442" s="795"/>
      <c r="T442" s="795"/>
      <c r="U442" s="795"/>
      <c r="V442" s="796"/>
      <c r="W442" s="37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x14ac:dyDescent="0.2">
      <c r="A443" s="790"/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1"/>
      <c r="P443" s="794" t="s">
        <v>71</v>
      </c>
      <c r="Q443" s="795"/>
      <c r="R443" s="795"/>
      <c r="S443" s="795"/>
      <c r="T443" s="795"/>
      <c r="U443" s="795"/>
      <c r="V443" s="796"/>
      <c r="W443" s="37" t="s">
        <v>69</v>
      </c>
      <c r="X443" s="777">
        <f>IFERROR(SUM(X441:X441),"0")</f>
        <v>0</v>
      </c>
      <c r="Y443" s="777">
        <f>IFERROR(SUM(Y441:Y441),"0")</f>
        <v>0</v>
      </c>
      <c r="Z443" s="37"/>
      <c r="AA443" s="778"/>
      <c r="AB443" s="778"/>
      <c r="AC443" s="778"/>
    </row>
    <row r="444" spans="1:68" ht="16.5" customHeight="1" x14ac:dyDescent="0.25">
      <c r="A444" s="828" t="s">
        <v>707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0"/>
      <c r="AB444" s="770"/>
      <c r="AC444" s="770"/>
    </row>
    <row r="445" spans="1:68" ht="14.25" customHeight="1" x14ac:dyDescent="0.25">
      <c r="A445" s="797" t="s">
        <v>115</v>
      </c>
      <c r="B445" s="790"/>
      <c r="C445" s="790"/>
      <c r="D445" s="790"/>
      <c r="E445" s="790"/>
      <c r="F445" s="790"/>
      <c r="G445" s="790"/>
      <c r="H445" s="790"/>
      <c r="I445" s="790"/>
      <c r="J445" s="790"/>
      <c r="K445" s="790"/>
      <c r="L445" s="790"/>
      <c r="M445" s="790"/>
      <c r="N445" s="790"/>
      <c r="O445" s="790"/>
      <c r="P445" s="790"/>
      <c r="Q445" s="790"/>
      <c r="R445" s="790"/>
      <c r="S445" s="790"/>
      <c r="T445" s="790"/>
      <c r="U445" s="790"/>
      <c r="V445" s="790"/>
      <c r="W445" s="790"/>
      <c r="X445" s="790"/>
      <c r="Y445" s="790"/>
      <c r="Z445" s="790"/>
      <c r="AA445" s="771"/>
      <c r="AB445" s="771"/>
      <c r="AC445" s="771"/>
    </row>
    <row r="446" spans="1:68" ht="27" customHeight="1" x14ac:dyDescent="0.25">
      <c r="A446" s="54" t="s">
        <v>708</v>
      </c>
      <c r="B446" s="54" t="s">
        <v>709</v>
      </c>
      <c r="C446" s="31">
        <v>4301011873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4301011483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4301011872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4301011655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119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9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9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4" t="s">
        <v>71</v>
      </c>
      <c r="Q454" s="795"/>
      <c r="R454" s="795"/>
      <c r="S454" s="795"/>
      <c r="T454" s="795"/>
      <c r="U454" s="795"/>
      <c r="V454" s="796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x14ac:dyDescent="0.2">
      <c r="A455" s="790"/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1"/>
      <c r="P455" s="794" t="s">
        <v>71</v>
      </c>
      <c r="Q455" s="795"/>
      <c r="R455" s="795"/>
      <c r="S455" s="795"/>
      <c r="T455" s="795"/>
      <c r="U455" s="795"/>
      <c r="V455" s="796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customHeight="1" x14ac:dyDescent="0.25">
      <c r="A456" s="797" t="s">
        <v>64</v>
      </c>
      <c r="B456" s="790"/>
      <c r="C456" s="790"/>
      <c r="D456" s="790"/>
      <c r="E456" s="790"/>
      <c r="F456" s="790"/>
      <c r="G456" s="790"/>
      <c r="H456" s="790"/>
      <c r="I456" s="790"/>
      <c r="J456" s="790"/>
      <c r="K456" s="790"/>
      <c r="L456" s="790"/>
      <c r="M456" s="790"/>
      <c r="N456" s="790"/>
      <c r="O456" s="790"/>
      <c r="P456" s="790"/>
      <c r="Q456" s="790"/>
      <c r="R456" s="790"/>
      <c r="S456" s="790"/>
      <c r="T456" s="790"/>
      <c r="U456" s="790"/>
      <c r="V456" s="790"/>
      <c r="W456" s="790"/>
      <c r="X456" s="790"/>
      <c r="Y456" s="790"/>
      <c r="Z456" s="790"/>
      <c r="AA456" s="771"/>
      <c r="AB456" s="771"/>
      <c r="AC456" s="771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9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4" t="s">
        <v>71</v>
      </c>
      <c r="Q459" s="795"/>
      <c r="R459" s="795"/>
      <c r="S459" s="795"/>
      <c r="T459" s="795"/>
      <c r="U459" s="795"/>
      <c r="V459" s="796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x14ac:dyDescent="0.2">
      <c r="A460" s="790"/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1"/>
      <c r="P460" s="794" t="s">
        <v>71</v>
      </c>
      <c r="Q460" s="795"/>
      <c r="R460" s="795"/>
      <c r="S460" s="795"/>
      <c r="T460" s="795"/>
      <c r="U460" s="795"/>
      <c r="V460" s="796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customHeight="1" x14ac:dyDescent="0.25">
      <c r="A461" s="797" t="s">
        <v>73</v>
      </c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0"/>
      <c r="P461" s="790"/>
      <c r="Q461" s="790"/>
      <c r="R461" s="790"/>
      <c r="S461" s="790"/>
      <c r="T461" s="790"/>
      <c r="U461" s="790"/>
      <c r="V461" s="790"/>
      <c r="W461" s="790"/>
      <c r="X461" s="790"/>
      <c r="Y461" s="790"/>
      <c r="Z461" s="790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4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0</v>
      </c>
      <c r="Y462" s="776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5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739</v>
      </c>
      <c r="B464" s="54" t="s">
        <v>740</v>
      </c>
      <c r="C464" s="31">
        <v>4301051297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739</v>
      </c>
      <c r="B465" s="54" t="s">
        <v>742</v>
      </c>
      <c r="C465" s="31">
        <v>4301051634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9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4" t="s">
        <v>71</v>
      </c>
      <c r="Q467" s="795"/>
      <c r="R467" s="795"/>
      <c r="S467" s="795"/>
      <c r="T467" s="795"/>
      <c r="U467" s="795"/>
      <c r="V467" s="796"/>
      <c r="W467" s="37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x14ac:dyDescent="0.2">
      <c r="A468" s="790"/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1"/>
      <c r="P468" s="794" t="s">
        <v>71</v>
      </c>
      <c r="Q468" s="795"/>
      <c r="R468" s="795"/>
      <c r="S468" s="795"/>
      <c r="T468" s="795"/>
      <c r="U468" s="795"/>
      <c r="V468" s="796"/>
      <c r="W468" s="37" t="s">
        <v>69</v>
      </c>
      <c r="X468" s="777">
        <f>IFERROR(SUM(X462:X466),"0")</f>
        <v>0</v>
      </c>
      <c r="Y468" s="777">
        <f>IFERROR(SUM(Y462:Y466),"0")</f>
        <v>0</v>
      </c>
      <c r="Z468" s="37"/>
      <c r="AA468" s="778"/>
      <c r="AB468" s="778"/>
      <c r="AC468" s="778"/>
    </row>
    <row r="469" spans="1:68" ht="14.25" customHeight="1" x14ac:dyDescent="0.25">
      <c r="A469" s="797" t="s">
        <v>213</v>
      </c>
      <c r="B469" s="790"/>
      <c r="C469" s="790"/>
      <c r="D469" s="790"/>
      <c r="E469" s="790"/>
      <c r="F469" s="790"/>
      <c r="G469" s="790"/>
      <c r="H469" s="790"/>
      <c r="I469" s="790"/>
      <c r="J469" s="790"/>
      <c r="K469" s="790"/>
      <c r="L469" s="790"/>
      <c r="M469" s="790"/>
      <c r="N469" s="790"/>
      <c r="O469" s="790"/>
      <c r="P469" s="790"/>
      <c r="Q469" s="790"/>
      <c r="R469" s="790"/>
      <c r="S469" s="790"/>
      <c r="T469" s="790"/>
      <c r="U469" s="790"/>
      <c r="V469" s="790"/>
      <c r="W469" s="790"/>
      <c r="X469" s="790"/>
      <c r="Y469" s="790"/>
      <c r="Z469" s="790"/>
      <c r="AA469" s="771"/>
      <c r="AB469" s="771"/>
      <c r="AC469" s="771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0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89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4" t="s">
        <v>71</v>
      </c>
      <c r="Q471" s="795"/>
      <c r="R471" s="795"/>
      <c r="S471" s="795"/>
      <c r="T471" s="795"/>
      <c r="U471" s="795"/>
      <c r="V471" s="796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x14ac:dyDescent="0.2">
      <c r="A472" s="790"/>
      <c r="B472" s="790"/>
      <c r="C472" s="790"/>
      <c r="D472" s="790"/>
      <c r="E472" s="790"/>
      <c r="F472" s="790"/>
      <c r="G472" s="790"/>
      <c r="H472" s="790"/>
      <c r="I472" s="790"/>
      <c r="J472" s="790"/>
      <c r="K472" s="790"/>
      <c r="L472" s="790"/>
      <c r="M472" s="790"/>
      <c r="N472" s="790"/>
      <c r="O472" s="791"/>
      <c r="P472" s="794" t="s">
        <v>71</v>
      </c>
      <c r="Q472" s="795"/>
      <c r="R472" s="795"/>
      <c r="S472" s="795"/>
      <c r="T472" s="795"/>
      <c r="U472" s="795"/>
      <c r="V472" s="796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28" t="s">
        <v>752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0"/>
      <c r="AB474" s="770"/>
      <c r="AC474" s="770"/>
    </row>
    <row r="475" spans="1:68" ht="14.25" customHeight="1" x14ac:dyDescent="0.25">
      <c r="A475" s="797" t="s">
        <v>115</v>
      </c>
      <c r="B475" s="790"/>
      <c r="C475" s="790"/>
      <c r="D475" s="790"/>
      <c r="E475" s="790"/>
      <c r="F475" s="790"/>
      <c r="G475" s="790"/>
      <c r="H475" s="790"/>
      <c r="I475" s="790"/>
      <c r="J475" s="790"/>
      <c r="K475" s="790"/>
      <c r="L475" s="790"/>
      <c r="M475" s="790"/>
      <c r="N475" s="790"/>
      <c r="O475" s="790"/>
      <c r="P475" s="790"/>
      <c r="Q475" s="790"/>
      <c r="R475" s="790"/>
      <c r="S475" s="790"/>
      <c r="T475" s="790"/>
      <c r="U475" s="790"/>
      <c r="V475" s="790"/>
      <c r="W475" s="790"/>
      <c r="X475" s="790"/>
      <c r="Y475" s="790"/>
      <c r="Z475" s="790"/>
      <c r="AA475" s="771"/>
      <c r="AB475" s="771"/>
      <c r="AC475" s="771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119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89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4" t="s">
        <v>71</v>
      </c>
      <c r="Q477" s="795"/>
      <c r="R477" s="795"/>
      <c r="S477" s="795"/>
      <c r="T477" s="795"/>
      <c r="U477" s="795"/>
      <c r="V477" s="796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x14ac:dyDescent="0.2">
      <c r="A478" s="790"/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1"/>
      <c r="P478" s="794" t="s">
        <v>71</v>
      </c>
      <c r="Q478" s="795"/>
      <c r="R478" s="795"/>
      <c r="S478" s="795"/>
      <c r="T478" s="795"/>
      <c r="U478" s="795"/>
      <c r="V478" s="796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customHeight="1" x14ac:dyDescent="0.25">
      <c r="A479" s="797" t="s">
        <v>64</v>
      </c>
      <c r="B479" s="790"/>
      <c r="C479" s="790"/>
      <c r="D479" s="790"/>
      <c r="E479" s="790"/>
      <c r="F479" s="790"/>
      <c r="G479" s="790"/>
      <c r="H479" s="790"/>
      <c r="I479" s="790"/>
      <c r="J479" s="790"/>
      <c r="K479" s="790"/>
      <c r="L479" s="790"/>
      <c r="M479" s="790"/>
      <c r="N479" s="790"/>
      <c r="O479" s="790"/>
      <c r="P479" s="790"/>
      <c r="Q479" s="790"/>
      <c r="R479" s="790"/>
      <c r="S479" s="790"/>
      <c r="T479" s="790"/>
      <c r="U479" s="790"/>
      <c r="V479" s="790"/>
      <c r="W479" s="790"/>
      <c r="X479" s="790"/>
      <c r="Y479" s="790"/>
      <c r="Z479" s="790"/>
      <c r="AA479" s="771"/>
      <c r="AB479" s="771"/>
      <c r="AC479" s="771"/>
    </row>
    <row r="480" spans="1:68" ht="27" customHeight="1" x14ac:dyDescent="0.25">
      <c r="A480" s="54" t="s">
        <v>756</v>
      </c>
      <c r="B480" s="54" t="s">
        <v>757</v>
      </c>
      <c r="C480" s="31">
        <v>4301031322</v>
      </c>
      <c r="D480" s="779">
        <v>4607091389753</v>
      </c>
      <c r="E480" s="780"/>
      <c r="F480" s="774">
        <v>0.7</v>
      </c>
      <c r="G480" s="32">
        <v>6</v>
      </c>
      <c r="H480" s="774">
        <v>4.2</v>
      </c>
      <c r="I480" s="774">
        <v>4.4400000000000004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759</v>
      </c>
      <c r="C481" s="31">
        <v>4301031355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90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758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760</v>
      </c>
      <c r="C482" s="31">
        <v>4301031405</v>
      </c>
      <c r="D482" s="779">
        <v>4680115886100</v>
      </c>
      <c r="E482" s="780"/>
      <c r="F482" s="774">
        <v>0.9</v>
      </c>
      <c r="G482" s="32">
        <v>6</v>
      </c>
      <c r="H482" s="774">
        <v>5.4</v>
      </c>
      <c r="I482" s="774">
        <v>5.61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0" t="s">
        <v>761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758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4301031323</v>
      </c>
      <c r="D483" s="779">
        <v>4607091389760</v>
      </c>
      <c r="E483" s="780"/>
      <c r="F483" s="774">
        <v>0.7</v>
      </c>
      <c r="G483" s="32">
        <v>6</v>
      </c>
      <c r="H483" s="774">
        <v>4.2</v>
      </c>
      <c r="I483" s="774">
        <v>4.4400000000000004</v>
      </c>
      <c r="J483" s="32">
        <v>132</v>
      </c>
      <c r="K483" s="32" t="s">
        <v>128</v>
      </c>
      <c r="L483" s="32"/>
      <c r="M483" s="33" t="s">
        <v>68</v>
      </c>
      <c r="N483" s="33"/>
      <c r="O483" s="32">
        <v>50</v>
      </c>
      <c r="P483" s="111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765</v>
      </c>
      <c r="C484" s="31">
        <v>4301031382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120</v>
      </c>
      <c r="K484" s="32" t="s">
        <v>128</v>
      </c>
      <c r="L484" s="32"/>
      <c r="M484" s="33" t="s">
        <v>68</v>
      </c>
      <c r="N484" s="33"/>
      <c r="O484" s="32">
        <v>50</v>
      </c>
      <c r="P484" s="1184" t="s">
        <v>766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IFERROR(IF(Y484=0,"",ROUNDUP(Y484/H484,0)*0.00937),"")</f>
        <v/>
      </c>
      <c r="AA484" s="56"/>
      <c r="AB484" s="57"/>
      <c r="AC484" s="563" t="s">
        <v>764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4301031406</v>
      </c>
      <c r="D485" s="779">
        <v>4680115886117</v>
      </c>
      <c r="E485" s="780"/>
      <c r="F485" s="774">
        <v>0.9</v>
      </c>
      <c r="G485" s="32">
        <v>6</v>
      </c>
      <c r="H485" s="774">
        <v>5.4</v>
      </c>
      <c r="I485" s="774">
        <v>5.61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3" t="s">
        <v>766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764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758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758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758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4301031336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4301031374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5" t="s">
        <v>783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781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4301031254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781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781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1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4301031338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764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802</v>
      </c>
      <c r="C503" s="31">
        <v>4301031368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37" t="s">
        <v>803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764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4301031255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805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9"/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1"/>
      <c r="P505" s="794" t="s">
        <v>71</v>
      </c>
      <c r="Q505" s="795"/>
      <c r="R505" s="795"/>
      <c r="S505" s="795"/>
      <c r="T505" s="795"/>
      <c r="U505" s="795"/>
      <c r="V505" s="796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x14ac:dyDescent="0.2">
      <c r="A506" s="790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4" t="s">
        <v>71</v>
      </c>
      <c r="Q506" s="795"/>
      <c r="R506" s="795"/>
      <c r="S506" s="795"/>
      <c r="T506" s="795"/>
      <c r="U506" s="795"/>
      <c r="V506" s="796"/>
      <c r="W506" s="37" t="s">
        <v>69</v>
      </c>
      <c r="X506" s="777">
        <f>IFERROR(SUM(X480:X504),"0")</f>
        <v>0</v>
      </c>
      <c r="Y506" s="777">
        <f>IFERROR(SUM(Y480:Y504),"0")</f>
        <v>0</v>
      </c>
      <c r="Z506" s="37"/>
      <c r="AA506" s="778"/>
      <c r="AB506" s="778"/>
      <c r="AC506" s="778"/>
    </row>
    <row r="507" spans="1:68" ht="14.25" customHeight="1" x14ac:dyDescent="0.25">
      <c r="A507" s="797" t="s">
        <v>73</v>
      </c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0"/>
      <c r="P507" s="790"/>
      <c r="Q507" s="790"/>
      <c r="R507" s="790"/>
      <c r="S507" s="790"/>
      <c r="T507" s="790"/>
      <c r="U507" s="790"/>
      <c r="V507" s="790"/>
      <c r="W507" s="790"/>
      <c r="X507" s="790"/>
      <c r="Y507" s="790"/>
      <c r="Z507" s="790"/>
      <c r="AA507" s="771"/>
      <c r="AB507" s="771"/>
      <c r="AC507" s="771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89"/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1"/>
      <c r="P510" s="794" t="s">
        <v>71</v>
      </c>
      <c r="Q510" s="795"/>
      <c r="R510" s="795"/>
      <c r="S510" s="795"/>
      <c r="T510" s="795"/>
      <c r="U510" s="795"/>
      <c r="V510" s="796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x14ac:dyDescent="0.2">
      <c r="A511" s="790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4" t="s">
        <v>71</v>
      </c>
      <c r="Q511" s="795"/>
      <c r="R511" s="795"/>
      <c r="S511" s="795"/>
      <c r="T511" s="795"/>
      <c r="U511" s="795"/>
      <c r="V511" s="796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customHeight="1" x14ac:dyDescent="0.25">
      <c r="A512" s="797" t="s">
        <v>104</v>
      </c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0"/>
      <c r="P512" s="790"/>
      <c r="Q512" s="790"/>
      <c r="R512" s="790"/>
      <c r="S512" s="790"/>
      <c r="T512" s="790"/>
      <c r="U512" s="790"/>
      <c r="V512" s="790"/>
      <c r="W512" s="790"/>
      <c r="X512" s="790"/>
      <c r="Y512" s="790"/>
      <c r="Z512" s="790"/>
      <c r="AA512" s="771"/>
      <c r="AB512" s="771"/>
      <c r="AC512" s="771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9"/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1"/>
      <c r="P515" s="794" t="s">
        <v>71</v>
      </c>
      <c r="Q515" s="795"/>
      <c r="R515" s="795"/>
      <c r="S515" s="795"/>
      <c r="T515" s="795"/>
      <c r="U515" s="795"/>
      <c r="V515" s="796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x14ac:dyDescent="0.2">
      <c r="A516" s="790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4" t="s">
        <v>71</v>
      </c>
      <c r="Q516" s="795"/>
      <c r="R516" s="795"/>
      <c r="S516" s="795"/>
      <c r="T516" s="795"/>
      <c r="U516" s="795"/>
      <c r="V516" s="796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customHeight="1" x14ac:dyDescent="0.25">
      <c r="A517" s="828" t="s">
        <v>820</v>
      </c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0"/>
      <c r="P517" s="790"/>
      <c r="Q517" s="790"/>
      <c r="R517" s="790"/>
      <c r="S517" s="790"/>
      <c r="T517" s="790"/>
      <c r="U517" s="790"/>
      <c r="V517" s="790"/>
      <c r="W517" s="790"/>
      <c r="X517" s="790"/>
      <c r="Y517" s="790"/>
      <c r="Z517" s="790"/>
      <c r="AA517" s="770"/>
      <c r="AB517" s="770"/>
      <c r="AC517" s="770"/>
    </row>
    <row r="518" spans="1:68" ht="14.25" customHeight="1" x14ac:dyDescent="0.25">
      <c r="A518" s="797" t="s">
        <v>172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1"/>
      <c r="AB518" s="771"/>
      <c r="AC518" s="771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89"/>
      <c r="B520" s="790"/>
      <c r="C520" s="790"/>
      <c r="D520" s="790"/>
      <c r="E520" s="790"/>
      <c r="F520" s="790"/>
      <c r="G520" s="790"/>
      <c r="H520" s="790"/>
      <c r="I520" s="790"/>
      <c r="J520" s="790"/>
      <c r="K520" s="790"/>
      <c r="L520" s="790"/>
      <c r="M520" s="790"/>
      <c r="N520" s="790"/>
      <c r="O520" s="791"/>
      <c r="P520" s="794" t="s">
        <v>71</v>
      </c>
      <c r="Q520" s="795"/>
      <c r="R520" s="795"/>
      <c r="S520" s="795"/>
      <c r="T520" s="795"/>
      <c r="U520" s="795"/>
      <c r="V520" s="796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x14ac:dyDescent="0.2">
      <c r="A521" s="790"/>
      <c r="B521" s="790"/>
      <c r="C521" s="790"/>
      <c r="D521" s="790"/>
      <c r="E521" s="790"/>
      <c r="F521" s="790"/>
      <c r="G521" s="790"/>
      <c r="H521" s="790"/>
      <c r="I521" s="790"/>
      <c r="J521" s="790"/>
      <c r="K521" s="790"/>
      <c r="L521" s="790"/>
      <c r="M521" s="790"/>
      <c r="N521" s="790"/>
      <c r="O521" s="791"/>
      <c r="P521" s="794" t="s">
        <v>71</v>
      </c>
      <c r="Q521" s="795"/>
      <c r="R521" s="795"/>
      <c r="S521" s="795"/>
      <c r="T521" s="795"/>
      <c r="U521" s="795"/>
      <c r="V521" s="796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customHeight="1" x14ac:dyDescent="0.25">
      <c r="A522" s="797" t="s">
        <v>64</v>
      </c>
      <c r="B522" s="790"/>
      <c r="C522" s="790"/>
      <c r="D522" s="790"/>
      <c r="E522" s="790"/>
      <c r="F522" s="790"/>
      <c r="G522" s="790"/>
      <c r="H522" s="790"/>
      <c r="I522" s="790"/>
      <c r="J522" s="790"/>
      <c r="K522" s="790"/>
      <c r="L522" s="790"/>
      <c r="M522" s="790"/>
      <c r="N522" s="790"/>
      <c r="O522" s="790"/>
      <c r="P522" s="790"/>
      <c r="Q522" s="790"/>
      <c r="R522" s="790"/>
      <c r="S522" s="790"/>
      <c r="T522" s="790"/>
      <c r="U522" s="790"/>
      <c r="V522" s="790"/>
      <c r="W522" s="790"/>
      <c r="X522" s="790"/>
      <c r="Y522" s="790"/>
      <c r="Z522" s="790"/>
      <c r="AA522" s="771"/>
      <c r="AB522" s="771"/>
      <c r="AC522" s="771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119</v>
      </c>
      <c r="N523" s="33"/>
      <c r="O523" s="32">
        <v>50</v>
      </c>
      <c r="P523" s="910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7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4" t="s">
        <v>71</v>
      </c>
      <c r="Q528" s="795"/>
      <c r="R528" s="795"/>
      <c r="S528" s="795"/>
      <c r="T528" s="795"/>
      <c r="U528" s="795"/>
      <c r="V528" s="796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4" t="s">
        <v>71</v>
      </c>
      <c r="Q529" s="795"/>
      <c r="R529" s="795"/>
      <c r="S529" s="795"/>
      <c r="T529" s="795"/>
      <c r="U529" s="795"/>
      <c r="V529" s="796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customHeight="1" x14ac:dyDescent="0.25">
      <c r="A530" s="797" t="s">
        <v>104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1"/>
      <c r="AB530" s="771"/>
      <c r="AC530" s="771"/>
    </row>
    <row r="531" spans="1:68" ht="27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9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94" t="s">
        <v>71</v>
      </c>
      <c r="Q532" s="795"/>
      <c r="R532" s="795"/>
      <c r="S532" s="795"/>
      <c r="T532" s="795"/>
      <c r="U532" s="795"/>
      <c r="V532" s="796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x14ac:dyDescent="0.2">
      <c r="A533" s="790"/>
      <c r="B533" s="790"/>
      <c r="C533" s="790"/>
      <c r="D533" s="790"/>
      <c r="E533" s="790"/>
      <c r="F533" s="790"/>
      <c r="G533" s="790"/>
      <c r="H533" s="790"/>
      <c r="I533" s="790"/>
      <c r="J533" s="790"/>
      <c r="K533" s="790"/>
      <c r="L533" s="790"/>
      <c r="M533" s="790"/>
      <c r="N533" s="790"/>
      <c r="O533" s="791"/>
      <c r="P533" s="794" t="s">
        <v>71</v>
      </c>
      <c r="Q533" s="795"/>
      <c r="R533" s="795"/>
      <c r="S533" s="795"/>
      <c r="T533" s="795"/>
      <c r="U533" s="795"/>
      <c r="V533" s="796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customHeight="1" x14ac:dyDescent="0.25">
      <c r="A534" s="797" t="s">
        <v>840</v>
      </c>
      <c r="B534" s="790"/>
      <c r="C534" s="790"/>
      <c r="D534" s="790"/>
      <c r="E534" s="790"/>
      <c r="F534" s="790"/>
      <c r="G534" s="790"/>
      <c r="H534" s="790"/>
      <c r="I534" s="790"/>
      <c r="J534" s="790"/>
      <c r="K534" s="790"/>
      <c r="L534" s="790"/>
      <c r="M534" s="790"/>
      <c r="N534" s="790"/>
      <c r="O534" s="790"/>
      <c r="P534" s="790"/>
      <c r="Q534" s="790"/>
      <c r="R534" s="790"/>
      <c r="S534" s="790"/>
      <c r="T534" s="790"/>
      <c r="U534" s="790"/>
      <c r="V534" s="790"/>
      <c r="W534" s="790"/>
      <c r="X534" s="790"/>
      <c r="Y534" s="790"/>
      <c r="Z534" s="790"/>
      <c r="AA534" s="771"/>
      <c r="AB534" s="771"/>
      <c r="AC534" s="771"/>
    </row>
    <row r="535" spans="1:68" ht="27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0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9"/>
      <c r="B536" s="790"/>
      <c r="C536" s="790"/>
      <c r="D536" s="790"/>
      <c r="E536" s="790"/>
      <c r="F536" s="790"/>
      <c r="G536" s="790"/>
      <c r="H536" s="790"/>
      <c r="I536" s="790"/>
      <c r="J536" s="790"/>
      <c r="K536" s="790"/>
      <c r="L536" s="790"/>
      <c r="M536" s="790"/>
      <c r="N536" s="790"/>
      <c r="O536" s="791"/>
      <c r="P536" s="794" t="s">
        <v>71</v>
      </c>
      <c r="Q536" s="795"/>
      <c r="R536" s="795"/>
      <c r="S536" s="795"/>
      <c r="T536" s="795"/>
      <c r="U536" s="795"/>
      <c r="V536" s="796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x14ac:dyDescent="0.2">
      <c r="A537" s="790"/>
      <c r="B537" s="790"/>
      <c r="C537" s="790"/>
      <c r="D537" s="790"/>
      <c r="E537" s="790"/>
      <c r="F537" s="790"/>
      <c r="G537" s="790"/>
      <c r="H537" s="790"/>
      <c r="I537" s="790"/>
      <c r="J537" s="790"/>
      <c r="K537" s="790"/>
      <c r="L537" s="790"/>
      <c r="M537" s="790"/>
      <c r="N537" s="790"/>
      <c r="O537" s="791"/>
      <c r="P537" s="794" t="s">
        <v>71</v>
      </c>
      <c r="Q537" s="795"/>
      <c r="R537" s="795"/>
      <c r="S537" s="795"/>
      <c r="T537" s="795"/>
      <c r="U537" s="795"/>
      <c r="V537" s="796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customHeight="1" x14ac:dyDescent="0.25">
      <c r="A538" s="828" t="s">
        <v>844</v>
      </c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0"/>
      <c r="P538" s="790"/>
      <c r="Q538" s="790"/>
      <c r="R538" s="790"/>
      <c r="S538" s="790"/>
      <c r="T538" s="790"/>
      <c r="U538" s="790"/>
      <c r="V538" s="790"/>
      <c r="W538" s="790"/>
      <c r="X538" s="790"/>
      <c r="Y538" s="790"/>
      <c r="Z538" s="790"/>
      <c r="AA538" s="770"/>
      <c r="AB538" s="770"/>
      <c r="AC538" s="770"/>
    </row>
    <row r="539" spans="1:68" ht="14.25" customHeight="1" x14ac:dyDescent="0.25">
      <c r="A539" s="797" t="s">
        <v>64</v>
      </c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0"/>
      <c r="P539" s="790"/>
      <c r="Q539" s="790"/>
      <c r="R539" s="790"/>
      <c r="S539" s="790"/>
      <c r="T539" s="790"/>
      <c r="U539" s="790"/>
      <c r="V539" s="790"/>
      <c r="W539" s="790"/>
      <c r="X539" s="790"/>
      <c r="Y539" s="790"/>
      <c r="Z539" s="790"/>
      <c r="AA539" s="771"/>
      <c r="AB539" s="771"/>
      <c r="AC539" s="771"/>
    </row>
    <row r="540" spans="1:68" ht="27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9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4" t="s">
        <v>71</v>
      </c>
      <c r="Q544" s="795"/>
      <c r="R544" s="795"/>
      <c r="S544" s="795"/>
      <c r="T544" s="795"/>
      <c r="U544" s="795"/>
      <c r="V544" s="796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x14ac:dyDescent="0.2">
      <c r="A545" s="790"/>
      <c r="B545" s="790"/>
      <c r="C545" s="790"/>
      <c r="D545" s="790"/>
      <c r="E545" s="790"/>
      <c r="F545" s="790"/>
      <c r="G545" s="790"/>
      <c r="H545" s="790"/>
      <c r="I545" s="790"/>
      <c r="J545" s="790"/>
      <c r="K545" s="790"/>
      <c r="L545" s="790"/>
      <c r="M545" s="790"/>
      <c r="N545" s="790"/>
      <c r="O545" s="791"/>
      <c r="P545" s="794" t="s">
        <v>71</v>
      </c>
      <c r="Q545" s="795"/>
      <c r="R545" s="795"/>
      <c r="S545" s="795"/>
      <c r="T545" s="795"/>
      <c r="U545" s="795"/>
      <c r="V545" s="796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customHeight="1" x14ac:dyDescent="0.25">
      <c r="A546" s="828" t="s">
        <v>856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0"/>
      <c r="AB546" s="770"/>
      <c r="AC546" s="770"/>
    </row>
    <row r="547" spans="1:68" ht="14.25" customHeight="1" x14ac:dyDescent="0.25">
      <c r="A547" s="797" t="s">
        <v>64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1"/>
      <c r="AB547" s="771"/>
      <c r="AC547" s="771"/>
    </row>
    <row r="548" spans="1:68" ht="27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9"/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1"/>
      <c r="P549" s="794" t="s">
        <v>71</v>
      </c>
      <c r="Q549" s="795"/>
      <c r="R549" s="795"/>
      <c r="S549" s="795"/>
      <c r="T549" s="795"/>
      <c r="U549" s="795"/>
      <c r="V549" s="796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x14ac:dyDescent="0.2">
      <c r="A550" s="790"/>
      <c r="B550" s="790"/>
      <c r="C550" s="790"/>
      <c r="D550" s="790"/>
      <c r="E550" s="790"/>
      <c r="F550" s="790"/>
      <c r="G550" s="790"/>
      <c r="H550" s="790"/>
      <c r="I550" s="790"/>
      <c r="J550" s="790"/>
      <c r="K550" s="790"/>
      <c r="L550" s="790"/>
      <c r="M550" s="790"/>
      <c r="N550" s="790"/>
      <c r="O550" s="791"/>
      <c r="P550" s="794" t="s">
        <v>71</v>
      </c>
      <c r="Q550" s="795"/>
      <c r="R550" s="795"/>
      <c r="S550" s="795"/>
      <c r="T550" s="795"/>
      <c r="U550" s="795"/>
      <c r="V550" s="796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customHeight="1" x14ac:dyDescent="0.2">
      <c r="A551" s="873" t="s">
        <v>860</v>
      </c>
      <c r="B551" s="874"/>
      <c r="C551" s="874"/>
      <c r="D551" s="874"/>
      <c r="E551" s="874"/>
      <c r="F551" s="874"/>
      <c r="G551" s="874"/>
      <c r="H551" s="874"/>
      <c r="I551" s="874"/>
      <c r="J551" s="874"/>
      <c r="K551" s="874"/>
      <c r="L551" s="874"/>
      <c r="M551" s="874"/>
      <c r="N551" s="874"/>
      <c r="O551" s="874"/>
      <c r="P551" s="874"/>
      <c r="Q551" s="874"/>
      <c r="R551" s="874"/>
      <c r="S551" s="874"/>
      <c r="T551" s="874"/>
      <c r="U551" s="874"/>
      <c r="V551" s="874"/>
      <c r="W551" s="874"/>
      <c r="X551" s="874"/>
      <c r="Y551" s="874"/>
      <c r="Z551" s="874"/>
      <c r="AA551" s="48"/>
      <c r="AB551" s="48"/>
      <c r="AC551" s="48"/>
    </row>
    <row r="552" spans="1:68" ht="16.5" customHeight="1" x14ac:dyDescent="0.25">
      <c r="A552" s="828" t="s">
        <v>860</v>
      </c>
      <c r="B552" s="790"/>
      <c r="C552" s="790"/>
      <c r="D552" s="790"/>
      <c r="E552" s="790"/>
      <c r="F552" s="790"/>
      <c r="G552" s="790"/>
      <c r="H552" s="790"/>
      <c r="I552" s="790"/>
      <c r="J552" s="790"/>
      <c r="K552" s="790"/>
      <c r="L552" s="790"/>
      <c r="M552" s="790"/>
      <c r="N552" s="790"/>
      <c r="O552" s="790"/>
      <c r="P552" s="790"/>
      <c r="Q552" s="790"/>
      <c r="R552" s="790"/>
      <c r="S552" s="790"/>
      <c r="T552" s="790"/>
      <c r="U552" s="790"/>
      <c r="V552" s="790"/>
      <c r="W552" s="790"/>
      <c r="X552" s="790"/>
      <c r="Y552" s="790"/>
      <c r="Z552" s="790"/>
      <c r="AA552" s="770"/>
      <c r="AB552" s="770"/>
      <c r="AC552" s="770"/>
    </row>
    <row r="553" spans="1:68" ht="14.25" customHeight="1" x14ac:dyDescent="0.25">
      <c r="A553" s="797" t="s">
        <v>115</v>
      </c>
      <c r="B553" s="790"/>
      <c r="C553" s="790"/>
      <c r="D553" s="790"/>
      <c r="E553" s="790"/>
      <c r="F553" s="790"/>
      <c r="G553" s="790"/>
      <c r="H553" s="790"/>
      <c r="I553" s="790"/>
      <c r="J553" s="790"/>
      <c r="K553" s="790"/>
      <c r="L553" s="790"/>
      <c r="M553" s="790"/>
      <c r="N553" s="790"/>
      <c r="O553" s="790"/>
      <c r="P553" s="790"/>
      <c r="Q553" s="790"/>
      <c r="R553" s="790"/>
      <c r="S553" s="790"/>
      <c r="T553" s="790"/>
      <c r="U553" s="790"/>
      <c r="V553" s="790"/>
      <c r="W553" s="790"/>
      <c r="X553" s="790"/>
      <c r="Y553" s="790"/>
      <c r="Z553" s="790"/>
      <c r="AA553" s="771"/>
      <c r="AB553" s="771"/>
      <c r="AC553" s="771"/>
    </row>
    <row r="554" spans="1:68" ht="27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119</v>
      </c>
      <c r="N554" s="33"/>
      <c r="O554" s="32">
        <v>60</v>
      </c>
      <c r="P554" s="1065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119</v>
      </c>
      <c r="N555" s="33"/>
      <c r="O555" s="32">
        <v>60</v>
      </c>
      <c r="P555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122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119</v>
      </c>
      <c r="N556" s="33"/>
      <c r="O556" s="32">
        <v>60</v>
      </c>
      <c r="P556" s="9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119</v>
      </c>
      <c r="N557" s="33"/>
      <c r="O557" s="32">
        <v>60</v>
      </c>
      <c r="P557" s="11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119</v>
      </c>
      <c r="N558" s="33"/>
      <c r="O558" s="32">
        <v>60</v>
      </c>
      <c r="P558" s="10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119</v>
      </c>
      <c r="N561" s="33"/>
      <c r="O561" s="32">
        <v>60</v>
      </c>
      <c r="P561" s="10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119</v>
      </c>
      <c r="N562" s="33"/>
      <c r="O562" s="32">
        <v>60</v>
      </c>
      <c r="P562" s="8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122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119</v>
      </c>
      <c r="N563" s="33"/>
      <c r="O563" s="32">
        <v>60</v>
      </c>
      <c r="P563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119</v>
      </c>
      <c r="N564" s="33"/>
      <c r="O564" s="32">
        <v>60</v>
      </c>
      <c r="P564" s="10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119</v>
      </c>
      <c r="N565" s="33"/>
      <c r="O565" s="32">
        <v>60</v>
      </c>
      <c r="P565" s="8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x14ac:dyDescent="0.2">
      <c r="A566" s="789"/>
      <c r="B566" s="790"/>
      <c r="C566" s="790"/>
      <c r="D566" s="790"/>
      <c r="E566" s="790"/>
      <c r="F566" s="790"/>
      <c r="G566" s="790"/>
      <c r="H566" s="790"/>
      <c r="I566" s="790"/>
      <c r="J566" s="790"/>
      <c r="K566" s="790"/>
      <c r="L566" s="790"/>
      <c r="M566" s="790"/>
      <c r="N566" s="790"/>
      <c r="O566" s="791"/>
      <c r="P566" s="794" t="s">
        <v>71</v>
      </c>
      <c r="Q566" s="795"/>
      <c r="R566" s="795"/>
      <c r="S566" s="795"/>
      <c r="T566" s="795"/>
      <c r="U566" s="795"/>
      <c r="V566" s="796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x14ac:dyDescent="0.2">
      <c r="A567" s="790"/>
      <c r="B567" s="790"/>
      <c r="C567" s="790"/>
      <c r="D567" s="790"/>
      <c r="E567" s="790"/>
      <c r="F567" s="790"/>
      <c r="G567" s="790"/>
      <c r="H567" s="790"/>
      <c r="I567" s="790"/>
      <c r="J567" s="790"/>
      <c r="K567" s="790"/>
      <c r="L567" s="790"/>
      <c r="M567" s="790"/>
      <c r="N567" s="790"/>
      <c r="O567" s="791"/>
      <c r="P567" s="794" t="s">
        <v>71</v>
      </c>
      <c r="Q567" s="795"/>
      <c r="R567" s="795"/>
      <c r="S567" s="795"/>
      <c r="T567" s="795"/>
      <c r="U567" s="795"/>
      <c r="V567" s="796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customHeight="1" x14ac:dyDescent="0.25">
      <c r="A568" s="797" t="s">
        <v>172</v>
      </c>
      <c r="B568" s="790"/>
      <c r="C568" s="790"/>
      <c r="D568" s="790"/>
      <c r="E568" s="790"/>
      <c r="F568" s="790"/>
      <c r="G568" s="790"/>
      <c r="H568" s="790"/>
      <c r="I568" s="790"/>
      <c r="J568" s="790"/>
      <c r="K568" s="790"/>
      <c r="L568" s="790"/>
      <c r="M568" s="790"/>
      <c r="N568" s="790"/>
      <c r="O568" s="790"/>
      <c r="P568" s="790"/>
      <c r="Q568" s="790"/>
      <c r="R568" s="790"/>
      <c r="S568" s="790"/>
      <c r="T568" s="790"/>
      <c r="U568" s="790"/>
      <c r="V568" s="790"/>
      <c r="W568" s="790"/>
      <c r="X568" s="790"/>
      <c r="Y568" s="790"/>
      <c r="Z568" s="790"/>
      <c r="AA568" s="771"/>
      <c r="AB568" s="771"/>
      <c r="AC568" s="771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119</v>
      </c>
      <c r="N569" s="33"/>
      <c r="O569" s="32">
        <v>55</v>
      </c>
      <c r="P569" s="10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0</v>
      </c>
      <c r="Y569" s="776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893</v>
      </c>
      <c r="B570" s="54" t="s">
        <v>894</v>
      </c>
      <c r="C570" s="31">
        <v>4301020206</v>
      </c>
      <c r="D570" s="779">
        <v>4680115880054</v>
      </c>
      <c r="E570" s="780"/>
      <c r="F570" s="774">
        <v>0.6</v>
      </c>
      <c r="G570" s="32">
        <v>6</v>
      </c>
      <c r="H570" s="774">
        <v>3.6</v>
      </c>
      <c r="I570" s="774">
        <v>3.81</v>
      </c>
      <c r="J570" s="32">
        <v>132</v>
      </c>
      <c r="K570" s="32" t="s">
        <v>128</v>
      </c>
      <c r="L570" s="32"/>
      <c r="M570" s="33" t="s">
        <v>119</v>
      </c>
      <c r="N570" s="33"/>
      <c r="O570" s="32">
        <v>55</v>
      </c>
      <c r="P570" s="8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893</v>
      </c>
      <c r="B571" s="54" t="s">
        <v>895</v>
      </c>
      <c r="C571" s="31">
        <v>4301020364</v>
      </c>
      <c r="D571" s="779">
        <v>4680115880054</v>
      </c>
      <c r="E571" s="780"/>
      <c r="F571" s="774">
        <v>0.6</v>
      </c>
      <c r="G571" s="32">
        <v>8</v>
      </c>
      <c r="H571" s="774">
        <v>4.8</v>
      </c>
      <c r="I571" s="774">
        <v>6.96</v>
      </c>
      <c r="J571" s="32">
        <v>120</v>
      </c>
      <c r="K571" s="32" t="s">
        <v>128</v>
      </c>
      <c r="L571" s="32"/>
      <c r="M571" s="33" t="s">
        <v>119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789"/>
      <c r="B572" s="790"/>
      <c r="C572" s="790"/>
      <c r="D572" s="790"/>
      <c r="E572" s="790"/>
      <c r="F572" s="790"/>
      <c r="G572" s="790"/>
      <c r="H572" s="790"/>
      <c r="I572" s="790"/>
      <c r="J572" s="790"/>
      <c r="K572" s="790"/>
      <c r="L572" s="790"/>
      <c r="M572" s="790"/>
      <c r="N572" s="790"/>
      <c r="O572" s="791"/>
      <c r="P572" s="794" t="s">
        <v>71</v>
      </c>
      <c r="Q572" s="795"/>
      <c r="R572" s="795"/>
      <c r="S572" s="795"/>
      <c r="T572" s="795"/>
      <c r="U572" s="795"/>
      <c r="V572" s="796"/>
      <c r="W572" s="37" t="s">
        <v>72</v>
      </c>
      <c r="X572" s="777">
        <f>IFERROR(X569/H569,"0")+IFERROR(X570/H570,"0")+IFERROR(X571/H571,"0")</f>
        <v>0</v>
      </c>
      <c r="Y572" s="777">
        <f>IFERROR(Y569/H569,"0")+IFERROR(Y570/H570,"0")+IFERROR(Y571/H571,"0")</f>
        <v>0</v>
      </c>
      <c r="Z572" s="777">
        <f>IFERROR(IF(Z569="",0,Z569),"0")+IFERROR(IF(Z570="",0,Z570),"0")+IFERROR(IF(Z571="",0,Z571),"0")</f>
        <v>0</v>
      </c>
      <c r="AA572" s="778"/>
      <c r="AB572" s="778"/>
      <c r="AC572" s="778"/>
    </row>
    <row r="573" spans="1:68" x14ac:dyDescent="0.2">
      <c r="A573" s="790"/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1"/>
      <c r="P573" s="794" t="s">
        <v>71</v>
      </c>
      <c r="Q573" s="795"/>
      <c r="R573" s="795"/>
      <c r="S573" s="795"/>
      <c r="T573" s="795"/>
      <c r="U573" s="795"/>
      <c r="V573" s="796"/>
      <c r="W573" s="37" t="s">
        <v>69</v>
      </c>
      <c r="X573" s="777">
        <f>IFERROR(SUM(X569:X571),"0")</f>
        <v>0</v>
      </c>
      <c r="Y573" s="777">
        <f>IFERROR(SUM(Y569:Y571),"0")</f>
        <v>0</v>
      </c>
      <c r="Z573" s="37"/>
      <c r="AA573" s="778"/>
      <c r="AB573" s="778"/>
      <c r="AC573" s="778"/>
    </row>
    <row r="574" spans="1:68" ht="14.25" customHeight="1" x14ac:dyDescent="0.25">
      <c r="A574" s="797" t="s">
        <v>64</v>
      </c>
      <c r="B574" s="790"/>
      <c r="C574" s="790"/>
      <c r="D574" s="790"/>
      <c r="E574" s="790"/>
      <c r="F574" s="790"/>
      <c r="G574" s="790"/>
      <c r="H574" s="790"/>
      <c r="I574" s="790"/>
      <c r="J574" s="790"/>
      <c r="K574" s="790"/>
      <c r="L574" s="790"/>
      <c r="M574" s="790"/>
      <c r="N574" s="790"/>
      <c r="O574" s="790"/>
      <c r="P574" s="790"/>
      <c r="Q574" s="790"/>
      <c r="R574" s="790"/>
      <c r="S574" s="790"/>
      <c r="T574" s="790"/>
      <c r="U574" s="790"/>
      <c r="V574" s="790"/>
      <c r="W574" s="790"/>
      <c r="X574" s="790"/>
      <c r="Y574" s="790"/>
      <c r="Z574" s="790"/>
      <c r="AA574" s="771"/>
      <c r="AB574" s="771"/>
      <c r="AC574" s="771"/>
    </row>
    <row r="575" spans="1:68" ht="27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119</v>
      </c>
      <c r="N575" s="33"/>
      <c r="O575" s="32">
        <v>60</v>
      </c>
      <c r="P575" s="11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0</v>
      </c>
      <c r="Y577" s="776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119</v>
      </c>
      <c r="N578" s="33"/>
      <c r="O578" s="32">
        <v>60</v>
      </c>
      <c r="P578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119</v>
      </c>
      <c r="N579" s="33"/>
      <c r="O579" s="32">
        <v>60</v>
      </c>
      <c r="P579" s="11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89"/>
      <c r="B584" s="790"/>
      <c r="C584" s="790"/>
      <c r="D584" s="790"/>
      <c r="E584" s="790"/>
      <c r="F584" s="790"/>
      <c r="G584" s="790"/>
      <c r="H584" s="790"/>
      <c r="I584" s="790"/>
      <c r="J584" s="790"/>
      <c r="K584" s="790"/>
      <c r="L584" s="790"/>
      <c r="M584" s="790"/>
      <c r="N584" s="790"/>
      <c r="O584" s="791"/>
      <c r="P584" s="794" t="s">
        <v>71</v>
      </c>
      <c r="Q584" s="795"/>
      <c r="R584" s="795"/>
      <c r="S584" s="795"/>
      <c r="T584" s="795"/>
      <c r="U584" s="795"/>
      <c r="V584" s="796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0</v>
      </c>
      <c r="Y584" s="777">
        <f>IFERROR(Y575/H575,"0")+IFERROR(Y576/H576,"0")+IFERROR(Y577/H577,"0")+IFERROR(Y578/H578,"0")+IFERROR(Y579/H579,"0")+IFERROR(Y580/H580,"0")+IFERROR(Y581/H581,"0")+IFERROR(Y582/H582,"0")+IFERROR(Y583/H583,"0")</f>
        <v>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78"/>
      <c r="AB584" s="778"/>
      <c r="AC584" s="778"/>
    </row>
    <row r="585" spans="1:68" x14ac:dyDescent="0.2">
      <c r="A585" s="790"/>
      <c r="B585" s="790"/>
      <c r="C585" s="790"/>
      <c r="D585" s="790"/>
      <c r="E585" s="790"/>
      <c r="F585" s="790"/>
      <c r="G585" s="790"/>
      <c r="H585" s="790"/>
      <c r="I585" s="790"/>
      <c r="J585" s="790"/>
      <c r="K585" s="790"/>
      <c r="L585" s="790"/>
      <c r="M585" s="790"/>
      <c r="N585" s="790"/>
      <c r="O585" s="791"/>
      <c r="P585" s="794" t="s">
        <v>71</v>
      </c>
      <c r="Q585" s="795"/>
      <c r="R585" s="795"/>
      <c r="S585" s="795"/>
      <c r="T585" s="795"/>
      <c r="U585" s="795"/>
      <c r="V585" s="796"/>
      <c r="W585" s="37" t="s">
        <v>69</v>
      </c>
      <c r="X585" s="777">
        <f>IFERROR(SUM(X575:X583),"0")</f>
        <v>0</v>
      </c>
      <c r="Y585" s="777">
        <f>IFERROR(SUM(Y575:Y583),"0")</f>
        <v>0</v>
      </c>
      <c r="Z585" s="37"/>
      <c r="AA585" s="778"/>
      <c r="AB585" s="778"/>
      <c r="AC585" s="778"/>
    </row>
    <row r="586" spans="1:68" ht="14.25" customHeight="1" x14ac:dyDescent="0.25">
      <c r="A586" s="797" t="s">
        <v>73</v>
      </c>
      <c r="B586" s="790"/>
      <c r="C586" s="790"/>
      <c r="D586" s="790"/>
      <c r="E586" s="790"/>
      <c r="F586" s="790"/>
      <c r="G586" s="790"/>
      <c r="H586" s="790"/>
      <c r="I586" s="790"/>
      <c r="J586" s="790"/>
      <c r="K586" s="790"/>
      <c r="L586" s="790"/>
      <c r="M586" s="790"/>
      <c r="N586" s="790"/>
      <c r="O586" s="790"/>
      <c r="P586" s="790"/>
      <c r="Q586" s="790"/>
      <c r="R586" s="790"/>
      <c r="S586" s="790"/>
      <c r="T586" s="790"/>
      <c r="U586" s="790"/>
      <c r="V586" s="790"/>
      <c r="W586" s="790"/>
      <c r="X586" s="790"/>
      <c r="Y586" s="790"/>
      <c r="Z586" s="790"/>
      <c r="AA586" s="771"/>
      <c r="AB586" s="771"/>
      <c r="AC586" s="771"/>
    </row>
    <row r="587" spans="1:68" ht="27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89"/>
      <c r="B590" s="790"/>
      <c r="C590" s="790"/>
      <c r="D590" s="790"/>
      <c r="E590" s="790"/>
      <c r="F590" s="790"/>
      <c r="G590" s="790"/>
      <c r="H590" s="790"/>
      <c r="I590" s="790"/>
      <c r="J590" s="790"/>
      <c r="K590" s="790"/>
      <c r="L590" s="790"/>
      <c r="M590" s="790"/>
      <c r="N590" s="790"/>
      <c r="O590" s="791"/>
      <c r="P590" s="794" t="s">
        <v>71</v>
      </c>
      <c r="Q590" s="795"/>
      <c r="R590" s="795"/>
      <c r="S590" s="795"/>
      <c r="T590" s="795"/>
      <c r="U590" s="795"/>
      <c r="V590" s="796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x14ac:dyDescent="0.2">
      <c r="A591" s="790"/>
      <c r="B591" s="790"/>
      <c r="C591" s="790"/>
      <c r="D591" s="790"/>
      <c r="E591" s="790"/>
      <c r="F591" s="790"/>
      <c r="G591" s="790"/>
      <c r="H591" s="790"/>
      <c r="I591" s="790"/>
      <c r="J591" s="790"/>
      <c r="K591" s="790"/>
      <c r="L591" s="790"/>
      <c r="M591" s="790"/>
      <c r="N591" s="790"/>
      <c r="O591" s="791"/>
      <c r="P591" s="794" t="s">
        <v>71</v>
      </c>
      <c r="Q591" s="795"/>
      <c r="R591" s="795"/>
      <c r="S591" s="795"/>
      <c r="T591" s="795"/>
      <c r="U591" s="795"/>
      <c r="V591" s="796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customHeight="1" x14ac:dyDescent="0.25">
      <c r="A592" s="797" t="s">
        <v>213</v>
      </c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0"/>
      <c r="P592" s="790"/>
      <c r="Q592" s="790"/>
      <c r="R592" s="790"/>
      <c r="S592" s="790"/>
      <c r="T592" s="790"/>
      <c r="U592" s="790"/>
      <c r="V592" s="790"/>
      <c r="W592" s="790"/>
      <c r="X592" s="790"/>
      <c r="Y592" s="790"/>
      <c r="Z592" s="790"/>
      <c r="AA592" s="771"/>
      <c r="AB592" s="771"/>
      <c r="AC592" s="771"/>
    </row>
    <row r="593" spans="1:68" ht="27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793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89"/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1"/>
      <c r="P595" s="794" t="s">
        <v>71</v>
      </c>
      <c r="Q595" s="795"/>
      <c r="R595" s="795"/>
      <c r="S595" s="795"/>
      <c r="T595" s="795"/>
      <c r="U595" s="795"/>
      <c r="V595" s="796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x14ac:dyDescent="0.2">
      <c r="A596" s="790"/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1"/>
      <c r="P596" s="794" t="s">
        <v>71</v>
      </c>
      <c r="Q596" s="795"/>
      <c r="R596" s="795"/>
      <c r="S596" s="795"/>
      <c r="T596" s="795"/>
      <c r="U596" s="795"/>
      <c r="V596" s="796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customHeight="1" x14ac:dyDescent="0.2">
      <c r="A597" s="873" t="s">
        <v>932</v>
      </c>
      <c r="B597" s="874"/>
      <c r="C597" s="874"/>
      <c r="D597" s="874"/>
      <c r="E597" s="874"/>
      <c r="F597" s="874"/>
      <c r="G597" s="874"/>
      <c r="H597" s="874"/>
      <c r="I597" s="874"/>
      <c r="J597" s="874"/>
      <c r="K597" s="874"/>
      <c r="L597" s="874"/>
      <c r="M597" s="874"/>
      <c r="N597" s="874"/>
      <c r="O597" s="874"/>
      <c r="P597" s="874"/>
      <c r="Q597" s="874"/>
      <c r="R597" s="874"/>
      <c r="S597" s="874"/>
      <c r="T597" s="874"/>
      <c r="U597" s="874"/>
      <c r="V597" s="874"/>
      <c r="W597" s="874"/>
      <c r="X597" s="874"/>
      <c r="Y597" s="874"/>
      <c r="Z597" s="874"/>
      <c r="AA597" s="48"/>
      <c r="AB597" s="48"/>
      <c r="AC597" s="48"/>
    </row>
    <row r="598" spans="1:68" ht="16.5" customHeight="1" x14ac:dyDescent="0.25">
      <c r="A598" s="828" t="s">
        <v>932</v>
      </c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0"/>
      <c r="P598" s="790"/>
      <c r="Q598" s="790"/>
      <c r="R598" s="790"/>
      <c r="S598" s="790"/>
      <c r="T598" s="790"/>
      <c r="U598" s="790"/>
      <c r="V598" s="790"/>
      <c r="W598" s="790"/>
      <c r="X598" s="790"/>
      <c r="Y598" s="790"/>
      <c r="Z598" s="790"/>
      <c r="AA598" s="770"/>
      <c r="AB598" s="770"/>
      <c r="AC598" s="770"/>
    </row>
    <row r="599" spans="1:68" ht="14.25" customHeight="1" x14ac:dyDescent="0.25">
      <c r="A599" s="797" t="s">
        <v>115</v>
      </c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0"/>
      <c r="P599" s="790"/>
      <c r="Q599" s="790"/>
      <c r="R599" s="790"/>
      <c r="S599" s="790"/>
      <c r="T599" s="790"/>
      <c r="U599" s="790"/>
      <c r="V599" s="790"/>
      <c r="W599" s="790"/>
      <c r="X599" s="790"/>
      <c r="Y599" s="790"/>
      <c r="Z599" s="790"/>
      <c r="AA599" s="771"/>
      <c r="AB599" s="771"/>
      <c r="AC599" s="771"/>
    </row>
    <row r="600" spans="1:68" ht="27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792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119</v>
      </c>
      <c r="N601" s="33"/>
      <c r="O601" s="32">
        <v>50</v>
      </c>
      <c r="P601" s="1161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119</v>
      </c>
      <c r="N602" s="33"/>
      <c r="O602" s="32">
        <v>50</v>
      </c>
      <c r="P602" s="1021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119</v>
      </c>
      <c r="N603" s="33"/>
      <c r="O603" s="32">
        <v>55</v>
      </c>
      <c r="P603" s="1165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2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119</v>
      </c>
      <c r="N605" s="33"/>
      <c r="O605" s="32">
        <v>50</v>
      </c>
      <c r="P605" s="1075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119</v>
      </c>
      <c r="N606" s="33"/>
      <c r="O606" s="32">
        <v>55</v>
      </c>
      <c r="P606" s="963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x14ac:dyDescent="0.2">
      <c r="A607" s="789"/>
      <c r="B607" s="790"/>
      <c r="C607" s="790"/>
      <c r="D607" s="790"/>
      <c r="E607" s="790"/>
      <c r="F607" s="790"/>
      <c r="G607" s="790"/>
      <c r="H607" s="790"/>
      <c r="I607" s="790"/>
      <c r="J607" s="790"/>
      <c r="K607" s="790"/>
      <c r="L607" s="790"/>
      <c r="M607" s="790"/>
      <c r="N607" s="790"/>
      <c r="O607" s="791"/>
      <c r="P607" s="794" t="s">
        <v>71</v>
      </c>
      <c r="Q607" s="795"/>
      <c r="R607" s="795"/>
      <c r="S607" s="795"/>
      <c r="T607" s="795"/>
      <c r="U607" s="795"/>
      <c r="V607" s="796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x14ac:dyDescent="0.2">
      <c r="A608" s="790"/>
      <c r="B608" s="790"/>
      <c r="C608" s="790"/>
      <c r="D608" s="790"/>
      <c r="E608" s="790"/>
      <c r="F608" s="790"/>
      <c r="G608" s="790"/>
      <c r="H608" s="790"/>
      <c r="I608" s="790"/>
      <c r="J608" s="790"/>
      <c r="K608" s="790"/>
      <c r="L608" s="790"/>
      <c r="M608" s="790"/>
      <c r="N608" s="790"/>
      <c r="O608" s="791"/>
      <c r="P608" s="794" t="s">
        <v>71</v>
      </c>
      <c r="Q608" s="795"/>
      <c r="R608" s="795"/>
      <c r="S608" s="795"/>
      <c r="T608" s="795"/>
      <c r="U608" s="795"/>
      <c r="V608" s="796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customHeight="1" x14ac:dyDescent="0.25">
      <c r="A609" s="797" t="s">
        <v>172</v>
      </c>
      <c r="B609" s="790"/>
      <c r="C609" s="790"/>
      <c r="D609" s="790"/>
      <c r="E609" s="790"/>
      <c r="F609" s="790"/>
      <c r="G609" s="790"/>
      <c r="H609" s="790"/>
      <c r="I609" s="790"/>
      <c r="J609" s="790"/>
      <c r="K609" s="790"/>
      <c r="L609" s="790"/>
      <c r="M609" s="790"/>
      <c r="N609" s="790"/>
      <c r="O609" s="790"/>
      <c r="P609" s="790"/>
      <c r="Q609" s="790"/>
      <c r="R609" s="790"/>
      <c r="S609" s="790"/>
      <c r="T609" s="790"/>
      <c r="U609" s="790"/>
      <c r="V609" s="790"/>
      <c r="W609" s="790"/>
      <c r="X609" s="790"/>
      <c r="Y609" s="790"/>
      <c r="Z609" s="790"/>
      <c r="AA609" s="771"/>
      <c r="AB609" s="771"/>
      <c r="AC609" s="771"/>
    </row>
    <row r="610" spans="1:68" ht="16.5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14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119</v>
      </c>
      <c r="N611" s="33"/>
      <c r="O611" s="32">
        <v>50</v>
      </c>
      <c r="P611" s="1014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119</v>
      </c>
      <c r="N612" s="33"/>
      <c r="O612" s="32">
        <v>50</v>
      </c>
      <c r="P612" s="102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119</v>
      </c>
      <c r="N613" s="33"/>
      <c r="O613" s="32">
        <v>50</v>
      </c>
      <c r="P613" s="78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89"/>
      <c r="B614" s="790"/>
      <c r="C614" s="790"/>
      <c r="D614" s="790"/>
      <c r="E614" s="790"/>
      <c r="F614" s="790"/>
      <c r="G614" s="790"/>
      <c r="H614" s="790"/>
      <c r="I614" s="790"/>
      <c r="J614" s="790"/>
      <c r="K614" s="790"/>
      <c r="L614" s="790"/>
      <c r="M614" s="790"/>
      <c r="N614" s="790"/>
      <c r="O614" s="791"/>
      <c r="P614" s="794" t="s">
        <v>71</v>
      </c>
      <c r="Q614" s="795"/>
      <c r="R614" s="795"/>
      <c r="S614" s="795"/>
      <c r="T614" s="795"/>
      <c r="U614" s="795"/>
      <c r="V614" s="796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x14ac:dyDescent="0.2">
      <c r="A615" s="790"/>
      <c r="B615" s="790"/>
      <c r="C615" s="790"/>
      <c r="D615" s="790"/>
      <c r="E615" s="790"/>
      <c r="F615" s="790"/>
      <c r="G615" s="790"/>
      <c r="H615" s="790"/>
      <c r="I615" s="790"/>
      <c r="J615" s="790"/>
      <c r="K615" s="790"/>
      <c r="L615" s="790"/>
      <c r="M615" s="790"/>
      <c r="N615" s="790"/>
      <c r="O615" s="791"/>
      <c r="P615" s="794" t="s">
        <v>71</v>
      </c>
      <c r="Q615" s="795"/>
      <c r="R615" s="795"/>
      <c r="S615" s="795"/>
      <c r="T615" s="795"/>
      <c r="U615" s="795"/>
      <c r="V615" s="796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customHeight="1" x14ac:dyDescent="0.25">
      <c r="A616" s="797" t="s">
        <v>64</v>
      </c>
      <c r="B616" s="790"/>
      <c r="C616" s="790"/>
      <c r="D616" s="790"/>
      <c r="E616" s="790"/>
      <c r="F616" s="790"/>
      <c r="G616" s="790"/>
      <c r="H616" s="790"/>
      <c r="I616" s="790"/>
      <c r="J616" s="790"/>
      <c r="K616" s="790"/>
      <c r="L616" s="790"/>
      <c r="M616" s="790"/>
      <c r="N616" s="790"/>
      <c r="O616" s="790"/>
      <c r="P616" s="790"/>
      <c r="Q616" s="790"/>
      <c r="R616" s="790"/>
      <c r="S616" s="790"/>
      <c r="T616" s="790"/>
      <c r="U616" s="790"/>
      <c r="V616" s="790"/>
      <c r="W616" s="790"/>
      <c r="X616" s="790"/>
      <c r="Y616" s="790"/>
      <c r="Z616" s="790"/>
      <c r="AA616" s="771"/>
      <c r="AB616" s="771"/>
      <c r="AC616" s="771"/>
    </row>
    <row r="617" spans="1:68" ht="27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04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4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18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79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1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6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3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x14ac:dyDescent="0.2">
      <c r="A624" s="789"/>
      <c r="B624" s="790"/>
      <c r="C624" s="790"/>
      <c r="D624" s="790"/>
      <c r="E624" s="790"/>
      <c r="F624" s="790"/>
      <c r="G624" s="790"/>
      <c r="H624" s="790"/>
      <c r="I624" s="790"/>
      <c r="J624" s="790"/>
      <c r="K624" s="790"/>
      <c r="L624" s="790"/>
      <c r="M624" s="790"/>
      <c r="N624" s="790"/>
      <c r="O624" s="791"/>
      <c r="P624" s="794" t="s">
        <v>71</v>
      </c>
      <c r="Q624" s="795"/>
      <c r="R624" s="795"/>
      <c r="S624" s="795"/>
      <c r="T624" s="795"/>
      <c r="U624" s="795"/>
      <c r="V624" s="796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x14ac:dyDescent="0.2">
      <c r="A625" s="790"/>
      <c r="B625" s="790"/>
      <c r="C625" s="790"/>
      <c r="D625" s="790"/>
      <c r="E625" s="790"/>
      <c r="F625" s="790"/>
      <c r="G625" s="790"/>
      <c r="H625" s="790"/>
      <c r="I625" s="790"/>
      <c r="J625" s="790"/>
      <c r="K625" s="790"/>
      <c r="L625" s="790"/>
      <c r="M625" s="790"/>
      <c r="N625" s="790"/>
      <c r="O625" s="791"/>
      <c r="P625" s="794" t="s">
        <v>71</v>
      </c>
      <c r="Q625" s="795"/>
      <c r="R625" s="795"/>
      <c r="S625" s="795"/>
      <c r="T625" s="795"/>
      <c r="U625" s="795"/>
      <c r="V625" s="796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customHeight="1" x14ac:dyDescent="0.25">
      <c r="A626" s="797" t="s">
        <v>73</v>
      </c>
      <c r="B626" s="790"/>
      <c r="C626" s="790"/>
      <c r="D626" s="790"/>
      <c r="E626" s="790"/>
      <c r="F626" s="790"/>
      <c r="G626" s="790"/>
      <c r="H626" s="790"/>
      <c r="I626" s="790"/>
      <c r="J626" s="790"/>
      <c r="K626" s="790"/>
      <c r="L626" s="790"/>
      <c r="M626" s="790"/>
      <c r="N626" s="790"/>
      <c r="O626" s="790"/>
      <c r="P626" s="790"/>
      <c r="Q626" s="790"/>
      <c r="R626" s="790"/>
      <c r="S626" s="790"/>
      <c r="T626" s="790"/>
      <c r="U626" s="790"/>
      <c r="V626" s="790"/>
      <c r="W626" s="790"/>
      <c r="X626" s="790"/>
      <c r="Y626" s="790"/>
      <c r="Z626" s="790"/>
      <c r="AA626" s="771"/>
      <c r="AB626" s="771"/>
      <c r="AC626" s="771"/>
    </row>
    <row r="627" spans="1:68" ht="27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97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3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33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40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4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167</v>
      </c>
      <c r="N632" s="33"/>
      <c r="O632" s="32">
        <v>45</v>
      </c>
      <c r="P632" s="1046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3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167</v>
      </c>
      <c r="N634" s="33"/>
      <c r="O634" s="32">
        <v>45</v>
      </c>
      <c r="P634" s="84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x14ac:dyDescent="0.2">
      <c r="A635" s="789"/>
      <c r="B635" s="790"/>
      <c r="C635" s="790"/>
      <c r="D635" s="790"/>
      <c r="E635" s="790"/>
      <c r="F635" s="790"/>
      <c r="G635" s="790"/>
      <c r="H635" s="790"/>
      <c r="I635" s="790"/>
      <c r="J635" s="790"/>
      <c r="K635" s="790"/>
      <c r="L635" s="790"/>
      <c r="M635" s="790"/>
      <c r="N635" s="790"/>
      <c r="O635" s="791"/>
      <c r="P635" s="794" t="s">
        <v>71</v>
      </c>
      <c r="Q635" s="795"/>
      <c r="R635" s="795"/>
      <c r="S635" s="795"/>
      <c r="T635" s="795"/>
      <c r="U635" s="795"/>
      <c r="V635" s="796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x14ac:dyDescent="0.2">
      <c r="A636" s="790"/>
      <c r="B636" s="790"/>
      <c r="C636" s="790"/>
      <c r="D636" s="790"/>
      <c r="E636" s="790"/>
      <c r="F636" s="790"/>
      <c r="G636" s="790"/>
      <c r="H636" s="790"/>
      <c r="I636" s="790"/>
      <c r="J636" s="790"/>
      <c r="K636" s="790"/>
      <c r="L636" s="790"/>
      <c r="M636" s="790"/>
      <c r="N636" s="790"/>
      <c r="O636" s="791"/>
      <c r="P636" s="794" t="s">
        <v>71</v>
      </c>
      <c r="Q636" s="795"/>
      <c r="R636" s="795"/>
      <c r="S636" s="795"/>
      <c r="T636" s="795"/>
      <c r="U636" s="795"/>
      <c r="V636" s="796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customHeight="1" x14ac:dyDescent="0.25">
      <c r="A637" s="797" t="s">
        <v>213</v>
      </c>
      <c r="B637" s="790"/>
      <c r="C637" s="790"/>
      <c r="D637" s="790"/>
      <c r="E637" s="790"/>
      <c r="F637" s="790"/>
      <c r="G637" s="790"/>
      <c r="H637" s="790"/>
      <c r="I637" s="790"/>
      <c r="J637" s="790"/>
      <c r="K637" s="790"/>
      <c r="L637" s="790"/>
      <c r="M637" s="790"/>
      <c r="N637" s="790"/>
      <c r="O637" s="790"/>
      <c r="P637" s="790"/>
      <c r="Q637" s="790"/>
      <c r="R637" s="790"/>
      <c r="S637" s="790"/>
      <c r="T637" s="790"/>
      <c r="U637" s="790"/>
      <c r="V637" s="790"/>
      <c r="W637" s="790"/>
      <c r="X637" s="790"/>
      <c r="Y637" s="790"/>
      <c r="Z637" s="790"/>
      <c r="AA637" s="771"/>
      <c r="AB637" s="771"/>
      <c r="AC637" s="771"/>
    </row>
    <row r="638" spans="1:68" ht="27" customHeight="1" x14ac:dyDescent="0.25">
      <c r="A638" s="54" t="s">
        <v>1020</v>
      </c>
      <c r="B638" s="54" t="s">
        <v>1021</v>
      </c>
      <c r="C638" s="31">
        <v>4301060408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31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1020</v>
      </c>
      <c r="B639" s="54" t="s">
        <v>1024</v>
      </c>
      <c r="C639" s="31">
        <v>4301060354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6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1026</v>
      </c>
      <c r="B640" s="54" t="s">
        <v>1027</v>
      </c>
      <c r="C640" s="31">
        <v>4301060407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2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1026</v>
      </c>
      <c r="B641" s="54" t="s">
        <v>1030</v>
      </c>
      <c r="C641" s="31">
        <v>4301060355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2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9"/>
      <c r="B642" s="790"/>
      <c r="C642" s="790"/>
      <c r="D642" s="790"/>
      <c r="E642" s="790"/>
      <c r="F642" s="790"/>
      <c r="G642" s="790"/>
      <c r="H642" s="790"/>
      <c r="I642" s="790"/>
      <c r="J642" s="790"/>
      <c r="K642" s="790"/>
      <c r="L642" s="790"/>
      <c r="M642" s="790"/>
      <c r="N642" s="790"/>
      <c r="O642" s="791"/>
      <c r="P642" s="794" t="s">
        <v>71</v>
      </c>
      <c r="Q642" s="795"/>
      <c r="R642" s="795"/>
      <c r="S642" s="795"/>
      <c r="T642" s="795"/>
      <c r="U642" s="795"/>
      <c r="V642" s="796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x14ac:dyDescent="0.2">
      <c r="A643" s="790"/>
      <c r="B643" s="790"/>
      <c r="C643" s="790"/>
      <c r="D643" s="790"/>
      <c r="E643" s="790"/>
      <c r="F643" s="790"/>
      <c r="G643" s="790"/>
      <c r="H643" s="790"/>
      <c r="I643" s="790"/>
      <c r="J643" s="790"/>
      <c r="K643" s="790"/>
      <c r="L643" s="790"/>
      <c r="M643" s="790"/>
      <c r="N643" s="790"/>
      <c r="O643" s="791"/>
      <c r="P643" s="794" t="s">
        <v>71</v>
      </c>
      <c r="Q643" s="795"/>
      <c r="R643" s="795"/>
      <c r="S643" s="795"/>
      <c r="T643" s="795"/>
      <c r="U643" s="795"/>
      <c r="V643" s="796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customHeight="1" x14ac:dyDescent="0.25">
      <c r="A644" s="828" t="s">
        <v>1032</v>
      </c>
      <c r="B644" s="790"/>
      <c r="C644" s="790"/>
      <c r="D644" s="790"/>
      <c r="E644" s="790"/>
      <c r="F644" s="790"/>
      <c r="G644" s="790"/>
      <c r="H644" s="790"/>
      <c r="I644" s="790"/>
      <c r="J644" s="790"/>
      <c r="K644" s="790"/>
      <c r="L644" s="790"/>
      <c r="M644" s="790"/>
      <c r="N644" s="790"/>
      <c r="O644" s="790"/>
      <c r="P644" s="790"/>
      <c r="Q644" s="790"/>
      <c r="R644" s="790"/>
      <c r="S644" s="790"/>
      <c r="T644" s="790"/>
      <c r="U644" s="790"/>
      <c r="V644" s="790"/>
      <c r="W644" s="790"/>
      <c r="X644" s="790"/>
      <c r="Y644" s="790"/>
      <c r="Z644" s="790"/>
      <c r="AA644" s="770"/>
      <c r="AB644" s="770"/>
      <c r="AC644" s="770"/>
    </row>
    <row r="645" spans="1:68" ht="14.25" customHeight="1" x14ac:dyDescent="0.25">
      <c r="A645" s="797" t="s">
        <v>115</v>
      </c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0"/>
      <c r="P645" s="790"/>
      <c r="Q645" s="790"/>
      <c r="R645" s="790"/>
      <c r="S645" s="790"/>
      <c r="T645" s="790"/>
      <c r="U645" s="790"/>
      <c r="V645" s="790"/>
      <c r="W645" s="790"/>
      <c r="X645" s="790"/>
      <c r="Y645" s="790"/>
      <c r="Z645" s="790"/>
      <c r="AA645" s="771"/>
      <c r="AB645" s="771"/>
      <c r="AC645" s="771"/>
    </row>
    <row r="646" spans="1:68" ht="27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119</v>
      </c>
      <c r="N646" s="33"/>
      <c r="O646" s="32">
        <v>55</v>
      </c>
      <c r="P646" s="1111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119</v>
      </c>
      <c r="N647" s="33"/>
      <c r="O647" s="32">
        <v>55</v>
      </c>
      <c r="P647" s="860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x14ac:dyDescent="0.2">
      <c r="A648" s="789"/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1"/>
      <c r="P648" s="794" t="s">
        <v>71</v>
      </c>
      <c r="Q648" s="795"/>
      <c r="R648" s="795"/>
      <c r="S648" s="795"/>
      <c r="T648" s="795"/>
      <c r="U648" s="795"/>
      <c r="V648" s="796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x14ac:dyDescent="0.2">
      <c r="A649" s="790"/>
      <c r="B649" s="790"/>
      <c r="C649" s="790"/>
      <c r="D649" s="790"/>
      <c r="E649" s="790"/>
      <c r="F649" s="790"/>
      <c r="G649" s="790"/>
      <c r="H649" s="790"/>
      <c r="I649" s="790"/>
      <c r="J649" s="790"/>
      <c r="K649" s="790"/>
      <c r="L649" s="790"/>
      <c r="M649" s="790"/>
      <c r="N649" s="790"/>
      <c r="O649" s="791"/>
      <c r="P649" s="794" t="s">
        <v>71</v>
      </c>
      <c r="Q649" s="795"/>
      <c r="R649" s="795"/>
      <c r="S649" s="795"/>
      <c r="T649" s="795"/>
      <c r="U649" s="795"/>
      <c r="V649" s="796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customHeight="1" x14ac:dyDescent="0.25">
      <c r="A650" s="797" t="s">
        <v>172</v>
      </c>
      <c r="B650" s="790"/>
      <c r="C650" s="790"/>
      <c r="D650" s="790"/>
      <c r="E650" s="790"/>
      <c r="F650" s="790"/>
      <c r="G650" s="790"/>
      <c r="H650" s="790"/>
      <c r="I650" s="790"/>
      <c r="J650" s="790"/>
      <c r="K650" s="790"/>
      <c r="L650" s="790"/>
      <c r="M650" s="790"/>
      <c r="N650" s="790"/>
      <c r="O650" s="790"/>
      <c r="P650" s="790"/>
      <c r="Q650" s="790"/>
      <c r="R650" s="790"/>
      <c r="S650" s="790"/>
      <c r="T650" s="790"/>
      <c r="U650" s="790"/>
      <c r="V650" s="790"/>
      <c r="W650" s="790"/>
      <c r="X650" s="790"/>
      <c r="Y650" s="790"/>
      <c r="Z650" s="790"/>
      <c r="AA650" s="771"/>
      <c r="AB650" s="771"/>
      <c r="AC650" s="771"/>
    </row>
    <row r="651" spans="1:68" ht="27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119</v>
      </c>
      <c r="N651" s="33"/>
      <c r="O651" s="32">
        <v>50</v>
      </c>
      <c r="P651" s="1101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89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4" t="s">
        <v>71</v>
      </c>
      <c r="Q652" s="795"/>
      <c r="R652" s="795"/>
      <c r="S652" s="795"/>
      <c r="T652" s="795"/>
      <c r="U652" s="795"/>
      <c r="V652" s="796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x14ac:dyDescent="0.2">
      <c r="A653" s="790"/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1"/>
      <c r="P653" s="794" t="s">
        <v>71</v>
      </c>
      <c r="Q653" s="795"/>
      <c r="R653" s="795"/>
      <c r="S653" s="795"/>
      <c r="T653" s="795"/>
      <c r="U653" s="795"/>
      <c r="V653" s="796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customHeight="1" x14ac:dyDescent="0.25">
      <c r="A654" s="797" t="s">
        <v>64</v>
      </c>
      <c r="B654" s="790"/>
      <c r="C654" s="790"/>
      <c r="D654" s="790"/>
      <c r="E654" s="790"/>
      <c r="F654" s="790"/>
      <c r="G654" s="790"/>
      <c r="H654" s="790"/>
      <c r="I654" s="790"/>
      <c r="J654" s="790"/>
      <c r="K654" s="790"/>
      <c r="L654" s="790"/>
      <c r="M654" s="790"/>
      <c r="N654" s="790"/>
      <c r="O654" s="790"/>
      <c r="P654" s="790"/>
      <c r="Q654" s="790"/>
      <c r="R654" s="790"/>
      <c r="S654" s="790"/>
      <c r="T654" s="790"/>
      <c r="U654" s="790"/>
      <c r="V654" s="790"/>
      <c r="W654" s="790"/>
      <c r="X654" s="790"/>
      <c r="Y654" s="790"/>
      <c r="Z654" s="790"/>
      <c r="AA654" s="771"/>
      <c r="AB654" s="771"/>
      <c r="AC654" s="771"/>
    </row>
    <row r="655" spans="1:68" ht="27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82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89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4" t="s">
        <v>71</v>
      </c>
      <c r="Q656" s="795"/>
      <c r="R656" s="795"/>
      <c r="S656" s="795"/>
      <c r="T656" s="795"/>
      <c r="U656" s="795"/>
      <c r="V656" s="796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x14ac:dyDescent="0.2">
      <c r="A657" s="790"/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1"/>
      <c r="P657" s="794" t="s">
        <v>71</v>
      </c>
      <c r="Q657" s="795"/>
      <c r="R657" s="795"/>
      <c r="S657" s="795"/>
      <c r="T657" s="795"/>
      <c r="U657" s="795"/>
      <c r="V657" s="796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customHeight="1" x14ac:dyDescent="0.25">
      <c r="A658" s="797" t="s">
        <v>73</v>
      </c>
      <c r="B658" s="790"/>
      <c r="C658" s="790"/>
      <c r="D658" s="790"/>
      <c r="E658" s="790"/>
      <c r="F658" s="790"/>
      <c r="G658" s="790"/>
      <c r="H658" s="790"/>
      <c r="I658" s="790"/>
      <c r="J658" s="790"/>
      <c r="K658" s="790"/>
      <c r="L658" s="790"/>
      <c r="M658" s="790"/>
      <c r="N658" s="790"/>
      <c r="O658" s="790"/>
      <c r="P658" s="790"/>
      <c r="Q658" s="790"/>
      <c r="R658" s="790"/>
      <c r="S658" s="790"/>
      <c r="T658" s="790"/>
      <c r="U658" s="790"/>
      <c r="V658" s="790"/>
      <c r="W658" s="790"/>
      <c r="X658" s="790"/>
      <c r="Y658" s="790"/>
      <c r="Z658" s="790"/>
      <c r="AA658" s="771"/>
      <c r="AB658" s="771"/>
      <c r="AC658" s="771"/>
    </row>
    <row r="659" spans="1:68" ht="27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81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89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4" t="s">
        <v>71</v>
      </c>
      <c r="Q660" s="795"/>
      <c r="R660" s="795"/>
      <c r="S660" s="795"/>
      <c r="T660" s="795"/>
      <c r="U660" s="795"/>
      <c r="V660" s="796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x14ac:dyDescent="0.2">
      <c r="A661" s="790"/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1"/>
      <c r="P661" s="794" t="s">
        <v>71</v>
      </c>
      <c r="Q661" s="795"/>
      <c r="R661" s="795"/>
      <c r="S661" s="795"/>
      <c r="T661" s="795"/>
      <c r="U661" s="795"/>
      <c r="V661" s="796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201"/>
      <c r="B662" s="790"/>
      <c r="C662" s="790"/>
      <c r="D662" s="790"/>
      <c r="E662" s="790"/>
      <c r="F662" s="790"/>
      <c r="G662" s="790"/>
      <c r="H662" s="790"/>
      <c r="I662" s="790"/>
      <c r="J662" s="790"/>
      <c r="K662" s="790"/>
      <c r="L662" s="790"/>
      <c r="M662" s="790"/>
      <c r="N662" s="790"/>
      <c r="O662" s="976"/>
      <c r="P662" s="823" t="s">
        <v>1053</v>
      </c>
      <c r="Q662" s="824"/>
      <c r="R662" s="824"/>
      <c r="S662" s="824"/>
      <c r="T662" s="824"/>
      <c r="U662" s="824"/>
      <c r="V662" s="825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2737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2743.7999999999997</v>
      </c>
      <c r="Z662" s="37"/>
      <c r="AA662" s="778"/>
      <c r="AB662" s="778"/>
      <c r="AC662" s="778"/>
    </row>
    <row r="663" spans="1:68" x14ac:dyDescent="0.2">
      <c r="A663" s="790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976"/>
      <c r="P663" s="823" t="s">
        <v>1054</v>
      </c>
      <c r="Q663" s="824"/>
      <c r="R663" s="824"/>
      <c r="S663" s="824"/>
      <c r="T663" s="824"/>
      <c r="U663" s="824"/>
      <c r="V663" s="825"/>
      <c r="W663" s="37" t="s">
        <v>69</v>
      </c>
      <c r="X663" s="777">
        <f>IFERROR(SUM(BM22:BM659),"0")</f>
        <v>2931.745010989011</v>
      </c>
      <c r="Y663" s="777">
        <f>IFERROR(SUM(BN22:BN659),"0")</f>
        <v>2939.0219999999999</v>
      </c>
      <c r="Z663" s="37"/>
      <c r="AA663" s="778"/>
      <c r="AB663" s="778"/>
      <c r="AC663" s="778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976"/>
      <c r="P664" s="823" t="s">
        <v>1055</v>
      </c>
      <c r="Q664" s="824"/>
      <c r="R664" s="824"/>
      <c r="S664" s="824"/>
      <c r="T664" s="824"/>
      <c r="U664" s="824"/>
      <c r="V664" s="825"/>
      <c r="W664" s="37" t="s">
        <v>1056</v>
      </c>
      <c r="X664" s="38">
        <f>ROUNDUP(SUM(BO22:BO659),0)</f>
        <v>7</v>
      </c>
      <c r="Y664" s="38">
        <f>ROUNDUP(SUM(BP22:BP659),0)</f>
        <v>7</v>
      </c>
      <c r="Z664" s="37"/>
      <c r="AA664" s="778"/>
      <c r="AB664" s="778"/>
      <c r="AC664" s="778"/>
    </row>
    <row r="665" spans="1:68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976"/>
      <c r="P665" s="823" t="s">
        <v>1057</v>
      </c>
      <c r="Q665" s="824"/>
      <c r="R665" s="824"/>
      <c r="S665" s="824"/>
      <c r="T665" s="824"/>
      <c r="U665" s="824"/>
      <c r="V665" s="825"/>
      <c r="W665" s="37" t="s">
        <v>69</v>
      </c>
      <c r="X665" s="777">
        <f>GrossWeightTotal+PalletQtyTotal*25</f>
        <v>3106.745010989011</v>
      </c>
      <c r="Y665" s="777">
        <f>GrossWeightTotalR+PalletQtyTotalR*25</f>
        <v>3114.0219999999999</v>
      </c>
      <c r="Z665" s="37"/>
      <c r="AA665" s="778"/>
      <c r="AB665" s="778"/>
      <c r="AC665" s="778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976"/>
      <c r="P666" s="823" t="s">
        <v>1058</v>
      </c>
      <c r="Q666" s="824"/>
      <c r="R666" s="824"/>
      <c r="S666" s="824"/>
      <c r="T666" s="824"/>
      <c r="U666" s="824"/>
      <c r="V666" s="825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353.98901098901098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355</v>
      </c>
      <c r="Z666" s="37"/>
      <c r="AA666" s="778"/>
      <c r="AB666" s="778"/>
      <c r="AC666" s="778"/>
    </row>
    <row r="667" spans="1:68" ht="14.25" customHeight="1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976"/>
      <c r="P667" s="823" t="s">
        <v>1059</v>
      </c>
      <c r="Q667" s="824"/>
      <c r="R667" s="824"/>
      <c r="S667" s="824"/>
      <c r="T667" s="824"/>
      <c r="U667" s="824"/>
      <c r="V667" s="825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7.5864200000000004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19" t="s">
        <v>113</v>
      </c>
      <c r="D669" s="956"/>
      <c r="E669" s="956"/>
      <c r="F669" s="956"/>
      <c r="G669" s="956"/>
      <c r="H669" s="921"/>
      <c r="I669" s="819" t="s">
        <v>325</v>
      </c>
      <c r="J669" s="956"/>
      <c r="K669" s="956"/>
      <c r="L669" s="956"/>
      <c r="M669" s="956"/>
      <c r="N669" s="956"/>
      <c r="O669" s="956"/>
      <c r="P669" s="956"/>
      <c r="Q669" s="956"/>
      <c r="R669" s="956"/>
      <c r="S669" s="956"/>
      <c r="T669" s="956"/>
      <c r="U669" s="956"/>
      <c r="V669" s="921"/>
      <c r="W669" s="819" t="s">
        <v>662</v>
      </c>
      <c r="X669" s="921"/>
      <c r="Y669" s="819" t="s">
        <v>751</v>
      </c>
      <c r="Z669" s="956"/>
      <c r="AA669" s="956"/>
      <c r="AB669" s="921"/>
      <c r="AC669" s="772" t="s">
        <v>860</v>
      </c>
      <c r="AD669" s="819" t="s">
        <v>932</v>
      </c>
      <c r="AE669" s="921"/>
      <c r="AF669" s="773"/>
    </row>
    <row r="670" spans="1:68" ht="14.25" customHeight="1" thickTop="1" x14ac:dyDescent="0.2">
      <c r="A670" s="1180" t="s">
        <v>1062</v>
      </c>
      <c r="B670" s="819" t="s">
        <v>63</v>
      </c>
      <c r="C670" s="819" t="s">
        <v>114</v>
      </c>
      <c r="D670" s="819" t="s">
        <v>141</v>
      </c>
      <c r="E670" s="819" t="s">
        <v>221</v>
      </c>
      <c r="F670" s="819" t="s">
        <v>245</v>
      </c>
      <c r="G670" s="819" t="s">
        <v>291</v>
      </c>
      <c r="H670" s="819" t="s">
        <v>113</v>
      </c>
      <c r="I670" s="819" t="s">
        <v>326</v>
      </c>
      <c r="J670" s="819" t="s">
        <v>350</v>
      </c>
      <c r="K670" s="819" t="s">
        <v>428</v>
      </c>
      <c r="L670" s="819" t="s">
        <v>449</v>
      </c>
      <c r="M670" s="819" t="s">
        <v>473</v>
      </c>
      <c r="N670" s="773"/>
      <c r="O670" s="819" t="s">
        <v>500</v>
      </c>
      <c r="P670" s="819" t="s">
        <v>503</v>
      </c>
      <c r="Q670" s="819" t="s">
        <v>512</v>
      </c>
      <c r="R670" s="819" t="s">
        <v>528</v>
      </c>
      <c r="S670" s="819" t="s">
        <v>538</v>
      </c>
      <c r="T670" s="819" t="s">
        <v>551</v>
      </c>
      <c r="U670" s="819" t="s">
        <v>562</v>
      </c>
      <c r="V670" s="819" t="s">
        <v>649</v>
      </c>
      <c r="W670" s="819" t="s">
        <v>663</v>
      </c>
      <c r="X670" s="819" t="s">
        <v>707</v>
      </c>
      <c r="Y670" s="819" t="s">
        <v>752</v>
      </c>
      <c r="Z670" s="819" t="s">
        <v>820</v>
      </c>
      <c r="AA670" s="819" t="s">
        <v>844</v>
      </c>
      <c r="AB670" s="819" t="s">
        <v>856</v>
      </c>
      <c r="AC670" s="819" t="s">
        <v>860</v>
      </c>
      <c r="AD670" s="819" t="s">
        <v>932</v>
      </c>
      <c r="AE670" s="819" t="s">
        <v>1032</v>
      </c>
      <c r="AF670" s="773"/>
    </row>
    <row r="671" spans="1:68" ht="13.5" customHeight="1" thickBot="1" x14ac:dyDescent="0.25">
      <c r="A671" s="1181"/>
      <c r="B671" s="820"/>
      <c r="C671" s="820"/>
      <c r="D671" s="820"/>
      <c r="E671" s="820"/>
      <c r="F671" s="820"/>
      <c r="G671" s="820"/>
      <c r="H671" s="820"/>
      <c r="I671" s="820"/>
      <c r="J671" s="820"/>
      <c r="K671" s="820"/>
      <c r="L671" s="820"/>
      <c r="M671" s="820"/>
      <c r="N671" s="773"/>
      <c r="O671" s="820"/>
      <c r="P671" s="820"/>
      <c r="Q671" s="820"/>
      <c r="R671" s="820"/>
      <c r="S671" s="820"/>
      <c r="T671" s="820"/>
      <c r="U671" s="820"/>
      <c r="V671" s="820"/>
      <c r="W671" s="820"/>
      <c r="X671" s="820"/>
      <c r="Y671" s="820"/>
      <c r="Z671" s="820"/>
      <c r="AA671" s="820"/>
      <c r="AB671" s="820"/>
      <c r="AC671" s="820"/>
      <c r="AD671" s="820"/>
      <c r="AE671" s="820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0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201.60000000000002</v>
      </c>
      <c r="E672" s="46">
        <f>IFERROR(Y107*1,"0")+IFERROR(Y108*1,"0")+IFERROR(Y109*1,"0")+IFERROR(Y113*1,"0")+IFERROR(Y114*1,"0")+IFERROR(Y115*1,"0")+IFERROR(Y116*1,"0")+IFERROR(Y117*1,"0")+IFERROR(Y118*1,"0")</f>
        <v>0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38.400000000000006</v>
      </c>
      <c r="I672" s="46">
        <f>IFERROR(Y189*1,"0")+IFERROR(Y193*1,"0")+IFERROR(Y194*1,"0")+IFERROR(Y195*1,"0")+IFERROR(Y196*1,"0")+IFERROR(Y197*1,"0")+IFERROR(Y198*1,"0")+IFERROR(Y199*1,"0")+IFERROR(Y200*1,"0")</f>
        <v>0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2503.7999999999997</v>
      </c>
      <c r="V672" s="46">
        <f>IFERROR(Y405*1,"0")+IFERROR(Y409*1,"0")+IFERROR(Y410*1,"0")+IFERROR(Y411*1,"0")</f>
        <v>0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OM6JpOECvX5XZ5aYWwEezLxoa1fAFeX8h83nTcks9EuWbpZKGmn+idg/T9K+TGDZZDkId+Q4dL3zoaHs5Q63Bw==" saltValue="ASS6M9zHZaIvN/dZLNBmeg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6">
    <mergeCell ref="I669:V669"/>
    <mergeCell ref="D542:E542"/>
    <mergeCell ref="P71:T71"/>
    <mergeCell ref="D123:E123"/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A192:Z192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A662:O667"/>
    <mergeCell ref="D266:E266"/>
    <mergeCell ref="P174:T174"/>
    <mergeCell ref="P149:T149"/>
    <mergeCell ref="D95:E95"/>
    <mergeCell ref="U17:V17"/>
    <mergeCell ref="Y17:Y18"/>
    <mergeCell ref="P447:T447"/>
    <mergeCell ref="P410:T410"/>
    <mergeCell ref="A479:Z479"/>
    <mergeCell ref="D17:E18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Q6:R6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D102:E102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V11:W11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112:Z112"/>
    <mergeCell ref="P529:V529"/>
    <mergeCell ref="P421:T421"/>
    <mergeCell ref="D133:E133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P253:T253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183:T183"/>
    <mergeCell ref="A404:Z404"/>
    <mergeCell ref="D164:E164"/>
    <mergeCell ref="A597:Z597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V6:W9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A90:Z90"/>
    <mergeCell ref="A41:Z41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P632:T632"/>
    <mergeCell ref="D504:E504"/>
    <mergeCell ref="P247:V247"/>
    <mergeCell ref="D206:E206"/>
    <mergeCell ref="D298:E298"/>
    <mergeCell ref="A158:Z158"/>
    <mergeCell ref="P91:T91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P617:T617"/>
    <mergeCell ref="D489:E489"/>
    <mergeCell ref="D427:E427"/>
    <mergeCell ref="P275:V275"/>
    <mergeCell ref="P104:V104"/>
    <mergeCell ref="P27:T27"/>
    <mergeCell ref="P154:T154"/>
    <mergeCell ref="D75:E75"/>
    <mergeCell ref="A520:O521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D647:E64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P172:V172"/>
    <mergeCell ref="P150:V150"/>
    <mergeCell ref="D138:E138"/>
    <mergeCell ref="P564:T564"/>
    <mergeCell ref="P393:T393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Q8:R8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D371:E371"/>
    <mergeCell ref="P60:V60"/>
    <mergeCell ref="D564:E564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322:Z322"/>
    <mergeCell ref="A553:Z553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D27:E27"/>
    <mergeCell ref="A338:O339"/>
    <mergeCell ref="P15:T16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P433:V433"/>
    <mergeCell ref="D398:E398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230:E230"/>
    <mergeCell ref="D466:E466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P495:T495"/>
    <mergeCell ref="A47:Z47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D96:E96"/>
    <mergeCell ref="P515:V51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P286:T286"/>
    <mergeCell ref="D400:E400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A179:O180"/>
    <mergeCell ref="P607:V607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67:E67"/>
    <mergeCell ref="D30:E30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74:E274"/>
    <mergeCell ref="D245:E245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638:E638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A635:O636"/>
    <mergeCell ref="D426:E426"/>
    <mergeCell ref="D486:E486"/>
    <mergeCell ref="P86:T86"/>
    <mergeCell ref="A343:O344"/>
    <mergeCell ref="P384:T384"/>
    <mergeCell ref="P328:T328"/>
    <mergeCell ref="D376:E376"/>
    <mergeCell ref="A645:Z645"/>
    <mergeCell ref="D205:E205"/>
    <mergeCell ref="D134:E134"/>
    <mergeCell ref="D78:E78"/>
    <mergeCell ref="A572:O573"/>
    <mergeCell ref="D563:E563"/>
    <mergeCell ref="D363:E363"/>
    <mergeCell ref="D357:E357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P220:T220"/>
    <mergeCell ref="D499:E499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P600:T600"/>
    <mergeCell ref="D410:E410"/>
    <mergeCell ref="P594:T594"/>
    <mergeCell ref="P516:V516"/>
    <mergeCell ref="A568:Z568"/>
    <mergeCell ref="P614:V614"/>
    <mergeCell ref="D160:E160"/>
    <mergeCell ref="P481:T481"/>
    <mergeCell ref="D178:E178"/>
    <mergeCell ref="A156:O157"/>
    <mergeCell ref="D176:E176"/>
    <mergeCell ref="A186:Z186"/>
    <mergeCell ref="P232:T232"/>
    <mergeCell ref="P159:T159"/>
    <mergeCell ref="A595:O596"/>
    <mergeCell ref="D557:E557"/>
    <mergeCell ref="P465:T465"/>
    <mergeCell ref="D386:E386"/>
    <mergeCell ref="D462:E46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5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8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4kPhrERXFvsPHIJ8hLdwbhIq8aysWMzjytMUIssl7lWZWGhljhm5M8bTf65bE8FGLsOB0KcMDNAuOFzaoSH0Lw==" saltValue="2YEZnczCA9ESIAW4wlPf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2024-12-24T09:05:03Z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