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C26A65D-96F3-4CC0-8F2A-F36242E5AF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BO481" i="1"/>
  <c r="BM481" i="1"/>
  <c r="Y481" i="1"/>
  <c r="P481" i="1"/>
  <c r="BP480" i="1"/>
  <c r="BO480" i="1"/>
  <c r="BN480" i="1"/>
  <c r="BM480" i="1"/>
  <c r="Z480" i="1"/>
  <c r="Y480" i="1"/>
  <c r="Y505" i="1" s="1"/>
  <c r="P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Y468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Y395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2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2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2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Y157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9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2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212" i="1" l="1"/>
  <c r="Z35" i="1"/>
  <c r="Z103" i="1"/>
  <c r="Z156" i="1"/>
  <c r="Y36" i="1"/>
  <c r="Y40" i="1"/>
  <c r="Y44" i="1"/>
  <c r="Y54" i="1"/>
  <c r="Y666" i="1" s="1"/>
  <c r="Y60" i="1"/>
  <c r="Y73" i="1"/>
  <c r="Y79" i="1"/>
  <c r="H9" i="1"/>
  <c r="B672" i="1"/>
  <c r="X663" i="1"/>
  <c r="X664" i="1"/>
  <c r="X666" i="1"/>
  <c r="Y24" i="1"/>
  <c r="Z27" i="1"/>
  <c r="BN27" i="1"/>
  <c r="Y663" i="1" s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Y664" i="1" s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Y88" i="1"/>
  <c r="Z91" i="1"/>
  <c r="BN91" i="1"/>
  <c r="BP91" i="1"/>
  <c r="Z93" i="1"/>
  <c r="BN93" i="1"/>
  <c r="Z95" i="1"/>
  <c r="BN95" i="1"/>
  <c r="Y98" i="1"/>
  <c r="Z101" i="1"/>
  <c r="BN101" i="1"/>
  <c r="BP101" i="1"/>
  <c r="E672" i="1"/>
  <c r="Z108" i="1"/>
  <c r="Z110" i="1" s="1"/>
  <c r="BN108" i="1"/>
  <c r="BP108" i="1"/>
  <c r="Y111" i="1"/>
  <c r="Z114" i="1"/>
  <c r="BN114" i="1"/>
  <c r="BP114" i="1"/>
  <c r="Z116" i="1"/>
  <c r="Z119" i="1" s="1"/>
  <c r="BN116" i="1"/>
  <c r="F672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2" i="1"/>
  <c r="Z155" i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2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Y237" i="1"/>
  <c r="Z227" i="1"/>
  <c r="Z237" i="1" s="1"/>
  <c r="BN227" i="1"/>
  <c r="Z229" i="1"/>
  <c r="BN229" i="1"/>
  <c r="Z231" i="1"/>
  <c r="BN231" i="1"/>
  <c r="BP232" i="1"/>
  <c r="BN232" i="1"/>
  <c r="Z232" i="1"/>
  <c r="BP236" i="1"/>
  <c r="BN236" i="1"/>
  <c r="Z236" i="1"/>
  <c r="Y238" i="1"/>
  <c r="Y246" i="1"/>
  <c r="BP240" i="1"/>
  <c r="BN240" i="1"/>
  <c r="Z240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Z289" i="1" s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Z86" i="1"/>
  <c r="BN86" i="1"/>
  <c r="Y172" i="1"/>
  <c r="Y207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BP309" i="1"/>
  <c r="BN309" i="1"/>
  <c r="Z309" i="1"/>
  <c r="L672" i="1"/>
  <c r="Y272" i="1"/>
  <c r="M672" i="1"/>
  <c r="Y289" i="1"/>
  <c r="Y317" i="1"/>
  <c r="S672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2" i="1"/>
  <c r="Z357" i="1"/>
  <c r="BN357" i="1"/>
  <c r="BP357" i="1"/>
  <c r="Z359" i="1"/>
  <c r="Z365" i="1" s="1"/>
  <c r="BN359" i="1"/>
  <c r="Z361" i="1"/>
  <c r="BN361" i="1"/>
  <c r="Z363" i="1"/>
  <c r="BN363" i="1"/>
  <c r="Y366" i="1"/>
  <c r="Z369" i="1"/>
  <c r="Z372" i="1" s="1"/>
  <c r="BN369" i="1"/>
  <c r="BP369" i="1"/>
  <c r="Z371" i="1"/>
  <c r="BN371" i="1"/>
  <c r="Z375" i="1"/>
  <c r="Z381" i="1" s="1"/>
  <c r="BN375" i="1"/>
  <c r="BP375" i="1"/>
  <c r="Z377" i="1"/>
  <c r="BN377" i="1"/>
  <c r="Z379" i="1"/>
  <c r="BN379" i="1"/>
  <c r="BP386" i="1"/>
  <c r="BN386" i="1"/>
  <c r="Z386" i="1"/>
  <c r="Y396" i="1"/>
  <c r="BP399" i="1"/>
  <c r="BN399" i="1"/>
  <c r="Z399" i="1"/>
  <c r="Z401" i="1" s="1"/>
  <c r="V672" i="1"/>
  <c r="Y413" i="1"/>
  <c r="BP418" i="1"/>
  <c r="BN418" i="1"/>
  <c r="Z418" i="1"/>
  <c r="Z428" i="1" s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BP481" i="1"/>
  <c r="BN481" i="1"/>
  <c r="Z481" i="1"/>
  <c r="BP486" i="1"/>
  <c r="BN486" i="1"/>
  <c r="Z486" i="1"/>
  <c r="Z505" i="1" s="1"/>
  <c r="BP489" i="1"/>
  <c r="BN489" i="1"/>
  <c r="Z489" i="1"/>
  <c r="BP494" i="1"/>
  <c r="BN494" i="1"/>
  <c r="Z494" i="1"/>
  <c r="BP499" i="1"/>
  <c r="BN499" i="1"/>
  <c r="Z499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Y344" i="1"/>
  <c r="Y382" i="1"/>
  <c r="Y388" i="1"/>
  <c r="BP384" i="1"/>
  <c r="BN384" i="1"/>
  <c r="Z384" i="1"/>
  <c r="Z388" i="1" s="1"/>
  <c r="BP387" i="1"/>
  <c r="BN387" i="1"/>
  <c r="Z387" i="1"/>
  <c r="Y389" i="1"/>
  <c r="BP393" i="1"/>
  <c r="BN393" i="1"/>
  <c r="Z393" i="1"/>
  <c r="Z395" i="1" s="1"/>
  <c r="BP410" i="1"/>
  <c r="BN410" i="1"/>
  <c r="Z410" i="1"/>
  <c r="Z412" i="1" s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Z467" i="1" s="1"/>
  <c r="BP482" i="1"/>
  <c r="BN482" i="1"/>
  <c r="Z482" i="1"/>
  <c r="BP488" i="1"/>
  <c r="BN488" i="1"/>
  <c r="Z488" i="1"/>
  <c r="BP491" i="1"/>
  <c r="BN491" i="1"/>
  <c r="Z491" i="1"/>
  <c r="BP496" i="1"/>
  <c r="BN496" i="1"/>
  <c r="Z496" i="1"/>
  <c r="BP501" i="1"/>
  <c r="BN501" i="1"/>
  <c r="Z501" i="1"/>
  <c r="BP514" i="1"/>
  <c r="BN514" i="1"/>
  <c r="Z514" i="1"/>
  <c r="Z515" i="1" s="1"/>
  <c r="Y516" i="1"/>
  <c r="Y520" i="1"/>
  <c r="BP519" i="1"/>
  <c r="BN519" i="1"/>
  <c r="Z519" i="1"/>
  <c r="Z520" i="1" s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Z544" i="1" s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Y665" i="1" l="1"/>
  <c r="Z635" i="1"/>
  <c r="Z648" i="1"/>
  <c r="Z614" i="1"/>
  <c r="Z584" i="1"/>
  <c r="Z595" i="1"/>
  <c r="Z258" i="1"/>
  <c r="Y662" i="1"/>
  <c r="Z566" i="1"/>
  <c r="Z572" i="1"/>
  <c r="Z454" i="1"/>
  <c r="Z311" i="1"/>
  <c r="Z301" i="1"/>
  <c r="Z246" i="1"/>
  <c r="Z97" i="1"/>
  <c r="Z79" i="1"/>
  <c r="Z72" i="1"/>
  <c r="Z54" i="1"/>
  <c r="Z667" i="1" s="1"/>
  <c r="X665" i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<sst xmlns="http://schemas.openxmlformats.org/spreadsheetml/2006/main" count="3131" uniqueCount="1079">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</sst>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44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8" t="s">
        <v>0</v>
      </c>
      <c r="E1" s="808"/>
      <c r="F1" s="808"/>
      <c r="G1" s="12" t="s">
        <v>1</v>
      </c>
      <c r="H1" s="858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824"/>
      <c r="C5" s="825"/>
      <c r="D5" s="865"/>
      <c r="E5" s="866"/>
      <c r="F5" s="1158" t="s">
        <v>9</v>
      </c>
      <c r="G5" s="825"/>
      <c r="H5" s="865"/>
      <c r="I5" s="1080"/>
      <c r="J5" s="1080"/>
      <c r="K5" s="1080"/>
      <c r="L5" s="1080"/>
      <c r="M5" s="866"/>
      <c r="N5" s="58"/>
      <c r="P5" s="24" t="s">
        <v>10</v>
      </c>
      <c r="Q5" s="1176">
        <v>45648</v>
      </c>
      <c r="R5" s="919"/>
      <c r="T5" s="975" t="s">
        <v>11</v>
      </c>
      <c r="U5" s="976"/>
      <c r="V5" s="978" t="s">
        <v>12</v>
      </c>
      <c r="W5" s="919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824"/>
      <c r="C6" s="825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Воскресенье</v>
      </c>
      <c r="R6" s="780"/>
      <c r="T6" s="986" t="s">
        <v>16</v>
      </c>
      <c r="U6" s="976"/>
      <c r="V6" s="1060" t="s">
        <v>17</v>
      </c>
      <c r="W6" s="863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90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09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37"/>
      <c r="T8" s="790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1"/>
      <c r="E9" s="799"/>
      <c r="F9" s="9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7"/>
      <c r="P9" s="26" t="s">
        <v>21</v>
      </c>
      <c r="Q9" s="912"/>
      <c r="R9" s="913"/>
      <c r="T9" s="790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1"/>
      <c r="E10" s="799"/>
      <c r="F10" s="9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2" t="str">
        <f>IFERROR(VLOOKUP($D$10,Proxy,2,FALSE),"")</f>
        <v/>
      </c>
      <c r="I10" s="790"/>
      <c r="J10" s="790"/>
      <c r="K10" s="790"/>
      <c r="L10" s="790"/>
      <c r="M10" s="790"/>
      <c r="N10" s="768"/>
      <c r="P10" s="26" t="s">
        <v>22</v>
      </c>
      <c r="Q10" s="987"/>
      <c r="R10" s="988"/>
      <c r="U10" s="24" t="s">
        <v>23</v>
      </c>
      <c r="V10" s="862" t="s">
        <v>24</v>
      </c>
      <c r="W10" s="863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8"/>
      <c r="R11" s="919"/>
      <c r="U11" s="24" t="s">
        <v>27</v>
      </c>
      <c r="V11" s="1113" t="s">
        <v>28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71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62"/>
      <c r="P12" s="24" t="s">
        <v>30</v>
      </c>
      <c r="Q12" s="929"/>
      <c r="R12" s="837"/>
      <c r="S12" s="23"/>
      <c r="U12" s="24"/>
      <c r="V12" s="808"/>
      <c r="W12" s="790"/>
      <c r="AB12" s="51"/>
      <c r="AC12" s="51"/>
      <c r="AD12" s="51"/>
      <c r="AE12" s="51"/>
    </row>
    <row r="13" spans="1:32" s="769" customFormat="1" ht="23.25" customHeight="1" x14ac:dyDescent="0.2">
      <c r="A13" s="971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5"/>
      <c r="N13" s="62"/>
      <c r="O13" s="26"/>
      <c r="P13" s="26" t="s">
        <v>32</v>
      </c>
      <c r="Q13" s="1113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71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09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5"/>
      <c r="N15" s="63"/>
      <c r="P15" s="957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8" t="s">
        <v>38</v>
      </c>
      <c r="D17" s="826" t="s">
        <v>39</v>
      </c>
      <c r="E17" s="889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8"/>
      <c r="R17" s="888"/>
      <c r="S17" s="888"/>
      <c r="T17" s="889"/>
      <c r="U17" s="1204" t="s">
        <v>51</v>
      </c>
      <c r="V17" s="825"/>
      <c r="W17" s="826" t="s">
        <v>52</v>
      </c>
      <c r="X17" s="826" t="s">
        <v>53</v>
      </c>
      <c r="Y17" s="1205" t="s">
        <v>54</v>
      </c>
      <c r="Z17" s="1077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0"/>
      <c r="E18" s="892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7"/>
      <c r="X18" s="827"/>
      <c r="Y18" s="1206"/>
      <c r="Z18" s="1078"/>
      <c r="AA18" s="1051"/>
      <c r="AB18" s="1051"/>
      <c r="AC18" s="1051"/>
      <c r="AD18" s="1155"/>
      <c r="AE18" s="1156"/>
      <c r="AF18" s="1157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2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0"/>
      <c r="AB20" s="770"/>
      <c r="AC20" s="770"/>
    </row>
    <row r="21" spans="1:68" ht="14.25" customHeight="1" x14ac:dyDescent="0.25">
      <c r="A21" s="797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8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28" t="s">
        <v>114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0"/>
      <c r="AB46" s="770"/>
      <c r="AC46" s="770"/>
    </row>
    <row r="47" spans="1:68" ht="14.25" customHeight="1" x14ac:dyDescent="0.25">
      <c r="A47" s="797" t="s">
        <v>115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79">
        <v>4607091385670</v>
      </c>
      <c r="E48" s="780"/>
      <c r="F48" s="774">
        <v>1.35</v>
      </c>
      <c r="G48" s="32">
        <v>8</v>
      </c>
      <c r="H48" s="774">
        <v>10.8</v>
      </c>
      <c r="I48" s="77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2"/>
      <c r="R48" s="782"/>
      <c r="S48" s="782"/>
      <c r="T48" s="783"/>
      <c r="U48" s="34"/>
      <c r="V48" s="34"/>
      <c r="W48" s="35" t="s">
        <v>69</v>
      </c>
      <c r="X48" s="775">
        <v>26</v>
      </c>
      <c r="Y48" s="776">
        <f t="shared" ref="Y48:Y53" si="6">IFERROR(IF(X48="",0,CEILING((X48/$H48),1)*$H48),"")</f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27.155555555555551</v>
      </c>
      <c r="BN48" s="64">
        <f t="shared" ref="BN48:BN53" si="8">IFERROR(Y48*I48/H48,"0")</f>
        <v>33.840000000000003</v>
      </c>
      <c r="BO48" s="64">
        <f t="shared" ref="BO48:BO53" si="9">IFERROR(1/J48*(X48/H48),"0")</f>
        <v>4.2989417989417987E-2</v>
      </c>
      <c r="BP48" s="64">
        <f t="shared" ref="BP48:BP53" si="10">IFERROR(1/J48*(Y48/H48),"0")</f>
        <v>5.3571428571428575E-2</v>
      </c>
    </row>
    <row r="49" spans="1:68" ht="16.5" customHeight="1" x14ac:dyDescent="0.25">
      <c r="A49" s="54" t="s">
        <v>116</v>
      </c>
      <c r="B49" s="54" t="s">
        <v>121</v>
      </c>
      <c r="C49" s="31">
        <v>4301011540</v>
      </c>
      <c r="D49" s="779">
        <v>4607091385670</v>
      </c>
      <c r="E49" s="780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2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79">
        <v>4607091385687</v>
      </c>
      <c r="E51" s="780"/>
      <c r="F51" s="774">
        <v>0.4</v>
      </c>
      <c r="G51" s="32">
        <v>10</v>
      </c>
      <c r="H51" s="774">
        <v>4</v>
      </c>
      <c r="I51" s="77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5">
        <v>95</v>
      </c>
      <c r="Y51" s="776">
        <f t="shared" si="6"/>
        <v>96</v>
      </c>
      <c r="Z51" s="36">
        <f>IFERROR(IF(Y51=0,"",ROUNDUP(Y51/H51,0)*0.00902),"")</f>
        <v>0.21648000000000001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99.987499999999997</v>
      </c>
      <c r="BN51" s="64">
        <f t="shared" si="8"/>
        <v>101.03999999999999</v>
      </c>
      <c r="BO51" s="64">
        <f t="shared" si="9"/>
        <v>0.17992424242424243</v>
      </c>
      <c r="BP51" s="64">
        <f t="shared" si="10"/>
        <v>0.18181818181818182</v>
      </c>
    </row>
    <row r="52" spans="1:68" ht="27" customHeight="1" x14ac:dyDescent="0.25">
      <c r="A52" s="54" t="s">
        <v>131</v>
      </c>
      <c r="B52" s="54" t="s">
        <v>132</v>
      </c>
      <c r="C52" s="31">
        <v>4301011565</v>
      </c>
      <c r="D52" s="779">
        <v>4680115882539</v>
      </c>
      <c r="E52" s="780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26.157407407407408</v>
      </c>
      <c r="Y54" s="777">
        <f>IFERROR(Y48/H48,"0")+IFERROR(Y49/H49,"0")+IFERROR(Y50/H50,"0")+IFERROR(Y51/H51,"0")+IFERROR(Y52/H52,"0")+IFERROR(Y53/H53,"0")</f>
        <v>27</v>
      </c>
      <c r="Z54" s="777">
        <f>IFERROR(IF(Z48="",0,Z48),"0")+IFERROR(IF(Z49="",0,Z49),"0")+IFERROR(IF(Z50="",0,Z50),"0")+IFERROR(IF(Z51="",0,Z51),"0")+IFERROR(IF(Z52="",0,Z52),"0")+IFERROR(IF(Z53="",0,Z53),"0")</f>
        <v>0.28173000000000004</v>
      </c>
      <c r="AA54" s="778"/>
      <c r="AB54" s="778"/>
      <c r="AC54" s="778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121</v>
      </c>
      <c r="Y55" s="777">
        <f>IFERROR(SUM(Y48:Y53),"0")</f>
        <v>128.4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8" t="s">
        <v>141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0"/>
      <c r="AB61" s="770"/>
      <c r="AC61" s="770"/>
    </row>
    <row r="62" spans="1:68" ht="14.25" customHeight="1" x14ac:dyDescent="0.25">
      <c r="A62" s="797" t="s">
        <v>115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19</v>
      </c>
      <c r="Y64" s="776">
        <f t="shared" si="11"/>
        <v>21.6</v>
      </c>
      <c r="Z64" s="36">
        <f>IFERROR(IF(Y64=0,"",ROUNDUP(Y64/H64,0)*0.02175),"")</f>
        <v>4.3499999999999997E-2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19.844444444444441</v>
      </c>
      <c r="BN64" s="64">
        <f t="shared" si="13"/>
        <v>22.56</v>
      </c>
      <c r="BO64" s="64">
        <f t="shared" si="14"/>
        <v>3.141534391534391E-2</v>
      </c>
      <c r="BP64" s="64">
        <f t="shared" si="15"/>
        <v>3.5714285714285712E-2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4301011192</v>
      </c>
      <c r="D69" s="779">
        <v>4607091382952</v>
      </c>
      <c r="E69" s="780"/>
      <c r="F69" s="774">
        <v>0.5</v>
      </c>
      <c r="G69" s="32">
        <v>6</v>
      </c>
      <c r="H69" s="774">
        <v>3</v>
      </c>
      <c r="I69" s="77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79">
        <v>4680115885899</v>
      </c>
      <c r="E70" s="780"/>
      <c r="F70" s="774">
        <v>0.35</v>
      </c>
      <c r="G70" s="32">
        <v>6</v>
      </c>
      <c r="H70" s="774">
        <v>2.1</v>
      </c>
      <c r="I70" s="77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113</v>
      </c>
      <c r="Y71" s="776">
        <f t="shared" si="11"/>
        <v>117</v>
      </c>
      <c r="Z71" s="36">
        <f>IFERROR(IF(Y71=0,"",ROUNDUP(Y71/H71,0)*0.00902),"")</f>
        <v>0.23452000000000001</v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118.27333333333334</v>
      </c>
      <c r="BN71" s="64">
        <f t="shared" si="13"/>
        <v>122.46000000000001</v>
      </c>
      <c r="BO71" s="64">
        <f t="shared" si="14"/>
        <v>0.19023569023569023</v>
      </c>
      <c r="BP71" s="64">
        <f t="shared" si="15"/>
        <v>0.19696969696969696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26.87037037037037</v>
      </c>
      <c r="Y72" s="777">
        <f>IFERROR(Y63/H63,"0")+IFERROR(Y64/H64,"0")+IFERROR(Y65/H65,"0")+IFERROR(Y66/H66,"0")+IFERROR(Y67/H67,"0")+IFERROR(Y68/H68,"0")+IFERROR(Y69/H69,"0")+IFERROR(Y70/H70,"0")+IFERROR(Y71/H71,"0")</f>
        <v>28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0.27801999999999999</v>
      </c>
      <c r="AA72" s="778"/>
      <c r="AB72" s="778"/>
      <c r="AC72" s="778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132</v>
      </c>
      <c r="Y73" s="777">
        <f>IFERROR(SUM(Y63:Y71),"0")</f>
        <v>138.6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30</v>
      </c>
      <c r="Y75" s="776">
        <f>IFERROR(IF(X75="",0,CEILING((X75/$H75),1)*$H75),"")</f>
        <v>32.400000000000006</v>
      </c>
      <c r="Z75" s="36">
        <f>IFERROR(IF(Y75=0,"",ROUNDUP(Y75/H75,0)*0.02175),"")</f>
        <v>6.5250000000000002E-2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31.333333333333329</v>
      </c>
      <c r="BN75" s="64">
        <f>IFERROR(Y75*I75/H75,"0")</f>
        <v>33.840000000000003</v>
      </c>
      <c r="BO75" s="64">
        <f>IFERROR(1/J75*(X75/H75),"0")</f>
        <v>4.96031746031746E-2</v>
      </c>
      <c r="BP75" s="64">
        <f>IFERROR(1/J75*(Y75/H75),"0")</f>
        <v>5.3571428571428575E-2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59</v>
      </c>
      <c r="Y78" s="776">
        <f>IFERROR(IF(X78="",0,CEILING((X78/$H78),1)*$H78),"")</f>
        <v>59.400000000000006</v>
      </c>
      <c r="Z78" s="36">
        <f>IFERROR(IF(Y78=0,"",ROUNDUP(Y78/H78,0)*0.00651),"")</f>
        <v>0.14322000000000001</v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62.933333333333323</v>
      </c>
      <c r="BN78" s="64">
        <f>IFERROR(Y78*I78/H78,"0")</f>
        <v>63.36</v>
      </c>
      <c r="BO78" s="64">
        <f>IFERROR(1/J78*(X78/H78),"0")</f>
        <v>0.12006512006512007</v>
      </c>
      <c r="BP78" s="64">
        <f>IFERROR(1/J78*(Y78/H78),"0")</f>
        <v>0.12087912087912089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24.62962962962963</v>
      </c>
      <c r="Y79" s="777">
        <f>IFERROR(Y75/H75,"0")+IFERROR(Y76/H76,"0")+IFERROR(Y77/H77,"0")+IFERROR(Y78/H78,"0")</f>
        <v>25</v>
      </c>
      <c r="Z79" s="777">
        <f>IFERROR(IF(Z75="",0,Z75),"0")+IFERROR(IF(Z76="",0,Z76),"0")+IFERROR(IF(Z77="",0,Z77),"0")+IFERROR(IF(Z78="",0,Z78),"0")</f>
        <v>0.20847000000000002</v>
      </c>
      <c r="AA79" s="778"/>
      <c r="AB79" s="778"/>
      <c r="AC79" s="778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89</v>
      </c>
      <c r="Y80" s="777">
        <f>IFERROR(SUM(Y75:Y78),"0")</f>
        <v>91.800000000000011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8" t="s">
        <v>221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0"/>
      <c r="AB105" s="770"/>
      <c r="AC105" s="770"/>
    </row>
    <row r="106" spans="1:68" ht="14.25" customHeight="1" x14ac:dyDescent="0.25">
      <c r="A106" s="797" t="s">
        <v>115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12</v>
      </c>
      <c r="Y107" s="776">
        <f>IFERROR(IF(X107="",0,CEILING((X107/$H107),1)*$H107),"")</f>
        <v>21.6</v>
      </c>
      <c r="Z107" s="36">
        <f>IFERROR(IF(Y107=0,"",ROUNDUP(Y107/H107,0)*0.02175),"")</f>
        <v>4.3499999999999997E-2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12.533333333333331</v>
      </c>
      <c r="BN107" s="64">
        <f>IFERROR(Y107*I107/H107,"0")</f>
        <v>22.56</v>
      </c>
      <c r="BO107" s="64">
        <f>IFERROR(1/J107*(X107/H107),"0")</f>
        <v>1.9841269841269837E-2</v>
      </c>
      <c r="BP107" s="64">
        <f>IFERROR(1/J107*(Y107/H107),"0")</f>
        <v>3.5714285714285712E-2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124</v>
      </c>
      <c r="Y109" s="776">
        <f>IFERROR(IF(X109="",0,CEILING((X109/$H109),1)*$H109),"")</f>
        <v>126</v>
      </c>
      <c r="Z109" s="36">
        <f>IFERROR(IF(Y109=0,"",ROUNDUP(Y109/H109,0)*0.00902),"")</f>
        <v>0.25256000000000001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129.78666666666666</v>
      </c>
      <c r="BN109" s="64">
        <f>IFERROR(Y109*I109/H109,"0")</f>
        <v>131.88</v>
      </c>
      <c r="BO109" s="64">
        <f>IFERROR(1/J109*(X109/H109),"0")</f>
        <v>0.20875420875420878</v>
      </c>
      <c r="BP109" s="64">
        <f>IFERROR(1/J109*(Y109/H109),"0")</f>
        <v>0.21212121212121213</v>
      </c>
    </row>
    <row r="110" spans="1:68" x14ac:dyDescent="0.2">
      <c r="A110" s="789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28.666666666666668</v>
      </c>
      <c r="Y110" s="777">
        <f>IFERROR(Y107/H107,"0")+IFERROR(Y108/H108,"0")+IFERROR(Y109/H109,"0")</f>
        <v>30</v>
      </c>
      <c r="Z110" s="777">
        <f>IFERROR(IF(Z107="",0,Z107),"0")+IFERROR(IF(Z108="",0,Z108),"0")+IFERROR(IF(Z109="",0,Z109),"0")</f>
        <v>0.29605999999999999</v>
      </c>
      <c r="AA110" s="778"/>
      <c r="AB110" s="778"/>
      <c r="AC110" s="778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136</v>
      </c>
      <c r="Y111" s="777">
        <f>IFERROR(SUM(Y107:Y109),"0")</f>
        <v>147.6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74</v>
      </c>
      <c r="Y115" s="776">
        <f t="shared" si="26"/>
        <v>75.600000000000009</v>
      </c>
      <c r="Z115" s="36">
        <f>IFERROR(IF(Y115=0,"",ROUNDUP(Y115/H115,0)*0.00651),"")</f>
        <v>0.18228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80.906666666666666</v>
      </c>
      <c r="BN115" s="64">
        <f t="shared" si="28"/>
        <v>82.656000000000006</v>
      </c>
      <c r="BO115" s="64">
        <f t="shared" si="29"/>
        <v>0.1505901505901506</v>
      </c>
      <c r="BP115" s="64">
        <f t="shared" si="30"/>
        <v>0.15384615384615385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2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9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27.407407407407405</v>
      </c>
      <c r="Y119" s="777">
        <f>IFERROR(Y113/H113,"0")+IFERROR(Y114/H114,"0")+IFERROR(Y115/H115,"0")+IFERROR(Y116/H116,"0")+IFERROR(Y117/H117,"0")+IFERROR(Y118/H118,"0")</f>
        <v>28</v>
      </c>
      <c r="Z119" s="777">
        <f>IFERROR(IF(Z113="",0,Z113),"0")+IFERROR(IF(Z114="",0,Z114),"0")+IFERROR(IF(Z115="",0,Z115),"0")+IFERROR(IF(Z116="",0,Z116),"0")+IFERROR(IF(Z117="",0,Z117),"0")+IFERROR(IF(Z118="",0,Z118),"0")</f>
        <v>0.18228</v>
      </c>
      <c r="AA119" s="778"/>
      <c r="AB119" s="778"/>
      <c r="AC119" s="778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74</v>
      </c>
      <c r="Y120" s="777">
        <f>IFERROR(SUM(Y113:Y118),"0")</f>
        <v>75.600000000000009</v>
      </c>
      <c r="Z120" s="37"/>
      <c r="AA120" s="778"/>
      <c r="AB120" s="778"/>
      <c r="AC120" s="778"/>
    </row>
    <row r="121" spans="1:68" ht="16.5" customHeight="1" x14ac:dyDescent="0.25">
      <c r="A121" s="828" t="s">
        <v>245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0"/>
      <c r="AB121" s="770"/>
      <c r="AC121" s="770"/>
    </row>
    <row r="122" spans="1:68" ht="14.25" customHeight="1" x14ac:dyDescent="0.25">
      <c r="A122" s="797" t="s">
        <v>115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68</v>
      </c>
      <c r="Y126" s="776">
        <f>IFERROR(IF(X126="",0,CEILING((X126/$H126),1)*$H126),"")</f>
        <v>72</v>
      </c>
      <c r="Z126" s="36">
        <f>IFERROR(IF(Y126=0,"",ROUNDUP(Y126/H126,0)*0.00902),"")</f>
        <v>0.14432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71.173333333333332</v>
      </c>
      <c r="BN126" s="64">
        <f>IFERROR(Y126*I126/H126,"0")</f>
        <v>75.36</v>
      </c>
      <c r="BO126" s="64">
        <f>IFERROR(1/J126*(X126/H126),"0")</f>
        <v>0.11447811447811448</v>
      </c>
      <c r="BP126" s="64">
        <f>IFERROR(1/J126*(Y126/H126),"0")</f>
        <v>0.12121212121212122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9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15.111111111111111</v>
      </c>
      <c r="Y128" s="777">
        <f>IFERROR(Y123/H123,"0")+IFERROR(Y124/H124,"0")+IFERROR(Y125/H125,"0")+IFERROR(Y126/H126,"0")+IFERROR(Y127/H127,"0")</f>
        <v>16</v>
      </c>
      <c r="Z128" s="777">
        <f>IFERROR(IF(Z123="",0,Z123),"0")+IFERROR(IF(Z124="",0,Z124),"0")+IFERROR(IF(Z125="",0,Z125),"0")+IFERROR(IF(Z126="",0,Z126),"0")+IFERROR(IF(Z127="",0,Z127),"0")</f>
        <v>0.14432</v>
      </c>
      <c r="AA128" s="778"/>
      <c r="AB128" s="778"/>
      <c r="AC128" s="778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68</v>
      </c>
      <c r="Y129" s="777">
        <f>IFERROR(SUM(Y123:Y127),"0")</f>
        <v>72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9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96</v>
      </c>
      <c r="Y142" s="776">
        <f t="shared" si="31"/>
        <v>97.2</v>
      </c>
      <c r="Z142" s="36">
        <f>IFERROR(IF(Y142=0,"",ROUNDUP(Y142/H142,0)*0.00651),"")</f>
        <v>0.23436000000000001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104.96</v>
      </c>
      <c r="BN142" s="64">
        <f t="shared" si="33"/>
        <v>106.27199999999999</v>
      </c>
      <c r="BO142" s="64">
        <f t="shared" si="34"/>
        <v>0.19536019536019533</v>
      </c>
      <c r="BP142" s="64">
        <f t="shared" si="35"/>
        <v>0.19780219780219782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9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35.55555555555555</v>
      </c>
      <c r="Y145" s="777">
        <f>IFERROR(Y138/H138,"0")+IFERROR(Y139/H139,"0")+IFERROR(Y140/H140,"0")+IFERROR(Y141/H141,"0")+IFERROR(Y142/H142,"0")+IFERROR(Y143/H143,"0")+IFERROR(Y144/H144,"0")</f>
        <v>36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0.23436000000000001</v>
      </c>
      <c r="AA145" s="778"/>
      <c r="AB145" s="778"/>
      <c r="AC145" s="778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96</v>
      </c>
      <c r="Y146" s="777">
        <f>IFERROR(SUM(Y138:Y144),"0")</f>
        <v>97.2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9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8" t="s">
        <v>291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0"/>
      <c r="AB152" s="770"/>
      <c r="AC152" s="770"/>
    </row>
    <row r="153" spans="1:68" ht="14.25" customHeight="1" x14ac:dyDescent="0.25">
      <c r="A153" s="797" t="s">
        <v>115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12</v>
      </c>
      <c r="Y155" s="776">
        <f>IFERROR(IF(X155="",0,CEILING((X155/$H155),1)*$H155),"")</f>
        <v>12.8</v>
      </c>
      <c r="Z155" s="36">
        <f>IFERROR(IF(Y155=0,"",ROUNDUP(Y155/H155,0)*0.00651),"")</f>
        <v>2.6040000000000001E-2</v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12.675000000000001</v>
      </c>
      <c r="BN155" s="64">
        <f>IFERROR(Y155*I155/H155,"0")</f>
        <v>13.52</v>
      </c>
      <c r="BO155" s="64">
        <f>IFERROR(1/J155*(X155/H155),"0")</f>
        <v>2.0604395604395608E-2</v>
      </c>
      <c r="BP155" s="64">
        <f>IFERROR(1/J155*(Y155/H155),"0")</f>
        <v>2.197802197802198E-2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3.75</v>
      </c>
      <c r="Y156" s="777">
        <f>IFERROR(Y154/H154,"0")+IFERROR(Y155/H155,"0")</f>
        <v>4</v>
      </c>
      <c r="Z156" s="777">
        <f>IFERROR(IF(Z154="",0,Z154),"0")+IFERROR(IF(Z155="",0,Z155),"0")</f>
        <v>2.6040000000000001E-2</v>
      </c>
      <c r="AA156" s="778"/>
      <c r="AB156" s="778"/>
      <c r="AC156" s="778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12</v>
      </c>
      <c r="Y157" s="777">
        <f>IFERROR(SUM(Y154:Y155),"0")</f>
        <v>12.8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9</v>
      </c>
      <c r="Y165" s="776">
        <f>IFERROR(IF(X165="",0,CEILING((X165/$H165),1)*$H165),"")</f>
        <v>10.56</v>
      </c>
      <c r="Z165" s="36">
        <f>IFERROR(IF(Y165=0,"",ROUNDUP(Y165/H165,0)*0.00651),"")</f>
        <v>2.6040000000000001E-2</v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9.913636363636364</v>
      </c>
      <c r="BN165" s="64">
        <f>IFERROR(Y165*I165/H165,"0")</f>
        <v>11.632</v>
      </c>
      <c r="BO165" s="64">
        <f>IFERROR(1/J165*(X165/H165),"0")</f>
        <v>1.8731268731268732E-2</v>
      </c>
      <c r="BP165" s="64">
        <f>IFERROR(1/J165*(Y165/H165),"0")</f>
        <v>2.197802197802198E-2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3.4090909090909087</v>
      </c>
      <c r="Y166" s="777">
        <f>IFERROR(Y164/H164,"0")+IFERROR(Y165/H165,"0")</f>
        <v>4</v>
      </c>
      <c r="Z166" s="777">
        <f>IFERROR(IF(Z164="",0,Z164),"0")+IFERROR(IF(Z165="",0,Z165),"0")</f>
        <v>2.6040000000000001E-2</v>
      </c>
      <c r="AA166" s="778"/>
      <c r="AB166" s="778"/>
      <c r="AC166" s="778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9</v>
      </c>
      <c r="Y167" s="777">
        <f>IFERROR(SUM(Y164:Y165),"0")</f>
        <v>10.56</v>
      </c>
      <c r="Z167" s="37"/>
      <c r="AA167" s="778"/>
      <c r="AB167" s="778"/>
      <c r="AC167" s="778"/>
    </row>
    <row r="168" spans="1:68" ht="16.5" customHeight="1" x14ac:dyDescent="0.25">
      <c r="A168" s="828" t="s">
        <v>113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0"/>
      <c r="AB168" s="770"/>
      <c r="AC168" s="770"/>
    </row>
    <row r="169" spans="1:68" ht="14.25" customHeight="1" x14ac:dyDescent="0.25">
      <c r="A169" s="797" t="s">
        <v>115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119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58</v>
      </c>
      <c r="Y170" s="776">
        <f>IFERROR(IF(X170="",0,CEILING((X170/$H170),1)*$H170),"")</f>
        <v>60</v>
      </c>
      <c r="Z170" s="36">
        <f>IFERROR(IF(Y170=0,"",ROUNDUP(Y170/H170,0)*0.00902),"")</f>
        <v>0.1353</v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61.045000000000002</v>
      </c>
      <c r="BN170" s="64">
        <f>IFERROR(Y170*I170/H170,"0")</f>
        <v>63.15</v>
      </c>
      <c r="BO170" s="64">
        <f>IFERROR(1/J170*(X170/H170),"0")</f>
        <v>0.10984848484848485</v>
      </c>
      <c r="BP170" s="64">
        <f>IFERROR(1/J170*(Y170/H170),"0")</f>
        <v>0.11363636363636365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14.5</v>
      </c>
      <c r="Y171" s="777">
        <f>IFERROR(Y170/H170,"0")</f>
        <v>15</v>
      </c>
      <c r="Z171" s="777">
        <f>IFERROR(IF(Z170="",0,Z170),"0")</f>
        <v>0.1353</v>
      </c>
      <c r="AA171" s="778"/>
      <c r="AB171" s="778"/>
      <c r="AC171" s="778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58</v>
      </c>
      <c r="Y172" s="777">
        <f>IFERROR(SUM(Y170:Y170),"0")</f>
        <v>60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119</v>
      </c>
      <c r="N174" s="33"/>
      <c r="O174" s="32">
        <v>40</v>
      </c>
      <c r="P174" s="12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17</v>
      </c>
      <c r="Y183" s="776">
        <f>IFERROR(IF(X183="",0,CEILING((X183/$H183),1)*$H183),"")</f>
        <v>18</v>
      </c>
      <c r="Z183" s="36">
        <f>IFERROR(IF(Y183=0,"",ROUNDUP(Y183/H183,0)*0.00651),"")</f>
        <v>3.9059999999999997E-2</v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18.428000000000001</v>
      </c>
      <c r="BN183" s="64">
        <f>IFERROR(Y183*I183/H183,"0")</f>
        <v>19.511999999999997</v>
      </c>
      <c r="BO183" s="64">
        <f>IFERROR(1/J183*(X183/H183),"0")</f>
        <v>3.1135531135531139E-2</v>
      </c>
      <c r="BP183" s="64">
        <f>IFERROR(1/J183*(Y183/H183),"0")</f>
        <v>3.2967032967032968E-2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5.666666666666667</v>
      </c>
      <c r="Y184" s="777">
        <f>IFERROR(Y182/H182,"0")+IFERROR(Y183/H183,"0")</f>
        <v>6</v>
      </c>
      <c r="Z184" s="777">
        <f>IFERROR(IF(Z182="",0,Z182),"0")+IFERROR(IF(Z183="",0,Z183),"0")</f>
        <v>3.9059999999999997E-2</v>
      </c>
      <c r="AA184" s="778"/>
      <c r="AB184" s="778"/>
      <c r="AC184" s="778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17</v>
      </c>
      <c r="Y185" s="777">
        <f>IFERROR(SUM(Y182:Y183),"0")</f>
        <v>18</v>
      </c>
      <c r="Z185" s="37"/>
      <c r="AA185" s="778"/>
      <c r="AB185" s="778"/>
      <c r="AC185" s="778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28" t="s">
        <v>326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0"/>
      <c r="AB187" s="770"/>
      <c r="AC187" s="770"/>
    </row>
    <row r="188" spans="1:68" ht="14.25" customHeight="1" x14ac:dyDescent="0.25">
      <c r="A188" s="797" t="s">
        <v>172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19</v>
      </c>
      <c r="Y196" s="776">
        <f t="shared" si="36"/>
        <v>21</v>
      </c>
      <c r="Z196" s="36">
        <f>IFERROR(IF(Y196=0,"",ROUNDUP(Y196/H196,0)*0.00502),"")</f>
        <v>5.0200000000000002E-2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20.176190476190474</v>
      </c>
      <c r="BN196" s="64">
        <f t="shared" si="38"/>
        <v>22.299999999999997</v>
      </c>
      <c r="BO196" s="64">
        <f t="shared" si="39"/>
        <v>3.8665038665038669E-2</v>
      </c>
      <c r="BP196" s="64">
        <f t="shared" si="40"/>
        <v>4.2735042735042736E-2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9.0476190476190474</v>
      </c>
      <c r="Y201" s="777">
        <f>IFERROR(Y193/H193,"0")+IFERROR(Y194/H194,"0")+IFERROR(Y195/H195,"0")+IFERROR(Y196/H196,"0")+IFERROR(Y197/H197,"0")+IFERROR(Y198/H198,"0")+IFERROR(Y199/H199,"0")+IFERROR(Y200/H200,"0")</f>
        <v>10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5.0200000000000002E-2</v>
      </c>
      <c r="AA201" s="778"/>
      <c r="AB201" s="778"/>
      <c r="AC201" s="778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19</v>
      </c>
      <c r="Y202" s="777">
        <f>IFERROR(SUM(Y193:Y200),"0")</f>
        <v>21</v>
      </c>
      <c r="Z202" s="37"/>
      <c r="AA202" s="778"/>
      <c r="AB202" s="778"/>
      <c r="AC202" s="778"/>
    </row>
    <row r="203" spans="1:68" ht="16.5" customHeight="1" x14ac:dyDescent="0.25">
      <c r="A203" s="828" t="s">
        <v>350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0"/>
      <c r="AB203" s="770"/>
      <c r="AC203" s="770"/>
    </row>
    <row r="204" spans="1:68" ht="14.25" customHeight="1" x14ac:dyDescent="0.25">
      <c r="A204" s="797" t="s">
        <v>115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119</v>
      </c>
      <c r="N205" s="33"/>
      <c r="O205" s="32">
        <v>55</v>
      </c>
      <c r="P205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30</v>
      </c>
      <c r="Y215" s="776">
        <f t="shared" ref="Y215:Y222" si="41">IFERROR(IF(X215="",0,CEILING((X215/$H215),1)*$H215),"")</f>
        <v>32.400000000000006</v>
      </c>
      <c r="Z215" s="36">
        <f>IFERROR(IF(Y215=0,"",ROUNDUP(Y215/H215,0)*0.00902),"")</f>
        <v>5.4120000000000001E-2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31.166666666666668</v>
      </c>
      <c r="BN215" s="64">
        <f t="shared" ref="BN215:BN222" si="43">IFERROR(Y215*I215/H215,"0")</f>
        <v>33.660000000000004</v>
      </c>
      <c r="BO215" s="64">
        <f t="shared" ref="BO215:BO222" si="44">IFERROR(1/J215*(X215/H215),"0")</f>
        <v>4.208754208754209E-2</v>
      </c>
      <c r="BP215" s="64">
        <f t="shared" ref="BP215:BP222" si="45">IFERROR(1/J215*(Y215/H215),"0")</f>
        <v>4.5454545454545463E-2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15</v>
      </c>
      <c r="Y220" s="776">
        <f t="shared" si="41"/>
        <v>16.2</v>
      </c>
      <c r="Z220" s="36">
        <f>IFERROR(IF(Y220=0,"",ROUNDUP(Y220/H220,0)*0.00502),"")</f>
        <v>4.5179999999999998E-2</v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15.833333333333332</v>
      </c>
      <c r="BN220" s="64">
        <f t="shared" si="43"/>
        <v>17.099999999999998</v>
      </c>
      <c r="BO220" s="64">
        <f t="shared" si="44"/>
        <v>3.561253561253562E-2</v>
      </c>
      <c r="BP220" s="64">
        <f t="shared" si="45"/>
        <v>3.8461538461538464E-2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13.888888888888889</v>
      </c>
      <c r="Y223" s="777">
        <f>IFERROR(Y215/H215,"0")+IFERROR(Y216/H216,"0")+IFERROR(Y217/H217,"0")+IFERROR(Y218/H218,"0")+IFERROR(Y219/H219,"0")+IFERROR(Y220/H220,"0")+IFERROR(Y221/H221,"0")+IFERROR(Y222/H222,"0")</f>
        <v>15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9.9299999999999999E-2</v>
      </c>
      <c r="AA223" s="778"/>
      <c r="AB223" s="778"/>
      <c r="AC223" s="778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45</v>
      </c>
      <c r="Y224" s="777">
        <f>IFERROR(SUM(Y215:Y222),"0")</f>
        <v>48.600000000000009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167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54</v>
      </c>
      <c r="Y232" s="776">
        <f t="shared" si="46"/>
        <v>55.199999999999996</v>
      </c>
      <c r="Z232" s="36">
        <f t="shared" si="51"/>
        <v>0.14973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59.67</v>
      </c>
      <c r="BN232" s="64">
        <f t="shared" si="48"/>
        <v>60.996000000000002</v>
      </c>
      <c r="BO232" s="64">
        <f t="shared" si="49"/>
        <v>0.12362637362637363</v>
      </c>
      <c r="BP232" s="64">
        <f t="shared" si="50"/>
        <v>0.1263736263736264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34</v>
      </c>
      <c r="Y233" s="776">
        <f t="shared" si="46"/>
        <v>36</v>
      </c>
      <c r="Z233" s="36">
        <f t="shared" si="51"/>
        <v>9.7650000000000001E-2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37.570000000000007</v>
      </c>
      <c r="BN233" s="64">
        <f t="shared" si="48"/>
        <v>39.780000000000008</v>
      </c>
      <c r="BO233" s="64">
        <f t="shared" si="49"/>
        <v>7.7838827838827854E-2</v>
      </c>
      <c r="BP233" s="64">
        <f t="shared" si="50"/>
        <v>8.241758241758243E-2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36.666666666666671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38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0.24737999999999999</v>
      </c>
      <c r="AA237" s="778"/>
      <c r="AB237" s="778"/>
      <c r="AC237" s="778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88</v>
      </c>
      <c r="Y238" s="777">
        <f>IFERROR(SUM(Y226:Y236),"0")</f>
        <v>91.199999999999989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4301060404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132</v>
      </c>
      <c r="K241" s="32" t="s">
        <v>128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167</v>
      </c>
      <c r="N242" s="33"/>
      <c r="O242" s="32">
        <v>30</v>
      </c>
      <c r="P242" s="864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5</v>
      </c>
      <c r="Y243" s="776">
        <f t="shared" si="52"/>
        <v>6.4</v>
      </c>
      <c r="Z243" s="36">
        <f>IFERROR(IF(Y243=0,"",ROUNDUP(Y243/H243,0)*0.00902),"")</f>
        <v>1.804E-2</v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5.4156250000000004</v>
      </c>
      <c r="BN243" s="64">
        <f t="shared" si="54"/>
        <v>6.9320000000000004</v>
      </c>
      <c r="BO243" s="64">
        <f t="shared" si="55"/>
        <v>1.1837121212121212E-2</v>
      </c>
      <c r="BP243" s="64">
        <f t="shared" si="56"/>
        <v>1.5151515151515152E-2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1.5625</v>
      </c>
      <c r="Y246" s="777">
        <f>IFERROR(Y240/H240,"0")+IFERROR(Y241/H241,"0")+IFERROR(Y242/H242,"0")+IFERROR(Y243/H243,"0")+IFERROR(Y244/H244,"0")+IFERROR(Y245/H245,"0")</f>
        <v>2</v>
      </c>
      <c r="Z246" s="777">
        <f>IFERROR(IF(Z240="",0,Z240),"0")+IFERROR(IF(Z241="",0,Z241),"0")+IFERROR(IF(Z242="",0,Z242),"0")+IFERROR(IF(Z243="",0,Z243),"0")+IFERROR(IF(Z244="",0,Z244),"0")+IFERROR(IF(Z245="",0,Z245),"0")</f>
        <v>1.804E-2</v>
      </c>
      <c r="AA246" s="778"/>
      <c r="AB246" s="778"/>
      <c r="AC246" s="778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5</v>
      </c>
      <c r="Y247" s="777">
        <f>IFERROR(SUM(Y240:Y245),"0")</f>
        <v>6.4</v>
      </c>
      <c r="Z247" s="37"/>
      <c r="AA247" s="778"/>
      <c r="AB247" s="778"/>
      <c r="AC247" s="778"/>
    </row>
    <row r="248" spans="1:68" ht="16.5" customHeight="1" x14ac:dyDescent="0.25">
      <c r="A248" s="828" t="s">
        <v>428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0"/>
      <c r="AB248" s="770"/>
      <c r="AC248" s="770"/>
    </row>
    <row r="249" spans="1:68" ht="14.25" customHeight="1" x14ac:dyDescent="0.25">
      <c r="A249" s="797" t="s">
        <v>115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4301011945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118</v>
      </c>
      <c r="L250" s="32"/>
      <c r="M250" s="33" t="s">
        <v>151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4301011717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118</v>
      </c>
      <c r="L251" s="32"/>
      <c r="M251" s="33" t="s">
        <v>119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4301011944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439</v>
      </c>
      <c r="C254" s="31">
        <v>4301011733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118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119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119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8" t="s">
        <v>449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0"/>
      <c r="AB260" s="770"/>
      <c r="AC260" s="770"/>
    </row>
    <row r="261" spans="1:68" ht="14.25" customHeight="1" x14ac:dyDescent="0.25">
      <c r="A261" s="797" t="s">
        <v>115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4301011942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118</v>
      </c>
      <c r="L262" s="32"/>
      <c r="M262" s="33" t="s">
        <v>151</v>
      </c>
      <c r="N262" s="33"/>
      <c r="O262" s="32">
        <v>55</v>
      </c>
      <c r="P262" s="11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452</v>
      </c>
      <c r="C263" s="31">
        <v>4301011826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118</v>
      </c>
      <c r="L263" s="32"/>
      <c r="M263" s="33" t="s">
        <v>119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4301011941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459</v>
      </c>
      <c r="C266" s="31">
        <v>4301011721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119</v>
      </c>
      <c r="N267" s="33"/>
      <c r="O267" s="32">
        <v>55</v>
      </c>
      <c r="P267" s="9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34</v>
      </c>
      <c r="Y267" s="776">
        <f t="shared" si="62"/>
        <v>36</v>
      </c>
      <c r="Z267" s="36">
        <f>IFERROR(IF(Y267=0,"",ROUNDUP(Y267/H267,0)*0.00902),"")</f>
        <v>8.1180000000000002E-2</v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35.784999999999997</v>
      </c>
      <c r="BN267" s="64">
        <f t="shared" si="64"/>
        <v>37.89</v>
      </c>
      <c r="BO267" s="64">
        <f t="shared" si="65"/>
        <v>6.4393939393939392E-2</v>
      </c>
      <c r="BP267" s="64">
        <f t="shared" si="66"/>
        <v>6.8181818181818177E-2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119</v>
      </c>
      <c r="N268" s="33"/>
      <c r="O268" s="32">
        <v>55</v>
      </c>
      <c r="P268" s="8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8.5</v>
      </c>
      <c r="Y271" s="777">
        <f>IFERROR(Y262/H262,"0")+IFERROR(Y263/H263,"0")+IFERROR(Y264/H264,"0")+IFERROR(Y265/H265,"0")+IFERROR(Y266/H266,"0")+IFERROR(Y267/H267,"0")+IFERROR(Y268/H268,"0")+IFERROR(Y269/H269,"0")+IFERROR(Y270/H270,"0")</f>
        <v>9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8.1180000000000002E-2</v>
      </c>
      <c r="AA271" s="778"/>
      <c r="AB271" s="778"/>
      <c r="AC271" s="778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34</v>
      </c>
      <c r="Y272" s="777">
        <f>IFERROR(SUM(Y262:Y270),"0")</f>
        <v>36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8" t="s">
        <v>473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0"/>
      <c r="AB277" s="770"/>
      <c r="AC277" s="770"/>
    </row>
    <row r="278" spans="1:68" ht="14.25" customHeight="1" x14ac:dyDescent="0.25">
      <c r="A278" s="797" t="s">
        <v>115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4301011322</v>
      </c>
      <c r="D279" s="779">
        <v>4607091387452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4301011855</v>
      </c>
      <c r="D280" s="779">
        <v>4680115885837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119</v>
      </c>
      <c r="N280" s="33"/>
      <c r="O280" s="32">
        <v>55</v>
      </c>
      <c r="P280" s="9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4301011910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118</v>
      </c>
      <c r="L281" s="32"/>
      <c r="M281" s="33" t="s">
        <v>151</v>
      </c>
      <c r="N281" s="33"/>
      <c r="O281" s="32">
        <v>55</v>
      </c>
      <c r="P281" s="9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4301011850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0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4301011313</v>
      </c>
      <c r="D283" s="779">
        <v>4607091385984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4301011853</v>
      </c>
      <c r="D284" s="779">
        <v>4680115885851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4301011319</v>
      </c>
      <c r="D285" s="779">
        <v>4607091387469</v>
      </c>
      <c r="E285" s="780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128</v>
      </c>
      <c r="L285" s="32"/>
      <c r="M285" s="33" t="s">
        <v>119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4301011852</v>
      </c>
      <c r="D286" s="779">
        <v>4680115885844</v>
      </c>
      <c r="E286" s="780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128</v>
      </c>
      <c r="L286" s="32"/>
      <c r="M286" s="33" t="s">
        <v>119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4301011316</v>
      </c>
      <c r="D287" s="779">
        <v>4607091387438</v>
      </c>
      <c r="E287" s="780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498</v>
      </c>
      <c r="B288" s="54" t="s">
        <v>499</v>
      </c>
      <c r="C288" s="31">
        <v>4301011851</v>
      </c>
      <c r="D288" s="779">
        <v>4680115885820</v>
      </c>
      <c r="E288" s="780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8" t="s">
        <v>500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0"/>
      <c r="AB291" s="770"/>
      <c r="AC291" s="770"/>
    </row>
    <row r="292" spans="1:68" ht="14.25" customHeight="1" x14ac:dyDescent="0.25">
      <c r="A292" s="797" t="s">
        <v>115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119</v>
      </c>
      <c r="N293" s="33"/>
      <c r="O293" s="32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8" t="s">
        <v>503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0"/>
      <c r="AB296" s="770"/>
      <c r="AC296" s="770"/>
    </row>
    <row r="297" spans="1:68" ht="14.25" customHeight="1" x14ac:dyDescent="0.25">
      <c r="A297" s="797" t="s">
        <v>115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8" t="s">
        <v>512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0"/>
      <c r="AB303" s="770"/>
      <c r="AC303" s="770"/>
    </row>
    <row r="304" spans="1:68" ht="14.25" customHeight="1" x14ac:dyDescent="0.25">
      <c r="A304" s="797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8" t="s">
        <v>528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0"/>
      <c r="AB313" s="770"/>
      <c r="AC313" s="770"/>
    </row>
    <row r="314" spans="1:68" ht="14.25" customHeight="1" x14ac:dyDescent="0.25">
      <c r="A314" s="797" t="s">
        <v>115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8" t="s">
        <v>538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0"/>
      <c r="AB326" s="770"/>
      <c r="AC326" s="770"/>
    </row>
    <row r="327" spans="1:68" ht="14.25" customHeight="1" x14ac:dyDescent="0.25">
      <c r="A327" s="797" t="s">
        <v>115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119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8" t="s">
        <v>551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0"/>
      <c r="AB340" s="770"/>
      <c r="AC340" s="770"/>
    </row>
    <row r="341" spans="1:68" ht="14.25" customHeight="1" x14ac:dyDescent="0.25">
      <c r="A341" s="797" t="s">
        <v>115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119</v>
      </c>
      <c r="N342" s="33"/>
      <c r="O342" s="32">
        <v>55</v>
      </c>
      <c r="P342" s="11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7</v>
      </c>
      <c r="Y346" s="776">
        <f>IFERROR(IF(X346="",0,CEILING((X346/$H346),1)*$H346),"")</f>
        <v>8.4</v>
      </c>
      <c r="Z346" s="36">
        <f>IFERROR(IF(Y346=0,"",ROUNDUP(Y346/H346,0)*0.00502),"")</f>
        <v>2.0080000000000001E-2</v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7.3333333333333339</v>
      </c>
      <c r="BN346" s="64">
        <f>IFERROR(Y346*I346/H346,"0")</f>
        <v>8.8000000000000007</v>
      </c>
      <c r="BO346" s="64">
        <f>IFERROR(1/J346*(X346/H346),"0")</f>
        <v>1.4245014245014245E-2</v>
      </c>
      <c r="BP346" s="64">
        <f>IFERROR(1/J346*(Y346/H346),"0")</f>
        <v>1.7094017094017096E-2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3.333333333333333</v>
      </c>
      <c r="Y348" s="777">
        <f>IFERROR(Y346/H346,"0")+IFERROR(Y347/H347,"0")</f>
        <v>4</v>
      </c>
      <c r="Z348" s="777">
        <f>IFERROR(IF(Z346="",0,Z346),"0")+IFERROR(IF(Z347="",0,Z347),"0")</f>
        <v>2.0080000000000001E-2</v>
      </c>
      <c r="AA348" s="778"/>
      <c r="AB348" s="778"/>
      <c r="AC348" s="778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7</v>
      </c>
      <c r="Y349" s="777">
        <f>IFERROR(SUM(Y346:Y347),"0")</f>
        <v>8.4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8" t="s">
        <v>562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0"/>
      <c r="AB354" s="770"/>
      <c r="AC354" s="770"/>
    </row>
    <row r="355" spans="1:68" ht="14.25" customHeight="1" x14ac:dyDescent="0.25">
      <c r="A355" s="797" t="s">
        <v>115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4301011911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118</v>
      </c>
      <c r="L357" s="32"/>
      <c r="M357" s="33" t="s">
        <v>151</v>
      </c>
      <c r="N357" s="33"/>
      <c r="O357" s="32">
        <v>55</v>
      </c>
      <c r="P357" s="11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4301012016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118</v>
      </c>
      <c r="L358" s="32" t="s">
        <v>147</v>
      </c>
      <c r="M358" s="33" t="s">
        <v>77</v>
      </c>
      <c r="N358" s="33"/>
      <c r="O358" s="32">
        <v>55</v>
      </c>
      <c r="P358" s="9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119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119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119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4301011323</v>
      </c>
      <c r="D363" s="779">
        <v>4607091386011</v>
      </c>
      <c r="E363" s="780"/>
      <c r="F363" s="774">
        <v>0.5</v>
      </c>
      <c r="G363" s="32">
        <v>10</v>
      </c>
      <c r="H363" s="774">
        <v>5</v>
      </c>
      <c r="I363" s="774">
        <v>5.21</v>
      </c>
      <c r="J363" s="32">
        <v>132</v>
      </c>
      <c r="K363" s="32" t="s">
        <v>128</v>
      </c>
      <c r="L363" s="32"/>
      <c r="M363" s="33" t="s">
        <v>77</v>
      </c>
      <c r="N363" s="33"/>
      <c r="O363" s="32">
        <v>55</v>
      </c>
      <c r="P363" s="12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585</v>
      </c>
      <c r="B364" s="54" t="s">
        <v>586</v>
      </c>
      <c r="C364" s="31">
        <v>4301011859</v>
      </c>
      <c r="D364" s="779">
        <v>4680115885608</v>
      </c>
      <c r="E364" s="780"/>
      <c r="F364" s="774">
        <v>0.4</v>
      </c>
      <c r="G364" s="32">
        <v>10</v>
      </c>
      <c r="H364" s="774">
        <v>4</v>
      </c>
      <c r="I364" s="77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297</v>
      </c>
      <c r="Y369" s="776">
        <f>IFERROR(IF(X369="",0,CEILING((X369/$H369),1)*$H369),"")</f>
        <v>298.2</v>
      </c>
      <c r="Z369" s="36">
        <f>IFERROR(IF(Y369=0,"",ROUNDUP(Y369/H369,0)*0.00902),"")</f>
        <v>0.64041999999999999</v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316.0928571428571</v>
      </c>
      <c r="BN369" s="64">
        <f>IFERROR(Y369*I369/H369,"0")</f>
        <v>317.36999999999995</v>
      </c>
      <c r="BO369" s="64">
        <f>IFERROR(1/J369*(X369/H369),"0")</f>
        <v>0.5357142857142857</v>
      </c>
      <c r="BP369" s="64">
        <f>IFERROR(1/J369*(Y369/H369),"0")</f>
        <v>0.53787878787878785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21</v>
      </c>
      <c r="Y371" s="776">
        <f>IFERROR(IF(X371="",0,CEILING((X371/$H371),1)*$H371),"")</f>
        <v>21</v>
      </c>
      <c r="Z371" s="36">
        <f>IFERROR(IF(Y371=0,"",ROUNDUP(Y371/H371,0)*0.00502),"")</f>
        <v>5.0200000000000002E-2</v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22.299999999999997</v>
      </c>
      <c r="BN371" s="64">
        <f>IFERROR(Y371*I371/H371,"0")</f>
        <v>22.299999999999997</v>
      </c>
      <c r="BO371" s="64">
        <f>IFERROR(1/J371*(X371/H371),"0")</f>
        <v>4.2735042735042736E-2</v>
      </c>
      <c r="BP371" s="64">
        <f>IFERROR(1/J371*(Y371/H371),"0")</f>
        <v>4.2735042735042736E-2</v>
      </c>
    </row>
    <row r="372" spans="1:68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80.714285714285708</v>
      </c>
      <c r="Y372" s="777">
        <f>IFERROR(Y368/H368,"0")+IFERROR(Y369/H369,"0")+IFERROR(Y370/H370,"0")+IFERROR(Y371/H371,"0")</f>
        <v>81</v>
      </c>
      <c r="Z372" s="777">
        <f>IFERROR(IF(Z368="",0,Z368),"0")+IFERROR(IF(Z369="",0,Z369),"0")+IFERROR(IF(Z370="",0,Z370),"0")+IFERROR(IF(Z371="",0,Z371),"0")</f>
        <v>0.69062000000000001</v>
      </c>
      <c r="AA372" s="778"/>
      <c r="AB372" s="778"/>
      <c r="AC372" s="778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318</v>
      </c>
      <c r="Y373" s="777">
        <f>IFERROR(SUM(Y368:Y371),"0")</f>
        <v>319.2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250</v>
      </c>
      <c r="Y375" s="776">
        <f t="shared" ref="Y375:Y380" si="82">IFERROR(IF(X375="",0,CEILING((X375/$H375),1)*$H375),"")</f>
        <v>257.39999999999998</v>
      </c>
      <c r="Z375" s="36">
        <f>IFERROR(IF(Y375=0,"",ROUNDUP(Y375/H375,0)*0.02175),"")</f>
        <v>0.71775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267.88461538461542</v>
      </c>
      <c r="BN375" s="64">
        <f t="shared" ref="BN375:BN380" si="84">IFERROR(Y375*I375/H375,"0")</f>
        <v>275.81400000000002</v>
      </c>
      <c r="BO375" s="64">
        <f t="shared" ref="BO375:BO380" si="85">IFERROR(1/J375*(X375/H375),"0")</f>
        <v>0.57234432234432231</v>
      </c>
      <c r="BP375" s="64">
        <f t="shared" ref="BP375:BP380" si="86">IFERROR(1/J375*(Y375/H375),"0")</f>
        <v>0.5892857142857143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30</v>
      </c>
      <c r="Y378" s="776">
        <f t="shared" si="82"/>
        <v>30</v>
      </c>
      <c r="Z378" s="36">
        <f>IFERROR(IF(Y378=0,"",ROUNDUP(Y378/H378,0)*0.00651),"")</f>
        <v>6.5100000000000005E-2</v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32.46</v>
      </c>
      <c r="BN378" s="64">
        <f t="shared" si="84"/>
        <v>32.46</v>
      </c>
      <c r="BO378" s="64">
        <f t="shared" si="85"/>
        <v>5.4945054945054951E-2</v>
      </c>
      <c r="BP378" s="64">
        <f t="shared" si="86"/>
        <v>5.4945054945054951E-2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42.051282051282051</v>
      </c>
      <c r="Y381" s="777">
        <f>IFERROR(Y375/H375,"0")+IFERROR(Y376/H376,"0")+IFERROR(Y377/H377,"0")+IFERROR(Y378/H378,"0")+IFERROR(Y379/H379,"0")+IFERROR(Y380/H380,"0")</f>
        <v>43</v>
      </c>
      <c r="Z381" s="777">
        <f>IFERROR(IF(Z375="",0,Z375),"0")+IFERROR(IF(Z376="",0,Z376),"0")+IFERROR(IF(Z377="",0,Z377),"0")+IFERROR(IF(Z378="",0,Z378),"0")+IFERROR(IF(Z379="",0,Z379),"0")+IFERROR(IF(Z380="",0,Z380),"0")</f>
        <v>0.78285000000000005</v>
      </c>
      <c r="AA381" s="778"/>
      <c r="AB381" s="778"/>
      <c r="AC381" s="778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280</v>
      </c>
      <c r="Y382" s="777">
        <f>IFERROR(SUM(Y375:Y380),"0")</f>
        <v>287.39999999999998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38</v>
      </c>
      <c r="Y385" s="776">
        <f>IFERROR(IF(X385="",0,CEILING((X385/$H385),1)*$H385),"")</f>
        <v>39</v>
      </c>
      <c r="Z385" s="36">
        <f>IFERROR(IF(Y385=0,"",ROUNDUP(Y385/H385,0)*0.02175),"")</f>
        <v>0.10874999999999999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40.747692307692319</v>
      </c>
      <c r="BN385" s="64">
        <f>IFERROR(Y385*I385/H385,"0")</f>
        <v>41.820000000000007</v>
      </c>
      <c r="BO385" s="64">
        <f>IFERROR(1/J385*(X385/H385),"0")</f>
        <v>8.6996336996337006E-2</v>
      </c>
      <c r="BP385" s="64">
        <f>IFERROR(1/J385*(Y385/H385),"0")</f>
        <v>8.9285714285714274E-2</v>
      </c>
    </row>
    <row r="386" spans="1:68" ht="16.5" customHeight="1" x14ac:dyDescent="0.25">
      <c r="A386" s="54" t="s">
        <v>622</v>
      </c>
      <c r="B386" s="54" t="s">
        <v>623</v>
      </c>
      <c r="C386" s="31">
        <v>4301060325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625</v>
      </c>
      <c r="C387" s="31">
        <v>4301060484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167</v>
      </c>
      <c r="N387" s="33"/>
      <c r="O387" s="32">
        <v>30</v>
      </c>
      <c r="P387" s="990" t="s">
        <v>626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9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4.8717948717948723</v>
      </c>
      <c r="Y388" s="777">
        <f>IFERROR(Y384/H384,"0")+IFERROR(Y385/H385,"0")+IFERROR(Y386/H386,"0")+IFERROR(Y387/H387,"0")</f>
        <v>5</v>
      </c>
      <c r="Z388" s="777">
        <f>IFERROR(IF(Z384="",0,Z384),"0")+IFERROR(IF(Z385="",0,Z385),"0")+IFERROR(IF(Z386="",0,Z386),"0")+IFERROR(IF(Z387="",0,Z387),"0")</f>
        <v>0.10874999999999999</v>
      </c>
      <c r="AA388" s="778"/>
      <c r="AB388" s="778"/>
      <c r="AC388" s="778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38</v>
      </c>
      <c r="Y389" s="777">
        <f>IFERROR(SUM(Y384:Y387),"0")</f>
        <v>39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9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4</v>
      </c>
      <c r="Y398" s="776">
        <f>IFERROR(IF(X398="",0,CEILING((X398/$H398),1)*$H398),"")</f>
        <v>4</v>
      </c>
      <c r="Z398" s="36">
        <f>IFERROR(IF(Y398=0,"",ROUNDUP(Y398/H398,0)*0.00474),"")</f>
        <v>9.4800000000000006E-3</v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4.4800000000000004</v>
      </c>
      <c r="BN398" s="64">
        <f>IFERROR(Y398*I398/H398,"0")</f>
        <v>4.4800000000000004</v>
      </c>
      <c r="BO398" s="64">
        <f>IFERROR(1/J398*(X398/H398),"0")</f>
        <v>8.4033613445378148E-3</v>
      </c>
      <c r="BP398" s="64">
        <f>IFERROR(1/J398*(Y398/H398),"0")</f>
        <v>8.4033613445378148E-3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9</v>
      </c>
      <c r="Y400" s="776">
        <f>IFERROR(IF(X400="",0,CEILING((X400/$H400),1)*$H400),"")</f>
        <v>10</v>
      </c>
      <c r="Z400" s="36">
        <f>IFERROR(IF(Y400=0,"",ROUNDUP(Y400/H400,0)*0.00474),"")</f>
        <v>2.3700000000000002E-2</v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10.080000000000002</v>
      </c>
      <c r="BN400" s="64">
        <f>IFERROR(Y400*I400/H400,"0")</f>
        <v>11.200000000000001</v>
      </c>
      <c r="BO400" s="64">
        <f>IFERROR(1/J400*(X400/H400),"0")</f>
        <v>1.8907563025210083E-2</v>
      </c>
      <c r="BP400" s="64">
        <f>IFERROR(1/J400*(Y400/H400),"0")</f>
        <v>2.1008403361344536E-2</v>
      </c>
    </row>
    <row r="401" spans="1:68" x14ac:dyDescent="0.2">
      <c r="A401" s="789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6.5</v>
      </c>
      <c r="Y401" s="777">
        <f>IFERROR(Y398/H398,"0")+IFERROR(Y399/H399,"0")+IFERROR(Y400/H400,"0")</f>
        <v>7</v>
      </c>
      <c r="Z401" s="777">
        <f>IFERROR(IF(Z398="",0,Z398),"0")+IFERROR(IF(Z399="",0,Z399),"0")+IFERROR(IF(Z400="",0,Z400),"0")</f>
        <v>3.3180000000000001E-2</v>
      </c>
      <c r="AA401" s="778"/>
      <c r="AB401" s="778"/>
      <c r="AC401" s="778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13</v>
      </c>
      <c r="Y402" s="777">
        <f>IFERROR(SUM(Y398:Y400),"0")</f>
        <v>14</v>
      </c>
      <c r="Z402" s="37"/>
      <c r="AA402" s="778"/>
      <c r="AB402" s="778"/>
      <c r="AC402" s="778"/>
    </row>
    <row r="403" spans="1:68" ht="16.5" customHeight="1" x14ac:dyDescent="0.25">
      <c r="A403" s="828" t="s">
        <v>649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0"/>
      <c r="AB403" s="770"/>
      <c r="AC403" s="770"/>
    </row>
    <row r="404" spans="1:68" ht="14.25" customHeight="1" x14ac:dyDescent="0.25">
      <c r="A404" s="797" t="s">
        <v>64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2</v>
      </c>
      <c r="Y405" s="776">
        <f>IFERROR(IF(X405="",0,CEILING((X405/$H405),1)*$H405),"")</f>
        <v>3.6</v>
      </c>
      <c r="Z405" s="36">
        <f>IFERROR(IF(Y405=0,"",ROUNDUP(Y405/H405,0)*0.00651),"")</f>
        <v>1.302E-2</v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2.2533333333333334</v>
      </c>
      <c r="BN405" s="64">
        <f>IFERROR(Y405*I405/H405,"0")</f>
        <v>4.056</v>
      </c>
      <c r="BO405" s="64">
        <f>IFERROR(1/J405*(X405/H405),"0")</f>
        <v>6.1050061050061059E-3</v>
      </c>
      <c r="BP405" s="64">
        <f>IFERROR(1/J405*(Y405/H405),"0")</f>
        <v>1.098901098901099E-2</v>
      </c>
    </row>
    <row r="406" spans="1:68" x14ac:dyDescent="0.2">
      <c r="A406" s="789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1.1111111111111112</v>
      </c>
      <c r="Y406" s="777">
        <f>IFERROR(Y405/H405,"0")</f>
        <v>2</v>
      </c>
      <c r="Z406" s="777">
        <f>IFERROR(IF(Z405="",0,Z405),"0")</f>
        <v>1.302E-2</v>
      </c>
      <c r="AA406" s="778"/>
      <c r="AB406" s="778"/>
      <c r="AC406" s="778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2</v>
      </c>
      <c r="Y407" s="777">
        <f>IFERROR(SUM(Y405:Y405),"0")</f>
        <v>3.6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52</v>
      </c>
      <c r="Y410" s="776">
        <f>IFERROR(IF(X410="",0,CEILING((X410/$H410),1)*$H410),"")</f>
        <v>52.5</v>
      </c>
      <c r="Z410" s="36">
        <f>IFERROR(IF(Y410=0,"",ROUNDUP(Y410/H410,0)*0.00651),"")</f>
        <v>0.16275000000000001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58.239999999999995</v>
      </c>
      <c r="BN410" s="64">
        <f>IFERROR(Y410*I410/H410,"0")</f>
        <v>58.79999999999999</v>
      </c>
      <c r="BO410" s="64">
        <f>IFERROR(1/J410*(X410/H410),"0")</f>
        <v>0.13605442176870747</v>
      </c>
      <c r="BP410" s="64">
        <f>IFERROR(1/J410*(Y410/H410),"0")</f>
        <v>0.13736263736263737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20</v>
      </c>
      <c r="Y411" s="776">
        <f>IFERROR(IF(X411="",0,CEILING((X411/$H411),1)*$H411),"")</f>
        <v>21</v>
      </c>
      <c r="Z411" s="36">
        <f>IFERROR(IF(Y411=0,"",ROUNDUP(Y411/H411,0)*0.00651),"")</f>
        <v>6.5100000000000005E-2</v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22.285714285714285</v>
      </c>
      <c r="BN411" s="64">
        <f>IFERROR(Y411*I411/H411,"0")</f>
        <v>23.4</v>
      </c>
      <c r="BO411" s="64">
        <f>IFERROR(1/J411*(X411/H411),"0")</f>
        <v>5.2328623757195186E-2</v>
      </c>
      <c r="BP411" s="64">
        <f>IFERROR(1/J411*(Y411/H411),"0")</f>
        <v>5.4945054945054951E-2</v>
      </c>
    </row>
    <row r="412" spans="1:68" x14ac:dyDescent="0.2">
      <c r="A412" s="789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34.285714285714285</v>
      </c>
      <c r="Y412" s="777">
        <f>IFERROR(Y409/H409,"0")+IFERROR(Y410/H410,"0")+IFERROR(Y411/H411,"0")</f>
        <v>35</v>
      </c>
      <c r="Z412" s="777">
        <f>IFERROR(IF(Z409="",0,Z409),"0")+IFERROR(IF(Z410="",0,Z410),"0")+IFERROR(IF(Z411="",0,Z411),"0")</f>
        <v>0.22785</v>
      </c>
      <c r="AA412" s="778"/>
      <c r="AB412" s="778"/>
      <c r="AC412" s="778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72</v>
      </c>
      <c r="Y413" s="777">
        <f>IFERROR(SUM(Y409:Y411),"0")</f>
        <v>73.5</v>
      </c>
      <c r="Z413" s="37"/>
      <c r="AA413" s="778"/>
      <c r="AB413" s="778"/>
      <c r="AC413" s="778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28" t="s">
        <v>663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0"/>
      <c r="AB415" s="770"/>
      <c r="AC415" s="770"/>
    </row>
    <row r="416" spans="1:68" ht="14.25" customHeight="1" x14ac:dyDescent="0.25">
      <c r="A416" s="797" t="s">
        <v>115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199</v>
      </c>
      <c r="Y423" s="776">
        <f t="shared" si="87"/>
        <v>210</v>
      </c>
      <c r="Z423" s="36">
        <f>IFERROR(IF(Y423=0,"",ROUNDUP(Y423/H423,0)*0.02175),"")</f>
        <v>0.30449999999999999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205.36799999999999</v>
      </c>
      <c r="BN423" s="64">
        <f t="shared" si="89"/>
        <v>216.72</v>
      </c>
      <c r="BO423" s="64">
        <f t="shared" si="90"/>
        <v>0.27638888888888891</v>
      </c>
      <c r="BP423" s="64">
        <f t="shared" si="91"/>
        <v>0.29166666666666663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119</v>
      </c>
      <c r="N424" s="33"/>
      <c r="O424" s="32">
        <v>90</v>
      </c>
      <c r="P424" s="9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779">
        <v>4680115884861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3</v>
      </c>
      <c r="Y426" s="776">
        <f t="shared" si="87"/>
        <v>5</v>
      </c>
      <c r="Z426" s="36">
        <f>IFERROR(IF(Y426=0,"",ROUNDUP(Y426/H426,0)*0.00902),"")</f>
        <v>9.0200000000000002E-3</v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3.1259999999999999</v>
      </c>
      <c r="BN426" s="64">
        <f t="shared" si="89"/>
        <v>5.21</v>
      </c>
      <c r="BO426" s="64">
        <f t="shared" si="90"/>
        <v>4.5454545454545452E-3</v>
      </c>
      <c r="BP426" s="64">
        <f t="shared" si="91"/>
        <v>7.575757575757576E-3</v>
      </c>
    </row>
    <row r="427" spans="1:68" ht="27" customHeight="1" x14ac:dyDescent="0.25">
      <c r="A427" s="54" t="s">
        <v>687</v>
      </c>
      <c r="B427" s="54" t="s">
        <v>688</v>
      </c>
      <c r="C427" s="31">
        <v>4301011866</v>
      </c>
      <c r="D427" s="779">
        <v>4680115884878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9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13.866666666666667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15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0.31352000000000002</v>
      </c>
      <c r="AA428" s="778"/>
      <c r="AB428" s="778"/>
      <c r="AC428" s="778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202</v>
      </c>
      <c r="Y429" s="777">
        <f>IFERROR(SUM(Y417:Y427),"0")</f>
        <v>215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119</v>
      </c>
      <c r="N431" s="33"/>
      <c r="O431" s="32">
        <v>50</v>
      </c>
      <c r="P431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119</v>
      </c>
      <c r="N432" s="33"/>
      <c r="O432" s="32">
        <v>50</v>
      </c>
      <c r="P432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9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6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customHeight="1" x14ac:dyDescent="0.25">
      <c r="A444" s="828" t="s">
        <v>707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14.25" customHeight="1" x14ac:dyDescent="0.25">
      <c r="A445" s="797" t="s">
        <v>115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4301011873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4301011483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4301011872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4301011655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119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9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9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4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5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739</v>
      </c>
      <c r="B464" s="54" t="s">
        <v>740</v>
      </c>
      <c r="C464" s="31">
        <v>4301051297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739</v>
      </c>
      <c r="B465" s="54" t="s">
        <v>742</v>
      </c>
      <c r="C465" s="31">
        <v>4301051634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9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0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28" t="s">
        <v>752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0"/>
      <c r="AB474" s="770"/>
      <c r="AC474" s="770"/>
    </row>
    <row r="475" spans="1:68" ht="14.25" customHeight="1" x14ac:dyDescent="0.25">
      <c r="A475" s="797" t="s">
        <v>115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119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9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4301031322</v>
      </c>
      <c r="D480" s="779">
        <v>4607091389753</v>
      </c>
      <c r="E480" s="780"/>
      <c r="F480" s="774">
        <v>0.7</v>
      </c>
      <c r="G480" s="32">
        <v>6</v>
      </c>
      <c r="H480" s="774">
        <v>4.2</v>
      </c>
      <c r="I480" s="774">
        <v>4.4400000000000004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759</v>
      </c>
      <c r="C481" s="31">
        <v>4301031355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760</v>
      </c>
      <c r="C482" s="31">
        <v>4301031405</v>
      </c>
      <c r="D482" s="779">
        <v>4680115886100</v>
      </c>
      <c r="E482" s="780"/>
      <c r="F482" s="774">
        <v>0.9</v>
      </c>
      <c r="G482" s="32">
        <v>6</v>
      </c>
      <c r="H482" s="774">
        <v>5.4</v>
      </c>
      <c r="I482" s="774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0" t="s">
        <v>761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4301031323</v>
      </c>
      <c r="D483" s="779">
        <v>4607091389760</v>
      </c>
      <c r="E483" s="780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765</v>
      </c>
      <c r="C484" s="31">
        <v>4301031382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120</v>
      </c>
      <c r="K484" s="32" t="s">
        <v>128</v>
      </c>
      <c r="L484" s="32"/>
      <c r="M484" s="33" t="s">
        <v>68</v>
      </c>
      <c r="N484" s="33"/>
      <c r="O484" s="32">
        <v>50</v>
      </c>
      <c r="P484" s="1184" t="s">
        <v>766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4301031406</v>
      </c>
      <c r="D485" s="779">
        <v>4680115886117</v>
      </c>
      <c r="E485" s="780"/>
      <c r="F485" s="774">
        <v>0.9</v>
      </c>
      <c r="G485" s="32">
        <v>6</v>
      </c>
      <c r="H485" s="774">
        <v>5.4</v>
      </c>
      <c r="I485" s="774">
        <v>5.61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">
        <v>766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4301031336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5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4301031254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1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4301031338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802</v>
      </c>
      <c r="C503" s="31">
        <v>4301031368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7" t="s">
        <v>803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4301031255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9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9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9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8" t="s">
        <v>820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14.25" customHeight="1" x14ac:dyDescent="0.25">
      <c r="A518" s="797" t="s">
        <v>172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9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119</v>
      </c>
      <c r="N523" s="33"/>
      <c r="O523" s="32">
        <v>50</v>
      </c>
      <c r="P523" s="910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7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1"/>
      <c r="AB530" s="771"/>
      <c r="AC530" s="771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71"/>
      <c r="AB534" s="771"/>
      <c r="AC534" s="771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8" t="s">
        <v>844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14.25" customHeight="1" x14ac:dyDescent="0.25">
      <c r="A539" s="797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71"/>
      <c r="AB539" s="771"/>
      <c r="AC539" s="771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8" t="s">
        <v>856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14.25" customHeight="1" x14ac:dyDescent="0.25">
      <c r="A547" s="797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1"/>
      <c r="AB547" s="771"/>
      <c r="AC547" s="771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3" t="s">
        <v>860</v>
      </c>
      <c r="B551" s="874"/>
      <c r="C551" s="874"/>
      <c r="D551" s="874"/>
      <c r="E551" s="874"/>
      <c r="F551" s="874"/>
      <c r="G551" s="874"/>
      <c r="H551" s="874"/>
      <c r="I551" s="874"/>
      <c r="J551" s="874"/>
      <c r="K551" s="874"/>
      <c r="L551" s="874"/>
      <c r="M551" s="874"/>
      <c r="N551" s="874"/>
      <c r="O551" s="874"/>
      <c r="P551" s="874"/>
      <c r="Q551" s="874"/>
      <c r="R551" s="874"/>
      <c r="S551" s="874"/>
      <c r="T551" s="874"/>
      <c r="U551" s="874"/>
      <c r="V551" s="874"/>
      <c r="W551" s="874"/>
      <c r="X551" s="874"/>
      <c r="Y551" s="874"/>
      <c r="Z551" s="874"/>
      <c r="AA551" s="48"/>
      <c r="AB551" s="48"/>
      <c r="AC551" s="48"/>
    </row>
    <row r="552" spans="1:68" ht="16.5" customHeight="1" x14ac:dyDescent="0.25">
      <c r="A552" s="828" t="s">
        <v>860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14.25" customHeight="1" x14ac:dyDescent="0.25">
      <c r="A553" s="797" t="s">
        <v>115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71"/>
      <c r="AB553" s="771"/>
      <c r="AC553" s="771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119</v>
      </c>
      <c r="N554" s="33"/>
      <c r="O554" s="32">
        <v>60</v>
      </c>
      <c r="P554" s="1065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119</v>
      </c>
      <c r="N555" s="33"/>
      <c r="O555" s="32">
        <v>60</v>
      </c>
      <c r="P55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119</v>
      </c>
      <c r="N556" s="33"/>
      <c r="O556" s="32">
        <v>60</v>
      </c>
      <c r="P556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119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119</v>
      </c>
      <c r="N562" s="33"/>
      <c r="O562" s="32">
        <v>60</v>
      </c>
      <c r="P562" s="8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119</v>
      </c>
      <c r="N563" s="33"/>
      <c r="O563" s="32">
        <v>60</v>
      </c>
      <c r="P563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0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9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0"/>
      <c r="P568" s="790"/>
      <c r="Q568" s="790"/>
      <c r="R568" s="790"/>
      <c r="S568" s="790"/>
      <c r="T568" s="790"/>
      <c r="U568" s="790"/>
      <c r="V568" s="790"/>
      <c r="W568" s="790"/>
      <c r="X568" s="790"/>
      <c r="Y568" s="790"/>
      <c r="Z568" s="790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119</v>
      </c>
      <c r="N569" s="33"/>
      <c r="O569" s="32">
        <v>55</v>
      </c>
      <c r="P569" s="10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893</v>
      </c>
      <c r="B570" s="54" t="s">
        <v>894</v>
      </c>
      <c r="C570" s="31">
        <v>4301020206</v>
      </c>
      <c r="D570" s="779">
        <v>4680115880054</v>
      </c>
      <c r="E570" s="780"/>
      <c r="F570" s="774">
        <v>0.6</v>
      </c>
      <c r="G570" s="32">
        <v>6</v>
      </c>
      <c r="H570" s="774">
        <v>3.6</v>
      </c>
      <c r="I570" s="774">
        <v>3.81</v>
      </c>
      <c r="J570" s="32">
        <v>132</v>
      </c>
      <c r="K570" s="32" t="s">
        <v>128</v>
      </c>
      <c r="L570" s="32"/>
      <c r="M570" s="33" t="s">
        <v>119</v>
      </c>
      <c r="N570" s="33"/>
      <c r="O570" s="32">
        <v>55</v>
      </c>
      <c r="P570" s="8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4301020364</v>
      </c>
      <c r="D571" s="779">
        <v>4680115880054</v>
      </c>
      <c r="E571" s="780"/>
      <c r="F571" s="774">
        <v>0.6</v>
      </c>
      <c r="G571" s="32">
        <v>8</v>
      </c>
      <c r="H571" s="774">
        <v>4.8</v>
      </c>
      <c r="I571" s="774">
        <v>6.96</v>
      </c>
      <c r="J571" s="32">
        <v>120</v>
      </c>
      <c r="K571" s="32" t="s">
        <v>128</v>
      </c>
      <c r="L571" s="32"/>
      <c r="M571" s="33" t="s">
        <v>119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9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0"/>
      <c r="P574" s="790"/>
      <c r="Q574" s="790"/>
      <c r="R574" s="790"/>
      <c r="S574" s="790"/>
      <c r="T574" s="790"/>
      <c r="U574" s="790"/>
      <c r="V574" s="790"/>
      <c r="W574" s="790"/>
      <c r="X574" s="790"/>
      <c r="Y574" s="790"/>
      <c r="Z574" s="79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119</v>
      </c>
      <c r="N575" s="33"/>
      <c r="O575" s="32">
        <v>60</v>
      </c>
      <c r="P575" s="11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119</v>
      </c>
      <c r="N578" s="33"/>
      <c r="O578" s="32">
        <v>60</v>
      </c>
      <c r="P578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5</v>
      </c>
      <c r="Y578" s="776">
        <f t="shared" si="110"/>
        <v>7.2</v>
      </c>
      <c r="Z578" s="36">
        <f>IFERROR(IF(Y578=0,"",ROUNDUP(Y578/H578,0)*0.00902),"")</f>
        <v>1.804E-2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5.291666666666667</v>
      </c>
      <c r="BN578" s="64">
        <f t="shared" si="112"/>
        <v>7.62</v>
      </c>
      <c r="BO578" s="64">
        <f t="shared" si="113"/>
        <v>1.0521885521885523E-2</v>
      </c>
      <c r="BP578" s="64">
        <f t="shared" si="114"/>
        <v>1.5151515151515152E-2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119</v>
      </c>
      <c r="N579" s="33"/>
      <c r="O579" s="32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16</v>
      </c>
      <c r="Y580" s="776">
        <f t="shared" si="110"/>
        <v>18</v>
      </c>
      <c r="Z580" s="36">
        <f>IFERROR(IF(Y580=0,"",ROUNDUP(Y580/H580,0)*0.00902),"")</f>
        <v>4.5100000000000001E-2</v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16.933333333333334</v>
      </c>
      <c r="BN580" s="64">
        <f t="shared" si="112"/>
        <v>19.05</v>
      </c>
      <c r="BO580" s="64">
        <f t="shared" si="113"/>
        <v>3.3670033670033669E-2</v>
      </c>
      <c r="BP580" s="64">
        <f t="shared" si="114"/>
        <v>3.787878787878788E-2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9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5.8333333333333339</v>
      </c>
      <c r="Y584" s="777">
        <f>IFERROR(Y575/H575,"0")+IFERROR(Y576/H576,"0")+IFERROR(Y577/H577,"0")+IFERROR(Y578/H578,"0")+IFERROR(Y579/H579,"0")+IFERROR(Y580/H580,"0")+IFERROR(Y581/H581,"0")+IFERROR(Y582/H582,"0")+IFERROR(Y583/H583,"0")</f>
        <v>7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6.3140000000000002E-2</v>
      </c>
      <c r="AA584" s="778"/>
      <c r="AB584" s="778"/>
      <c r="AC584" s="778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21</v>
      </c>
      <c r="Y585" s="777">
        <f>IFERROR(SUM(Y575:Y583),"0")</f>
        <v>25.2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0"/>
      <c r="P586" s="790"/>
      <c r="Q586" s="790"/>
      <c r="R586" s="790"/>
      <c r="S586" s="790"/>
      <c r="T586" s="790"/>
      <c r="U586" s="790"/>
      <c r="V586" s="790"/>
      <c r="W586" s="790"/>
      <c r="X586" s="790"/>
      <c r="Y586" s="790"/>
      <c r="Z586" s="790"/>
      <c r="AA586" s="771"/>
      <c r="AB586" s="771"/>
      <c r="AC586" s="771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9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0"/>
      <c r="P592" s="790"/>
      <c r="Q592" s="790"/>
      <c r="R592" s="790"/>
      <c r="S592" s="790"/>
      <c r="T592" s="790"/>
      <c r="U592" s="790"/>
      <c r="V592" s="790"/>
      <c r="W592" s="790"/>
      <c r="X592" s="790"/>
      <c r="Y592" s="790"/>
      <c r="Z592" s="790"/>
      <c r="AA592" s="771"/>
      <c r="AB592" s="771"/>
      <c r="AC592" s="771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9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3" t="s">
        <v>932</v>
      </c>
      <c r="B597" s="874"/>
      <c r="C597" s="874"/>
      <c r="D597" s="874"/>
      <c r="E597" s="874"/>
      <c r="F597" s="874"/>
      <c r="G597" s="874"/>
      <c r="H597" s="874"/>
      <c r="I597" s="874"/>
      <c r="J597" s="874"/>
      <c r="K597" s="874"/>
      <c r="L597" s="874"/>
      <c r="M597" s="874"/>
      <c r="N597" s="874"/>
      <c r="O597" s="874"/>
      <c r="P597" s="874"/>
      <c r="Q597" s="874"/>
      <c r="R597" s="874"/>
      <c r="S597" s="874"/>
      <c r="T597" s="874"/>
      <c r="U597" s="874"/>
      <c r="V597" s="874"/>
      <c r="W597" s="874"/>
      <c r="X597" s="874"/>
      <c r="Y597" s="874"/>
      <c r="Z597" s="874"/>
      <c r="AA597" s="48"/>
      <c r="AB597" s="48"/>
      <c r="AC597" s="48"/>
    </row>
    <row r="598" spans="1:68" ht="16.5" customHeight="1" x14ac:dyDescent="0.25">
      <c r="A598" s="828" t="s">
        <v>932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70"/>
      <c r="AB598" s="770"/>
      <c r="AC598" s="770"/>
    </row>
    <row r="599" spans="1:68" ht="14.25" customHeight="1" x14ac:dyDescent="0.25">
      <c r="A599" s="797" t="s">
        <v>115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1"/>
      <c r="AB599" s="771"/>
      <c r="AC599" s="771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119</v>
      </c>
      <c r="N601" s="33"/>
      <c r="O601" s="32">
        <v>50</v>
      </c>
      <c r="P601" s="1161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119</v>
      </c>
      <c r="N602" s="33"/>
      <c r="O602" s="32">
        <v>50</v>
      </c>
      <c r="P602" s="1021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119</v>
      </c>
      <c r="N603" s="33"/>
      <c r="O603" s="32">
        <v>55</v>
      </c>
      <c r="P603" s="1165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2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119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119</v>
      </c>
      <c r="N606" s="33"/>
      <c r="O606" s="32">
        <v>55</v>
      </c>
      <c r="P606" s="963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9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0"/>
      <c r="P609" s="790"/>
      <c r="Q609" s="790"/>
      <c r="R609" s="790"/>
      <c r="S609" s="790"/>
      <c r="T609" s="790"/>
      <c r="U609" s="790"/>
      <c r="V609" s="790"/>
      <c r="W609" s="790"/>
      <c r="X609" s="790"/>
      <c r="Y609" s="790"/>
      <c r="Z609" s="790"/>
      <c r="AA609" s="771"/>
      <c r="AB609" s="771"/>
      <c r="AC609" s="771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4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119</v>
      </c>
      <c r="N611" s="33"/>
      <c r="O611" s="32">
        <v>50</v>
      </c>
      <c r="P611" s="1014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119</v>
      </c>
      <c r="N612" s="33"/>
      <c r="O612" s="32">
        <v>50</v>
      </c>
      <c r="P612" s="102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119</v>
      </c>
      <c r="N613" s="33"/>
      <c r="O613" s="32">
        <v>50</v>
      </c>
      <c r="P613" s="78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9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0"/>
      <c r="P616" s="790"/>
      <c r="Q616" s="790"/>
      <c r="R616" s="790"/>
      <c r="S616" s="790"/>
      <c r="T616" s="790"/>
      <c r="U616" s="790"/>
      <c r="V616" s="790"/>
      <c r="W616" s="790"/>
      <c r="X616" s="790"/>
      <c r="Y616" s="790"/>
      <c r="Z616" s="79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1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6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3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9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0"/>
      <c r="P626" s="790"/>
      <c r="Q626" s="790"/>
      <c r="R626" s="790"/>
      <c r="S626" s="790"/>
      <c r="T626" s="790"/>
      <c r="U626" s="790"/>
      <c r="V626" s="790"/>
      <c r="W626" s="790"/>
      <c r="X626" s="790"/>
      <c r="Y626" s="790"/>
      <c r="Z626" s="790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7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3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3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40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4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167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167</v>
      </c>
      <c r="N634" s="33"/>
      <c r="O634" s="32">
        <v>45</v>
      </c>
      <c r="P634" s="84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9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0"/>
      <c r="P637" s="790"/>
      <c r="Q637" s="790"/>
      <c r="R637" s="790"/>
      <c r="S637" s="790"/>
      <c r="T637" s="790"/>
      <c r="U637" s="790"/>
      <c r="V637" s="790"/>
      <c r="W637" s="790"/>
      <c r="X637" s="790"/>
      <c r="Y637" s="790"/>
      <c r="Z637" s="790"/>
      <c r="AA637" s="771"/>
      <c r="AB637" s="771"/>
      <c r="AC637" s="771"/>
    </row>
    <row r="638" spans="1:68" ht="27" customHeight="1" x14ac:dyDescent="0.25">
      <c r="A638" s="54" t="s">
        <v>1020</v>
      </c>
      <c r="B638" s="54" t="s">
        <v>1021</v>
      </c>
      <c r="C638" s="31">
        <v>4301060408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1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4301060354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6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4301060407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2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4301060355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2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9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8" t="s">
        <v>1032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70"/>
      <c r="AB644" s="770"/>
      <c r="AC644" s="770"/>
    </row>
    <row r="645" spans="1:68" ht="14.25" customHeight="1" x14ac:dyDescent="0.25">
      <c r="A645" s="797" t="s">
        <v>115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1"/>
      <c r="AB645" s="771"/>
      <c r="AC645" s="771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119</v>
      </c>
      <c r="N646" s="33"/>
      <c r="O646" s="32">
        <v>55</v>
      </c>
      <c r="P646" s="1111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119</v>
      </c>
      <c r="N647" s="33"/>
      <c r="O647" s="32">
        <v>55</v>
      </c>
      <c r="P647" s="860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9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0"/>
      <c r="P650" s="790"/>
      <c r="Q650" s="790"/>
      <c r="R650" s="790"/>
      <c r="S650" s="790"/>
      <c r="T650" s="790"/>
      <c r="U650" s="790"/>
      <c r="V650" s="790"/>
      <c r="W650" s="790"/>
      <c r="X650" s="790"/>
      <c r="Y650" s="790"/>
      <c r="Z650" s="790"/>
      <c r="AA650" s="771"/>
      <c r="AB650" s="771"/>
      <c r="AC650" s="771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119</v>
      </c>
      <c r="N651" s="33"/>
      <c r="O651" s="32">
        <v>50</v>
      </c>
      <c r="P651" s="1101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9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0"/>
      <c r="P654" s="790"/>
      <c r="Q654" s="790"/>
      <c r="R654" s="790"/>
      <c r="S654" s="790"/>
      <c r="T654" s="790"/>
      <c r="U654" s="790"/>
      <c r="V654" s="790"/>
      <c r="W654" s="790"/>
      <c r="X654" s="790"/>
      <c r="Y654" s="790"/>
      <c r="Z654" s="790"/>
      <c r="AA654" s="771"/>
      <c r="AB654" s="771"/>
      <c r="AC654" s="771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2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9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0"/>
      <c r="P658" s="790"/>
      <c r="Q658" s="790"/>
      <c r="R658" s="790"/>
      <c r="S658" s="790"/>
      <c r="T658" s="790"/>
      <c r="U658" s="790"/>
      <c r="V658" s="790"/>
      <c r="W658" s="790"/>
      <c r="X658" s="790"/>
      <c r="Y658" s="790"/>
      <c r="Z658" s="790"/>
      <c r="AA658" s="771"/>
      <c r="AB658" s="771"/>
      <c r="AC658" s="771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1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1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976"/>
      <c r="P662" s="823" t="s">
        <v>1053</v>
      </c>
      <c r="Q662" s="824"/>
      <c r="R662" s="824"/>
      <c r="S662" s="824"/>
      <c r="T662" s="824"/>
      <c r="U662" s="824"/>
      <c r="V662" s="825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1956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2041.0599999999997</v>
      </c>
      <c r="Z662" s="37"/>
      <c r="AA662" s="778"/>
      <c r="AB662" s="778"/>
      <c r="AC662" s="778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976"/>
      <c r="P663" s="823" t="s">
        <v>1054</v>
      </c>
      <c r="Q663" s="824"/>
      <c r="R663" s="824"/>
      <c r="S663" s="824"/>
      <c r="T663" s="824"/>
      <c r="U663" s="824"/>
      <c r="V663" s="825"/>
      <c r="W663" s="37" t="s">
        <v>69</v>
      </c>
      <c r="X663" s="777">
        <f>IFERROR(SUM(BM22:BM659),"0")</f>
        <v>2081.4424976273726</v>
      </c>
      <c r="Y663" s="777">
        <f>IFERROR(SUM(BN22:BN659),"0")</f>
        <v>2171.4</v>
      </c>
      <c r="Z663" s="37"/>
      <c r="AA663" s="778"/>
      <c r="AB663" s="778"/>
      <c r="AC663" s="778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976"/>
      <c r="P664" s="823" t="s">
        <v>1055</v>
      </c>
      <c r="Q664" s="824"/>
      <c r="R664" s="824"/>
      <c r="S664" s="824"/>
      <c r="T664" s="824"/>
      <c r="U664" s="824"/>
      <c r="V664" s="825"/>
      <c r="W664" s="37" t="s">
        <v>1056</v>
      </c>
      <c r="X664" s="38">
        <f>ROUNDUP(SUM(BO22:BO659),0)</f>
        <v>4</v>
      </c>
      <c r="Y664" s="38">
        <f>ROUNDUP(SUM(BP22:BP659),0)</f>
        <v>4</v>
      </c>
      <c r="Z664" s="37"/>
      <c r="AA664" s="778"/>
      <c r="AB664" s="778"/>
      <c r="AC664" s="778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976"/>
      <c r="P665" s="823" t="s">
        <v>1057</v>
      </c>
      <c r="Q665" s="824"/>
      <c r="R665" s="824"/>
      <c r="S665" s="824"/>
      <c r="T665" s="824"/>
      <c r="U665" s="824"/>
      <c r="V665" s="825"/>
      <c r="W665" s="37" t="s">
        <v>69</v>
      </c>
      <c r="X665" s="777">
        <f>GrossWeightTotal+PalletQtyTotal*25</f>
        <v>2181.4424976273726</v>
      </c>
      <c r="Y665" s="777">
        <f>GrossWeightTotalR+PalletQtyTotalR*25</f>
        <v>2271.4</v>
      </c>
      <c r="Z665" s="37"/>
      <c r="AA665" s="778"/>
      <c r="AB665" s="778"/>
      <c r="AC665" s="778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976"/>
      <c r="P666" s="823" t="s">
        <v>1058</v>
      </c>
      <c r="Q666" s="824"/>
      <c r="R666" s="824"/>
      <c r="S666" s="824"/>
      <c r="T666" s="824"/>
      <c r="U666" s="824"/>
      <c r="V666" s="825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473.95710169460159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492</v>
      </c>
      <c r="Z666" s="37"/>
      <c r="AA666" s="778"/>
      <c r="AB666" s="778"/>
      <c r="AC666" s="778"/>
    </row>
    <row r="667" spans="1:68" ht="14.2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976"/>
      <c r="P667" s="823" t="s">
        <v>1059</v>
      </c>
      <c r="Q667" s="824"/>
      <c r="R667" s="824"/>
      <c r="S667" s="824"/>
      <c r="T667" s="824"/>
      <c r="U667" s="824"/>
      <c r="V667" s="825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4.6007900000000008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19" t="s">
        <v>113</v>
      </c>
      <c r="D669" s="956"/>
      <c r="E669" s="956"/>
      <c r="F669" s="956"/>
      <c r="G669" s="956"/>
      <c r="H669" s="921"/>
      <c r="I669" s="819" t="s">
        <v>325</v>
      </c>
      <c r="J669" s="956"/>
      <c r="K669" s="956"/>
      <c r="L669" s="956"/>
      <c r="M669" s="956"/>
      <c r="N669" s="956"/>
      <c r="O669" s="956"/>
      <c r="P669" s="956"/>
      <c r="Q669" s="956"/>
      <c r="R669" s="956"/>
      <c r="S669" s="956"/>
      <c r="T669" s="956"/>
      <c r="U669" s="956"/>
      <c r="V669" s="921"/>
      <c r="W669" s="819" t="s">
        <v>662</v>
      </c>
      <c r="X669" s="921"/>
      <c r="Y669" s="819" t="s">
        <v>751</v>
      </c>
      <c r="Z669" s="956"/>
      <c r="AA669" s="956"/>
      <c r="AB669" s="921"/>
      <c r="AC669" s="772" t="s">
        <v>860</v>
      </c>
      <c r="AD669" s="819" t="s">
        <v>932</v>
      </c>
      <c r="AE669" s="921"/>
      <c r="AF669" s="773"/>
    </row>
    <row r="670" spans="1:68" ht="14.25" customHeight="1" thickTop="1" x14ac:dyDescent="0.2">
      <c r="A670" s="1180" t="s">
        <v>1062</v>
      </c>
      <c r="B670" s="819" t="s">
        <v>63</v>
      </c>
      <c r="C670" s="819" t="s">
        <v>114</v>
      </c>
      <c r="D670" s="819" t="s">
        <v>141</v>
      </c>
      <c r="E670" s="819" t="s">
        <v>221</v>
      </c>
      <c r="F670" s="819" t="s">
        <v>245</v>
      </c>
      <c r="G670" s="819" t="s">
        <v>291</v>
      </c>
      <c r="H670" s="819" t="s">
        <v>113</v>
      </c>
      <c r="I670" s="819" t="s">
        <v>326</v>
      </c>
      <c r="J670" s="819" t="s">
        <v>350</v>
      </c>
      <c r="K670" s="819" t="s">
        <v>428</v>
      </c>
      <c r="L670" s="819" t="s">
        <v>449</v>
      </c>
      <c r="M670" s="819" t="s">
        <v>473</v>
      </c>
      <c r="N670" s="773"/>
      <c r="O670" s="819" t="s">
        <v>500</v>
      </c>
      <c r="P670" s="819" t="s">
        <v>503</v>
      </c>
      <c r="Q670" s="819" t="s">
        <v>512</v>
      </c>
      <c r="R670" s="819" t="s">
        <v>528</v>
      </c>
      <c r="S670" s="819" t="s">
        <v>538</v>
      </c>
      <c r="T670" s="819" t="s">
        <v>551</v>
      </c>
      <c r="U670" s="819" t="s">
        <v>562</v>
      </c>
      <c r="V670" s="819" t="s">
        <v>649</v>
      </c>
      <c r="W670" s="819" t="s">
        <v>663</v>
      </c>
      <c r="X670" s="819" t="s">
        <v>707</v>
      </c>
      <c r="Y670" s="819" t="s">
        <v>752</v>
      </c>
      <c r="Z670" s="819" t="s">
        <v>820</v>
      </c>
      <c r="AA670" s="819" t="s">
        <v>844</v>
      </c>
      <c r="AB670" s="819" t="s">
        <v>856</v>
      </c>
      <c r="AC670" s="819" t="s">
        <v>860</v>
      </c>
      <c r="AD670" s="819" t="s">
        <v>932</v>
      </c>
      <c r="AE670" s="819" t="s">
        <v>1032</v>
      </c>
      <c r="AF670" s="773"/>
    </row>
    <row r="671" spans="1:68" ht="13.5" customHeight="1" thickBot="1" x14ac:dyDescent="0.25">
      <c r="A671" s="1181"/>
      <c r="B671" s="820"/>
      <c r="C671" s="820"/>
      <c r="D671" s="820"/>
      <c r="E671" s="820"/>
      <c r="F671" s="820"/>
      <c r="G671" s="820"/>
      <c r="H671" s="820"/>
      <c r="I671" s="820"/>
      <c r="J671" s="820"/>
      <c r="K671" s="820"/>
      <c r="L671" s="820"/>
      <c r="M671" s="820"/>
      <c r="N671" s="773"/>
      <c r="O671" s="820"/>
      <c r="P671" s="820"/>
      <c r="Q671" s="820"/>
      <c r="R671" s="820"/>
      <c r="S671" s="820"/>
      <c r="T671" s="820"/>
      <c r="U671" s="820"/>
      <c r="V671" s="820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128.4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230.4</v>
      </c>
      <c r="E672" s="46">
        <f>IFERROR(Y107*1,"0")+IFERROR(Y108*1,"0")+IFERROR(Y109*1,"0")+IFERROR(Y113*1,"0")+IFERROR(Y114*1,"0")+IFERROR(Y115*1,"0")+IFERROR(Y116*1,"0")+IFERROR(Y117*1,"0")+IFERROR(Y118*1,"0")</f>
        <v>223.2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169.2</v>
      </c>
      <c r="G672" s="46">
        <f>IFERROR(Y154*1,"0")+IFERROR(Y155*1,"0")+IFERROR(Y159*1,"0")+IFERROR(Y160*1,"0")+IFERROR(Y164*1,"0")+IFERROR(Y165*1,"0")</f>
        <v>23.36</v>
      </c>
      <c r="H672" s="46">
        <f>IFERROR(Y170*1,"0")+IFERROR(Y174*1,"0")+IFERROR(Y175*1,"0")+IFERROR(Y176*1,"0")+IFERROR(Y177*1,"0")+IFERROR(Y178*1,"0")+IFERROR(Y182*1,"0")+IFERROR(Y183*1,"0")</f>
        <v>78</v>
      </c>
      <c r="I672" s="46">
        <f>IFERROR(Y189*1,"0")+IFERROR(Y193*1,"0")+IFERROR(Y194*1,"0")+IFERROR(Y195*1,"0")+IFERROR(Y196*1,"0")+IFERROR(Y197*1,"0")+IFERROR(Y198*1,"0")+IFERROR(Y199*1,"0")+IFERROR(Y200*1,"0")</f>
        <v>21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146.20000000000002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36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8.4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659.59999999999991</v>
      </c>
      <c r="V672" s="46">
        <f>IFERROR(Y405*1,"0")+IFERROR(Y409*1,"0")+IFERROR(Y410*1,"0")+IFERROR(Y411*1,"0")</f>
        <v>77.099999999999994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215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25.2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A595:O596"/>
    <mergeCell ref="D557:E557"/>
    <mergeCell ref="P465:T465"/>
    <mergeCell ref="D386:E386"/>
    <mergeCell ref="D462:E46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5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8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2024-12-24T09:01:49Z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