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B1285283-4E52-40A4-AD30-83DC9BD01C2A}" xr6:coauthVersionLast="47" xr6:coauthVersionMax="47" xr10:uidLastSave="{00000000-0000-0000-0000-000000000000}"/>
  <bookViews>
    <workbookView xWindow="1755" yWindow="45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1" i="2" l="1"/>
  <c r="X660" i="2"/>
  <c r="BP659" i="2"/>
  <c r="BO659" i="2"/>
  <c r="BM659" i="2"/>
  <c r="Y659" i="2"/>
  <c r="Z659" i="2" s="1"/>
  <c r="Z660" i="2" s="1"/>
  <c r="X657" i="2"/>
  <c r="X656" i="2"/>
  <c r="BO655" i="2"/>
  <c r="BM655" i="2"/>
  <c r="Y655" i="2"/>
  <c r="Y657" i="2" s="1"/>
  <c r="X653" i="2"/>
  <c r="X652" i="2"/>
  <c r="BO651" i="2"/>
  <c r="BM651" i="2"/>
  <c r="Y651" i="2"/>
  <c r="Y653" i="2" s="1"/>
  <c r="X649" i="2"/>
  <c r="X648" i="2"/>
  <c r="BO647" i="2"/>
  <c r="BM647" i="2"/>
  <c r="Y647" i="2"/>
  <c r="BP647" i="2" s="1"/>
  <c r="BO646" i="2"/>
  <c r="BM646" i="2"/>
  <c r="Y646" i="2"/>
  <c r="X643" i="2"/>
  <c r="X642" i="2"/>
  <c r="BO641" i="2"/>
  <c r="BM641" i="2"/>
  <c r="Y641" i="2"/>
  <c r="BN641" i="2" s="1"/>
  <c r="BO640" i="2"/>
  <c r="BM640" i="2"/>
  <c r="Y640" i="2"/>
  <c r="BN640" i="2" s="1"/>
  <c r="BO639" i="2"/>
  <c r="BM639" i="2"/>
  <c r="Y639" i="2"/>
  <c r="BO638" i="2"/>
  <c r="BM638" i="2"/>
  <c r="Y638" i="2"/>
  <c r="Z638" i="2" s="1"/>
  <c r="X636" i="2"/>
  <c r="X635" i="2"/>
  <c r="BO634" i="2"/>
  <c r="BM634" i="2"/>
  <c r="Y634" i="2"/>
  <c r="BP634" i="2" s="1"/>
  <c r="BO633" i="2"/>
  <c r="BM633" i="2"/>
  <c r="Y633" i="2"/>
  <c r="BN633" i="2" s="1"/>
  <c r="BO632" i="2"/>
  <c r="BM632" i="2"/>
  <c r="Y632" i="2"/>
  <c r="BO631" i="2"/>
  <c r="BM631" i="2"/>
  <c r="Y631" i="2"/>
  <c r="BN631" i="2" s="1"/>
  <c r="BO630" i="2"/>
  <c r="BM630" i="2"/>
  <c r="Z630" i="2"/>
  <c r="Y630" i="2"/>
  <c r="BP630" i="2" s="1"/>
  <c r="BO629" i="2"/>
  <c r="BM629" i="2"/>
  <c r="Y629" i="2"/>
  <c r="BN629" i="2" s="1"/>
  <c r="BO628" i="2"/>
  <c r="BM628" i="2"/>
  <c r="Y628" i="2"/>
  <c r="BO627" i="2"/>
  <c r="BM627" i="2"/>
  <c r="Y627" i="2"/>
  <c r="BN627" i="2" s="1"/>
  <c r="X625" i="2"/>
  <c r="X624" i="2"/>
  <c r="BO623" i="2"/>
  <c r="BM623" i="2"/>
  <c r="Y623" i="2"/>
  <c r="BO622" i="2"/>
  <c r="BM622" i="2"/>
  <c r="Y622" i="2"/>
  <c r="BP622" i="2" s="1"/>
  <c r="BP621" i="2"/>
  <c r="BO621" i="2"/>
  <c r="BM621" i="2"/>
  <c r="Y621" i="2"/>
  <c r="BO620" i="2"/>
  <c r="BM620" i="2"/>
  <c r="Y620" i="2"/>
  <c r="BP620" i="2" s="1"/>
  <c r="BO619" i="2"/>
  <c r="BM619" i="2"/>
  <c r="Y619" i="2"/>
  <c r="BO618" i="2"/>
  <c r="BM618" i="2"/>
  <c r="Y618" i="2"/>
  <c r="BP618" i="2" s="1"/>
  <c r="BP617" i="2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P611" i="2"/>
  <c r="BO611" i="2"/>
  <c r="BM611" i="2"/>
  <c r="Y611" i="2"/>
  <c r="Z611" i="2" s="1"/>
  <c r="BO610" i="2"/>
  <c r="BM610" i="2"/>
  <c r="Y610" i="2"/>
  <c r="X608" i="2"/>
  <c r="X607" i="2"/>
  <c r="BO606" i="2"/>
  <c r="BN606" i="2"/>
  <c r="BM606" i="2"/>
  <c r="Y606" i="2"/>
  <c r="BP606" i="2" s="1"/>
  <c r="BO605" i="2"/>
  <c r="BM605" i="2"/>
  <c r="Y605" i="2"/>
  <c r="BP605" i="2" s="1"/>
  <c r="BO604" i="2"/>
  <c r="BN604" i="2"/>
  <c r="BM604" i="2"/>
  <c r="Y604" i="2"/>
  <c r="BP604" i="2" s="1"/>
  <c r="BO603" i="2"/>
  <c r="BM603" i="2"/>
  <c r="Y603" i="2"/>
  <c r="BP603" i="2" s="1"/>
  <c r="BO602" i="2"/>
  <c r="BM602" i="2"/>
  <c r="Y602" i="2"/>
  <c r="BN602" i="2" s="1"/>
  <c r="BO601" i="2"/>
  <c r="BM601" i="2"/>
  <c r="Y601" i="2"/>
  <c r="BP601" i="2" s="1"/>
  <c r="BP600" i="2"/>
  <c r="BO600" i="2"/>
  <c r="BN600" i="2"/>
  <c r="BM600" i="2"/>
  <c r="Z600" i="2"/>
  <c r="Y600" i="2"/>
  <c r="X596" i="2"/>
  <c r="X595" i="2"/>
  <c r="BO594" i="2"/>
  <c r="BM594" i="2"/>
  <c r="Y594" i="2"/>
  <c r="BP594" i="2" s="1"/>
  <c r="BO593" i="2"/>
  <c r="BN593" i="2"/>
  <c r="BM593" i="2"/>
  <c r="Y593" i="2"/>
  <c r="BP593" i="2" s="1"/>
  <c r="P593" i="2"/>
  <c r="X591" i="2"/>
  <c r="X590" i="2"/>
  <c r="BO589" i="2"/>
  <c r="BN589" i="2"/>
  <c r="BM589" i="2"/>
  <c r="Y589" i="2"/>
  <c r="BP589" i="2" s="1"/>
  <c r="P589" i="2"/>
  <c r="BO588" i="2"/>
  <c r="BM588" i="2"/>
  <c r="Y588" i="2"/>
  <c r="P588" i="2"/>
  <c r="BO587" i="2"/>
  <c r="BM587" i="2"/>
  <c r="Y587" i="2"/>
  <c r="Z587" i="2" s="1"/>
  <c r="P587" i="2"/>
  <c r="X585" i="2"/>
  <c r="X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BN581" i="2" s="1"/>
  <c r="P581" i="2"/>
  <c r="BP580" i="2"/>
  <c r="BO580" i="2"/>
  <c r="BM580" i="2"/>
  <c r="Z580" i="2"/>
  <c r="Y580" i="2"/>
  <c r="BN580" i="2" s="1"/>
  <c r="P580" i="2"/>
  <c r="BO579" i="2"/>
  <c r="BM579" i="2"/>
  <c r="Y579" i="2"/>
  <c r="BP579" i="2" s="1"/>
  <c r="P579" i="2"/>
  <c r="BO578" i="2"/>
  <c r="BM578" i="2"/>
  <c r="Y578" i="2"/>
  <c r="Z578" i="2" s="1"/>
  <c r="P578" i="2"/>
  <c r="BO577" i="2"/>
  <c r="BM577" i="2"/>
  <c r="Y577" i="2"/>
  <c r="BP577" i="2" s="1"/>
  <c r="P577" i="2"/>
  <c r="BO576" i="2"/>
  <c r="BM576" i="2"/>
  <c r="Y576" i="2"/>
  <c r="BN576" i="2" s="1"/>
  <c r="P576" i="2"/>
  <c r="BO575" i="2"/>
  <c r="BM575" i="2"/>
  <c r="Y575" i="2"/>
  <c r="P575" i="2"/>
  <c r="X573" i="2"/>
  <c r="X572" i="2"/>
  <c r="BO571" i="2"/>
  <c r="BM571" i="2"/>
  <c r="Z571" i="2"/>
  <c r="Y571" i="2"/>
  <c r="BP571" i="2" s="1"/>
  <c r="P571" i="2"/>
  <c r="BO570" i="2"/>
  <c r="BN570" i="2"/>
  <c r="BM570" i="2"/>
  <c r="Z570" i="2"/>
  <c r="Y570" i="2"/>
  <c r="BP570" i="2" s="1"/>
  <c r="P570" i="2"/>
  <c r="BO569" i="2"/>
  <c r="BM569" i="2"/>
  <c r="Y569" i="2"/>
  <c r="Y572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Z563" i="2" s="1"/>
  <c r="P563" i="2"/>
  <c r="BO562" i="2"/>
  <c r="BM562" i="2"/>
  <c r="Y562" i="2"/>
  <c r="BP562" i="2" s="1"/>
  <c r="P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Z558" i="2" s="1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Z555" i="2"/>
  <c r="Y555" i="2"/>
  <c r="P555" i="2"/>
  <c r="BO554" i="2"/>
  <c r="BN554" i="2"/>
  <c r="BM554" i="2"/>
  <c r="Z554" i="2"/>
  <c r="Y554" i="2"/>
  <c r="X550" i="2"/>
  <c r="X549" i="2"/>
  <c r="BO548" i="2"/>
  <c r="BM548" i="2"/>
  <c r="Y548" i="2"/>
  <c r="BN548" i="2" s="1"/>
  <c r="P548" i="2"/>
  <c r="X545" i="2"/>
  <c r="X544" i="2"/>
  <c r="BO543" i="2"/>
  <c r="BM543" i="2"/>
  <c r="Y543" i="2"/>
  <c r="BN543" i="2" s="1"/>
  <c r="P543" i="2"/>
  <c r="BP542" i="2"/>
  <c r="BO542" i="2"/>
  <c r="BN542" i="2"/>
  <c r="BM542" i="2"/>
  <c r="Z542" i="2"/>
  <c r="Y542" i="2"/>
  <c r="P542" i="2"/>
  <c r="BO541" i="2"/>
  <c r="BM541" i="2"/>
  <c r="Y541" i="2"/>
  <c r="BP541" i="2" s="1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M526" i="2"/>
  <c r="Y526" i="2"/>
  <c r="BP526" i="2" s="1"/>
  <c r="P526" i="2"/>
  <c r="BO525" i="2"/>
  <c r="BM525" i="2"/>
  <c r="Y525" i="2"/>
  <c r="BO524" i="2"/>
  <c r="BM524" i="2"/>
  <c r="Y524" i="2"/>
  <c r="BP524" i="2" s="1"/>
  <c r="P524" i="2"/>
  <c r="BO523" i="2"/>
  <c r="BM523" i="2"/>
  <c r="Y523" i="2"/>
  <c r="BN523" i="2" s="1"/>
  <c r="X521" i="2"/>
  <c r="X520" i="2"/>
  <c r="BO519" i="2"/>
  <c r="BM519" i="2"/>
  <c r="Y519" i="2"/>
  <c r="Y521" i="2" s="1"/>
  <c r="P519" i="2"/>
  <c r="X516" i="2"/>
  <c r="X515" i="2"/>
  <c r="BO514" i="2"/>
  <c r="BM514" i="2"/>
  <c r="Y514" i="2"/>
  <c r="P514" i="2"/>
  <c r="BO513" i="2"/>
  <c r="BM513" i="2"/>
  <c r="Z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P499" i="2"/>
  <c r="BO498" i="2"/>
  <c r="BM498" i="2"/>
  <c r="Z498" i="2"/>
  <c r="Y498" i="2"/>
  <c r="BP498" i="2" s="1"/>
  <c r="BO497" i="2"/>
  <c r="BM497" i="2"/>
  <c r="Y497" i="2"/>
  <c r="BN497" i="2" s="1"/>
  <c r="P497" i="2"/>
  <c r="BP496" i="2"/>
  <c r="BO496" i="2"/>
  <c r="BN496" i="2"/>
  <c r="BM496" i="2"/>
  <c r="Z496" i="2"/>
  <c r="Y496" i="2"/>
  <c r="P496" i="2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BP492" i="2"/>
  <c r="BO492" i="2"/>
  <c r="BM492" i="2"/>
  <c r="Y492" i="2"/>
  <c r="Z492" i="2" s="1"/>
  <c r="P492" i="2"/>
  <c r="BO491" i="2"/>
  <c r="BM491" i="2"/>
  <c r="Y491" i="2"/>
  <c r="BP491" i="2" s="1"/>
  <c r="P491" i="2"/>
  <c r="BO490" i="2"/>
  <c r="BM490" i="2"/>
  <c r="Y490" i="2"/>
  <c r="BN490" i="2" s="1"/>
  <c r="P490" i="2"/>
  <c r="BO489" i="2"/>
  <c r="BM489" i="2"/>
  <c r="Y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BP485" i="2"/>
  <c r="BO485" i="2"/>
  <c r="BM485" i="2"/>
  <c r="Y485" i="2"/>
  <c r="Z485" i="2" s="1"/>
  <c r="BO484" i="2"/>
  <c r="BM484" i="2"/>
  <c r="Y484" i="2"/>
  <c r="BP484" i="2" s="1"/>
  <c r="BO483" i="2"/>
  <c r="BM483" i="2"/>
  <c r="Y483" i="2"/>
  <c r="P483" i="2"/>
  <c r="BO482" i="2"/>
  <c r="BM482" i="2"/>
  <c r="Y482" i="2"/>
  <c r="BP482" i="2" s="1"/>
  <c r="BO481" i="2"/>
  <c r="BM481" i="2"/>
  <c r="Y481" i="2"/>
  <c r="P481" i="2"/>
  <c r="BO480" i="2"/>
  <c r="BM480" i="2"/>
  <c r="Z480" i="2"/>
  <c r="Y480" i="2"/>
  <c r="BP480" i="2" s="1"/>
  <c r="P480" i="2"/>
  <c r="X478" i="2"/>
  <c r="X477" i="2"/>
  <c r="BO476" i="2"/>
  <c r="BM476" i="2"/>
  <c r="Y476" i="2"/>
  <c r="P476" i="2"/>
  <c r="X472" i="2"/>
  <c r="X471" i="2"/>
  <c r="BO470" i="2"/>
  <c r="BM470" i="2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Y460" i="2" s="1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P446" i="2" s="1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Y434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BN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P409" i="2"/>
  <c r="X407" i="2"/>
  <c r="X406" i="2"/>
  <c r="BO405" i="2"/>
  <c r="BM405" i="2"/>
  <c r="Y405" i="2"/>
  <c r="BP405" i="2" s="1"/>
  <c r="P405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O391" i="2"/>
  <c r="BM391" i="2"/>
  <c r="Y391" i="2"/>
  <c r="Y396" i="2" s="1"/>
  <c r="X389" i="2"/>
  <c r="X388" i="2"/>
  <c r="BP387" i="2"/>
  <c r="BO387" i="2"/>
  <c r="BN387" i="2"/>
  <c r="BM387" i="2"/>
  <c r="Z387" i="2"/>
  <c r="Y387" i="2"/>
  <c r="BO386" i="2"/>
  <c r="BM386" i="2"/>
  <c r="Y386" i="2"/>
  <c r="BP386" i="2" s="1"/>
  <c r="P386" i="2"/>
  <c r="BO385" i="2"/>
  <c r="BM385" i="2"/>
  <c r="Y385" i="2"/>
  <c r="P385" i="2"/>
  <c r="BP384" i="2"/>
  <c r="BO384" i="2"/>
  <c r="BN384" i="2"/>
  <c r="BM384" i="2"/>
  <c r="Z384" i="2"/>
  <c r="Y384" i="2"/>
  <c r="P384" i="2"/>
  <c r="X382" i="2"/>
  <c r="X381" i="2"/>
  <c r="BO380" i="2"/>
  <c r="BM380" i="2"/>
  <c r="Y380" i="2"/>
  <c r="P380" i="2"/>
  <c r="BO379" i="2"/>
  <c r="BM379" i="2"/>
  <c r="Y379" i="2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Z375" i="2" s="1"/>
  <c r="P375" i="2"/>
  <c r="X373" i="2"/>
  <c r="X372" i="2"/>
  <c r="BO371" i="2"/>
  <c r="BM371" i="2"/>
  <c r="Y371" i="2"/>
  <c r="P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Z358" i="2" s="1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Y329" i="2" s="1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N315" i="2"/>
  <c r="BM315" i="2"/>
  <c r="Z315" i="2"/>
  <c r="Z316" i="2" s="1"/>
  <c r="Y315" i="2"/>
  <c r="P315" i="2"/>
  <c r="X312" i="2"/>
  <c r="X311" i="2"/>
  <c r="BO310" i="2"/>
  <c r="BN310" i="2"/>
  <c r="BM310" i="2"/>
  <c r="Z310" i="2"/>
  <c r="Y310" i="2"/>
  <c r="BP310" i="2" s="1"/>
  <c r="P310" i="2"/>
  <c r="BO309" i="2"/>
  <c r="BN309" i="2"/>
  <c r="BM309" i="2"/>
  <c r="Z309" i="2"/>
  <c r="Y309" i="2"/>
  <c r="BP309" i="2" s="1"/>
  <c r="P309" i="2"/>
  <c r="BO308" i="2"/>
  <c r="BM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N281" i="2" s="1"/>
  <c r="P281" i="2"/>
  <c r="BO280" i="2"/>
  <c r="BM280" i="2"/>
  <c r="Y280" i="2"/>
  <c r="BN280" i="2" s="1"/>
  <c r="P280" i="2"/>
  <c r="BP279" i="2"/>
  <c r="BO279" i="2"/>
  <c r="BM279" i="2"/>
  <c r="Y279" i="2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Z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N243" i="2"/>
  <c r="BM243" i="2"/>
  <c r="Z243" i="2"/>
  <c r="Y243" i="2"/>
  <c r="BP243" i="2" s="1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BP189" i="2" s="1"/>
  <c r="P189" i="2"/>
  <c r="X185" i="2"/>
  <c r="X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N170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Y156" i="2" s="1"/>
  <c r="P154" i="2"/>
  <c r="X151" i="2"/>
  <c r="X150" i="2"/>
  <c r="BO149" i="2"/>
  <c r="BM149" i="2"/>
  <c r="Y149" i="2"/>
  <c r="Y150" i="2" s="1"/>
  <c r="P149" i="2"/>
  <c r="BO148" i="2"/>
  <c r="BM148" i="2"/>
  <c r="Z148" i="2"/>
  <c r="Y148" i="2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Z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Z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Z71" i="2" s="1"/>
  <c r="P71" i="2"/>
  <c r="BO70" i="2"/>
  <c r="BM70" i="2"/>
  <c r="Y70" i="2"/>
  <c r="BN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BP66" i="2" s="1"/>
  <c r="P66" i="2"/>
  <c r="BP65" i="2"/>
  <c r="BO65" i="2"/>
  <c r="BM65" i="2"/>
  <c r="Y65" i="2"/>
  <c r="BN65" i="2" s="1"/>
  <c r="P65" i="2"/>
  <c r="BO64" i="2"/>
  <c r="BN64" i="2"/>
  <c r="BM64" i="2"/>
  <c r="Z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BP58" i="2" s="1"/>
  <c r="P58" i="2"/>
  <c r="BO57" i="2"/>
  <c r="BM57" i="2"/>
  <c r="Y57" i="2"/>
  <c r="Y59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57" i="2" l="1"/>
  <c r="BP57" i="2"/>
  <c r="BN78" i="2"/>
  <c r="BN93" i="2"/>
  <c r="Z109" i="2"/>
  <c r="Z113" i="2"/>
  <c r="BP114" i="2"/>
  <c r="BN118" i="2"/>
  <c r="Z142" i="2"/>
  <c r="BN143" i="2"/>
  <c r="Z196" i="2"/>
  <c r="BN226" i="2"/>
  <c r="Z233" i="2"/>
  <c r="BP233" i="2"/>
  <c r="Z268" i="2"/>
  <c r="BP268" i="2"/>
  <c r="Z281" i="2"/>
  <c r="BP281" i="2"/>
  <c r="BN299" i="2"/>
  <c r="BN319" i="2"/>
  <c r="Z328" i="2"/>
  <c r="Z329" i="2" s="1"/>
  <c r="BN347" i="2"/>
  <c r="Z376" i="2"/>
  <c r="Z381" i="2" s="1"/>
  <c r="BP376" i="2"/>
  <c r="BN424" i="2"/>
  <c r="BN446" i="2"/>
  <c r="BN464" i="2"/>
  <c r="BN487" i="2"/>
  <c r="Z488" i="2"/>
  <c r="BN519" i="2"/>
  <c r="Y520" i="2"/>
  <c r="BP563" i="2"/>
  <c r="Z602" i="2"/>
  <c r="BP602" i="2"/>
  <c r="Z634" i="2"/>
  <c r="Z589" i="2"/>
  <c r="Z593" i="2"/>
  <c r="Z604" i="2"/>
  <c r="Y614" i="2"/>
  <c r="Z640" i="2"/>
  <c r="AE672" i="2"/>
  <c r="Y652" i="2"/>
  <c r="BN57" i="2"/>
  <c r="Z78" i="2"/>
  <c r="Z93" i="2"/>
  <c r="Z118" i="2"/>
  <c r="BN142" i="2"/>
  <c r="Z143" i="2"/>
  <c r="Y224" i="2"/>
  <c r="Z226" i="2"/>
  <c r="BP253" i="2"/>
  <c r="Z299" i="2"/>
  <c r="Z306" i="2"/>
  <c r="Z319" i="2"/>
  <c r="Z320" i="2" s="1"/>
  <c r="BN328" i="2"/>
  <c r="Z347" i="2"/>
  <c r="Z424" i="2"/>
  <c r="Z446" i="2"/>
  <c r="Z464" i="2"/>
  <c r="Z470" i="2"/>
  <c r="Z471" i="2" s="1"/>
  <c r="Z487" i="2"/>
  <c r="BN488" i="2"/>
  <c r="Z519" i="2"/>
  <c r="Z520" i="2" s="1"/>
  <c r="BP519" i="2"/>
  <c r="Z576" i="2"/>
  <c r="BP587" i="2"/>
  <c r="Z606" i="2"/>
  <c r="H9" i="2"/>
  <c r="A10" i="2"/>
  <c r="BN28" i="2"/>
  <c r="BP28" i="2"/>
  <c r="BN30" i="2"/>
  <c r="Y60" i="2"/>
  <c r="BP67" i="2"/>
  <c r="BP76" i="2"/>
  <c r="Y89" i="2"/>
  <c r="BN96" i="2"/>
  <c r="BP96" i="2"/>
  <c r="BN116" i="2"/>
  <c r="BP116" i="2"/>
  <c r="BP170" i="2"/>
  <c r="Y171" i="2"/>
  <c r="Y172" i="2"/>
  <c r="BN174" i="2"/>
  <c r="BN176" i="2"/>
  <c r="BP176" i="2"/>
  <c r="BN183" i="2"/>
  <c r="BN189" i="2"/>
  <c r="Y190" i="2"/>
  <c r="Y191" i="2"/>
  <c r="BN205" i="2"/>
  <c r="BN211" i="2"/>
  <c r="BP211" i="2"/>
  <c r="BN217" i="2"/>
  <c r="BP255" i="2"/>
  <c r="BN266" i="2"/>
  <c r="BN270" i="2"/>
  <c r="BP270" i="2"/>
  <c r="BN287" i="2"/>
  <c r="BP287" i="2"/>
  <c r="BP308" i="2"/>
  <c r="BN308" i="2"/>
  <c r="Z308" i="2"/>
  <c r="Y334" i="2"/>
  <c r="BN332" i="2"/>
  <c r="Z332" i="2"/>
  <c r="Z333" i="2" s="1"/>
  <c r="Y333" i="2"/>
  <c r="Y353" i="2"/>
  <c r="Y352" i="2"/>
  <c r="BP351" i="2"/>
  <c r="BN351" i="2"/>
  <c r="Z351" i="2"/>
  <c r="Z352" i="2" s="1"/>
  <c r="BP364" i="2"/>
  <c r="BN364" i="2"/>
  <c r="Z364" i="2"/>
  <c r="BN378" i="2"/>
  <c r="BP378" i="2"/>
  <c r="Y381" i="2"/>
  <c r="BP380" i="2"/>
  <c r="BN380" i="2"/>
  <c r="Z380" i="2"/>
  <c r="BN399" i="2"/>
  <c r="BP399" i="2"/>
  <c r="BP409" i="2"/>
  <c r="Y412" i="2"/>
  <c r="BP410" i="2"/>
  <c r="BN410" i="2"/>
  <c r="Z410" i="2"/>
  <c r="Z419" i="2"/>
  <c r="BP419" i="2"/>
  <c r="BN426" i="2"/>
  <c r="BP426" i="2"/>
  <c r="BP432" i="2"/>
  <c r="BN432" i="2"/>
  <c r="Z432" i="2"/>
  <c r="BP447" i="2"/>
  <c r="BN447" i="2"/>
  <c r="Z447" i="2"/>
  <c r="BP448" i="2"/>
  <c r="BN448" i="2"/>
  <c r="Z448" i="2"/>
  <c r="BP449" i="2"/>
  <c r="Z449" i="2"/>
  <c r="BP564" i="2"/>
  <c r="BN564" i="2"/>
  <c r="Z564" i="2"/>
  <c r="BN569" i="2"/>
  <c r="Y585" i="2"/>
  <c r="Z575" i="2"/>
  <c r="Z583" i="2"/>
  <c r="BP583" i="2"/>
  <c r="BN610" i="2"/>
  <c r="BP610" i="2"/>
  <c r="Z613" i="2"/>
  <c r="BP613" i="2"/>
  <c r="BN619" i="2"/>
  <c r="Z619" i="2"/>
  <c r="BP619" i="2"/>
  <c r="BP632" i="2"/>
  <c r="Z632" i="2"/>
  <c r="BN639" i="2"/>
  <c r="Y642" i="2"/>
  <c r="BP30" i="2"/>
  <c r="BN48" i="2"/>
  <c r="BN51" i="2"/>
  <c r="BP51" i="2"/>
  <c r="BN67" i="2"/>
  <c r="BN69" i="2"/>
  <c r="BP69" i="2"/>
  <c r="BN76" i="2"/>
  <c r="BN100" i="2"/>
  <c r="BP100" i="2"/>
  <c r="BP174" i="2"/>
  <c r="BN178" i="2"/>
  <c r="BP183" i="2"/>
  <c r="BN193" i="2"/>
  <c r="BP193" i="2"/>
  <c r="BN215" i="2"/>
  <c r="BP215" i="2"/>
  <c r="BN220" i="2"/>
  <c r="BP220" i="2"/>
  <c r="BN255" i="2"/>
  <c r="BP266" i="2"/>
  <c r="F9" i="2"/>
  <c r="J9" i="2"/>
  <c r="BP22" i="2"/>
  <c r="Y23" i="2"/>
  <c r="Y36" i="2"/>
  <c r="BN32" i="2"/>
  <c r="BP32" i="2"/>
  <c r="BN34" i="2"/>
  <c r="BP34" i="2"/>
  <c r="BN38" i="2"/>
  <c r="BP38" i="2"/>
  <c r="BN42" i="2"/>
  <c r="BP42" i="2"/>
  <c r="Y43" i="2"/>
  <c r="Z53" i="2"/>
  <c r="BN53" i="2"/>
  <c r="Z58" i="2"/>
  <c r="Z59" i="2" s="1"/>
  <c r="Z77" i="2"/>
  <c r="Z82" i="2"/>
  <c r="BN82" i="2"/>
  <c r="Z84" i="2"/>
  <c r="BN84" i="2"/>
  <c r="BP85" i="2"/>
  <c r="BN87" i="2"/>
  <c r="BP87" i="2"/>
  <c r="BN91" i="2"/>
  <c r="BP91" i="2"/>
  <c r="Z101" i="2"/>
  <c r="Z103" i="2" s="1"/>
  <c r="BN101" i="2"/>
  <c r="Z102" i="2"/>
  <c r="BN102" i="2"/>
  <c r="Z108" i="2"/>
  <c r="Z110" i="2" s="1"/>
  <c r="Y110" i="2"/>
  <c r="Y120" i="2"/>
  <c r="Z123" i="2"/>
  <c r="BN123" i="2"/>
  <c r="Z125" i="2"/>
  <c r="BN125" i="2"/>
  <c r="BP126" i="2"/>
  <c r="BN132" i="2"/>
  <c r="BP132" i="2"/>
  <c r="BN134" i="2"/>
  <c r="BP134" i="2"/>
  <c r="Y145" i="2"/>
  <c r="BN138" i="2"/>
  <c r="BP138" i="2"/>
  <c r="BN141" i="2"/>
  <c r="BP141" i="2"/>
  <c r="Z144" i="2"/>
  <c r="Y151" i="2"/>
  <c r="Z149" i="2"/>
  <c r="Z150" i="2" s="1"/>
  <c r="BN149" i="2"/>
  <c r="Z154" i="2"/>
  <c r="BN154" i="2"/>
  <c r="BP155" i="2"/>
  <c r="BP159" i="2"/>
  <c r="BN165" i="2"/>
  <c r="BP165" i="2"/>
  <c r="Y166" i="2"/>
  <c r="Y185" i="2"/>
  <c r="BN182" i="2"/>
  <c r="Z194" i="2"/>
  <c r="BN194" i="2"/>
  <c r="Z195" i="2"/>
  <c r="BN195" i="2"/>
  <c r="Z197" i="2"/>
  <c r="BN197" i="2"/>
  <c r="BP198" i="2"/>
  <c r="BN200" i="2"/>
  <c r="BP200" i="2"/>
  <c r="Y201" i="2"/>
  <c r="Z221" i="2"/>
  <c r="BN221" i="2"/>
  <c r="Z222" i="2"/>
  <c r="BN222" i="2"/>
  <c r="Z227" i="2"/>
  <c r="Z231" i="2"/>
  <c r="BN231" i="2"/>
  <c r="Z234" i="2"/>
  <c r="Z241" i="2"/>
  <c r="BN241" i="2"/>
  <c r="Z242" i="2"/>
  <c r="BN242" i="2"/>
  <c r="Z256" i="2"/>
  <c r="BN256" i="2"/>
  <c r="Z263" i="2"/>
  <c r="Z267" i="2"/>
  <c r="Z274" i="2"/>
  <c r="Z275" i="2" s="1"/>
  <c r="BN274" i="2"/>
  <c r="BP274" i="2"/>
  <c r="Y275" i="2"/>
  <c r="BP280" i="2"/>
  <c r="Z282" i="2"/>
  <c r="BN282" i="2"/>
  <c r="Z283" i="2"/>
  <c r="BN283" i="2"/>
  <c r="Y325" i="2"/>
  <c r="BN323" i="2"/>
  <c r="Z323" i="2"/>
  <c r="Z324" i="2" s="1"/>
  <c r="Y324" i="2"/>
  <c r="Y338" i="2"/>
  <c r="BN336" i="2"/>
  <c r="Z336" i="2"/>
  <c r="Z338" i="2"/>
  <c r="BN358" i="2"/>
  <c r="BP358" i="2"/>
  <c r="BP360" i="2"/>
  <c r="BN360" i="2"/>
  <c r="Z360" i="2"/>
  <c r="BP369" i="2"/>
  <c r="BN369" i="2"/>
  <c r="Z369" i="2"/>
  <c r="BP370" i="2"/>
  <c r="BN370" i="2"/>
  <c r="Z370" i="2"/>
  <c r="BP393" i="2"/>
  <c r="BN393" i="2"/>
  <c r="Z393" i="2"/>
  <c r="BP421" i="2"/>
  <c r="BN421" i="2"/>
  <c r="Z421" i="2"/>
  <c r="BP422" i="2"/>
  <c r="BN422" i="2"/>
  <c r="Z422" i="2"/>
  <c r="BP423" i="2"/>
  <c r="Z423" i="2"/>
  <c r="BP436" i="2"/>
  <c r="BN436" i="2"/>
  <c r="Z436" i="2"/>
  <c r="Y443" i="2"/>
  <c r="Y442" i="2"/>
  <c r="BP441" i="2"/>
  <c r="BN441" i="2"/>
  <c r="Z441" i="2"/>
  <c r="Z442" i="2" s="1"/>
  <c r="BN452" i="2"/>
  <c r="BP452" i="2"/>
  <c r="BP458" i="2"/>
  <c r="BN458" i="2"/>
  <c r="Z458" i="2"/>
  <c r="BP481" i="2"/>
  <c r="BN481" i="2"/>
  <c r="Z481" i="2"/>
  <c r="BP486" i="2"/>
  <c r="BN486" i="2"/>
  <c r="Z486" i="2"/>
  <c r="BP499" i="2"/>
  <c r="BN499" i="2"/>
  <c r="Z499" i="2"/>
  <c r="BP514" i="2"/>
  <c r="BN514" i="2"/>
  <c r="Z514" i="2"/>
  <c r="Z515" i="2" s="1"/>
  <c r="BN556" i="2"/>
  <c r="Z556" i="2"/>
  <c r="BP556" i="2"/>
  <c r="BN623" i="2"/>
  <c r="Z623" i="2"/>
  <c r="BP623" i="2"/>
  <c r="Y302" i="2"/>
  <c r="Y311" i="2"/>
  <c r="R672" i="2"/>
  <c r="Y316" i="2"/>
  <c r="Y320" i="2"/>
  <c r="Y372" i="2"/>
  <c r="X672" i="2"/>
  <c r="BP462" i="2"/>
  <c r="BN462" i="2"/>
  <c r="Z462" i="2"/>
  <c r="Y467" i="2"/>
  <c r="Y477" i="2"/>
  <c r="Z476" i="2"/>
  <c r="Z477" i="2" s="1"/>
  <c r="Z483" i="2"/>
  <c r="BP483" i="2"/>
  <c r="BP489" i="2"/>
  <c r="BN489" i="2"/>
  <c r="Z489" i="2"/>
  <c r="BP503" i="2"/>
  <c r="BN503" i="2"/>
  <c r="Z503" i="2"/>
  <c r="BP504" i="2"/>
  <c r="BN504" i="2"/>
  <c r="Z504" i="2"/>
  <c r="Y510" i="2"/>
  <c r="BN508" i="2"/>
  <c r="Z508" i="2"/>
  <c r="BP509" i="2"/>
  <c r="Z509" i="2"/>
  <c r="BP525" i="2"/>
  <c r="BN525" i="2"/>
  <c r="Z525" i="2"/>
  <c r="BN535" i="2"/>
  <c r="BP535" i="2"/>
  <c r="Y536" i="2"/>
  <c r="Y544" i="2"/>
  <c r="BN558" i="2"/>
  <c r="BP558" i="2"/>
  <c r="BP560" i="2"/>
  <c r="BN560" i="2"/>
  <c r="Z560" i="2"/>
  <c r="BP588" i="2"/>
  <c r="BN588" i="2"/>
  <c r="Z588" i="2"/>
  <c r="Z590" i="2" s="1"/>
  <c r="Y624" i="2"/>
  <c r="Z617" i="2"/>
  <c r="BN621" i="2"/>
  <c r="Z621" i="2"/>
  <c r="BP628" i="2"/>
  <c r="Z628" i="2"/>
  <c r="Z655" i="2"/>
  <c r="Z656" i="2" s="1"/>
  <c r="BP655" i="2"/>
  <c r="BN494" i="2"/>
  <c r="BP494" i="2"/>
  <c r="BN501" i="2"/>
  <c r="BP501" i="2"/>
  <c r="Y516" i="2"/>
  <c r="Z672" i="2"/>
  <c r="BN527" i="2"/>
  <c r="BP527" i="2"/>
  <c r="BN531" i="2"/>
  <c r="BP531" i="2"/>
  <c r="Y532" i="2"/>
  <c r="AA672" i="2"/>
  <c r="BN540" i="2"/>
  <c r="BP540" i="2"/>
  <c r="Y549" i="2"/>
  <c r="AC672" i="2"/>
  <c r="Y567" i="2"/>
  <c r="BN565" i="2"/>
  <c r="BP576" i="2"/>
  <c r="BN578" i="2"/>
  <c r="BP578" i="2"/>
  <c r="AD672" i="2"/>
  <c r="BN601" i="2"/>
  <c r="BN603" i="2"/>
  <c r="BN605" i="2"/>
  <c r="Y608" i="2"/>
  <c r="BN612" i="2"/>
  <c r="BP612" i="2"/>
  <c r="Y643" i="2"/>
  <c r="BP638" i="2"/>
  <c r="BP640" i="2"/>
  <c r="BN647" i="2"/>
  <c r="BN651" i="2"/>
  <c r="Y661" i="2"/>
  <c r="Z75" i="2"/>
  <c r="Z79" i="2" s="1"/>
  <c r="C672" i="2"/>
  <c r="BP49" i="2"/>
  <c r="BP70" i="2"/>
  <c r="Y73" i="2"/>
  <c r="BP94" i="2"/>
  <c r="BP139" i="2"/>
  <c r="BP177" i="2"/>
  <c r="Y180" i="2"/>
  <c r="Y207" i="2"/>
  <c r="BP216" i="2"/>
  <c r="BP244" i="2"/>
  <c r="BP251" i="2"/>
  <c r="BP359" i="2"/>
  <c r="BN359" i="2"/>
  <c r="Z359" i="2"/>
  <c r="Z31" i="2"/>
  <c r="X666" i="2"/>
  <c r="Z38" i="2"/>
  <c r="Z39" i="2" s="1"/>
  <c r="Z42" i="2"/>
  <c r="Z43" i="2" s="1"/>
  <c r="Z48" i="2"/>
  <c r="Y129" i="2"/>
  <c r="Z138" i="2"/>
  <c r="G672" i="2"/>
  <c r="Y162" i="2"/>
  <c r="Z215" i="2"/>
  <c r="Y237" i="2"/>
  <c r="BN250" i="2"/>
  <c r="Y259" i="2"/>
  <c r="K672" i="2"/>
  <c r="Z307" i="2"/>
  <c r="BN307" i="2"/>
  <c r="BP337" i="2"/>
  <c r="BN337" i="2"/>
  <c r="BP288" i="2"/>
  <c r="BN288" i="2"/>
  <c r="Z288" i="2"/>
  <c r="BN305" i="2"/>
  <c r="Q672" i="2"/>
  <c r="Z305" i="2"/>
  <c r="Y312" i="2"/>
  <c r="BP305" i="2"/>
  <c r="BP357" i="2"/>
  <c r="BN357" i="2"/>
  <c r="Z357" i="2"/>
  <c r="Y365" i="2"/>
  <c r="BP379" i="2"/>
  <c r="BN379" i="2"/>
  <c r="Z379" i="2"/>
  <c r="BP418" i="2"/>
  <c r="BN418" i="2"/>
  <c r="Z418" i="2"/>
  <c r="Z95" i="2"/>
  <c r="Z140" i="2"/>
  <c r="Z178" i="2"/>
  <c r="Z182" i="2"/>
  <c r="Z184" i="2" s="1"/>
  <c r="Y208" i="2"/>
  <c r="Z217" i="2"/>
  <c r="Z245" i="2"/>
  <c r="Z27" i="2"/>
  <c r="Z29" i="2"/>
  <c r="Z66" i="2"/>
  <c r="Z86" i="2"/>
  <c r="Y97" i="2"/>
  <c r="Z115" i="2"/>
  <c r="Z127" i="2"/>
  <c r="Z131" i="2"/>
  <c r="Y146" i="2"/>
  <c r="Z160" i="2"/>
  <c r="Z164" i="2"/>
  <c r="Z166" i="2" s="1"/>
  <c r="Y184" i="2"/>
  <c r="Z199" i="2"/>
  <c r="Z219" i="2"/>
  <c r="Z230" i="2"/>
  <c r="Y238" i="2"/>
  <c r="BN252" i="2"/>
  <c r="Z254" i="2"/>
  <c r="Z280" i="2"/>
  <c r="BP284" i="2"/>
  <c r="BN284" i="2"/>
  <c r="BP286" i="2"/>
  <c r="BN286" i="2"/>
  <c r="Z286" i="2"/>
  <c r="BP307" i="2"/>
  <c r="Z362" i="2"/>
  <c r="Y382" i="2"/>
  <c r="BP375" i="2"/>
  <c r="BN375" i="2"/>
  <c r="BP377" i="2"/>
  <c r="BN377" i="2"/>
  <c r="Z377" i="2"/>
  <c r="Y389" i="2"/>
  <c r="Z386" i="2"/>
  <c r="Y388" i="2"/>
  <c r="Z52" i="2"/>
  <c r="Y88" i="2"/>
  <c r="BN95" i="2"/>
  <c r="BN140" i="2"/>
  <c r="BP265" i="2"/>
  <c r="Z265" i="2"/>
  <c r="Z269" i="2"/>
  <c r="BP269" i="2"/>
  <c r="Y271" i="2"/>
  <c r="BN300" i="2"/>
  <c r="Z300" i="2"/>
  <c r="BP300" i="2"/>
  <c r="Y349" i="2"/>
  <c r="BP346" i="2"/>
  <c r="BN346" i="2"/>
  <c r="Y348" i="2"/>
  <c r="BN50" i="2"/>
  <c r="BN29" i="2"/>
  <c r="BN31" i="2"/>
  <c r="Z33" i="2"/>
  <c r="Y54" i="2"/>
  <c r="D672" i="2"/>
  <c r="BN66" i="2"/>
  <c r="Z68" i="2"/>
  <c r="Y79" i="2"/>
  <c r="BP84" i="2"/>
  <c r="BN86" i="2"/>
  <c r="Z92" i="2"/>
  <c r="Y103" i="2"/>
  <c r="BP109" i="2"/>
  <c r="BP113" i="2"/>
  <c r="BN115" i="2"/>
  <c r="Z117" i="2"/>
  <c r="Y119" i="2"/>
  <c r="BN127" i="2"/>
  <c r="BN131" i="2"/>
  <c r="Z133" i="2"/>
  <c r="BP149" i="2"/>
  <c r="BP154" i="2"/>
  <c r="Y157" i="2"/>
  <c r="BN160" i="2"/>
  <c r="BN164" i="2"/>
  <c r="Z175" i="2"/>
  <c r="BN199" i="2"/>
  <c r="Z206" i="2"/>
  <c r="Z210" i="2"/>
  <c r="Z212" i="2" s="1"/>
  <c r="BN219" i="2"/>
  <c r="Y223" i="2"/>
  <c r="BN230" i="2"/>
  <c r="Z232" i="2"/>
  <c r="BP245" i="2"/>
  <c r="BP252" i="2"/>
  <c r="BN254" i="2"/>
  <c r="Y258" i="2"/>
  <c r="BP298" i="2"/>
  <c r="BN298" i="2"/>
  <c r="P672" i="2"/>
  <c r="Z298" i="2"/>
  <c r="Z301" i="2" s="1"/>
  <c r="Z346" i="2"/>
  <c r="BN362" i="2"/>
  <c r="BN386" i="2"/>
  <c r="Y395" i="2"/>
  <c r="BN391" i="2"/>
  <c r="Z391" i="2"/>
  <c r="BP391" i="2"/>
  <c r="Z50" i="2"/>
  <c r="Y135" i="2"/>
  <c r="BP182" i="2"/>
  <c r="Y212" i="2"/>
  <c r="BN265" i="2"/>
  <c r="BN269" i="2"/>
  <c r="U672" i="2"/>
  <c r="B672" i="2"/>
  <c r="BP27" i="2"/>
  <c r="BP71" i="2"/>
  <c r="BN77" i="2"/>
  <c r="Y98" i="2"/>
  <c r="Z22" i="2"/>
  <c r="Z23" i="2" s="1"/>
  <c r="Z26" i="2"/>
  <c r="BN33" i="2"/>
  <c r="Z49" i="2"/>
  <c r="BN68" i="2"/>
  <c r="Z70" i="2"/>
  <c r="BN92" i="2"/>
  <c r="Z94" i="2"/>
  <c r="BN117" i="2"/>
  <c r="BP131" i="2"/>
  <c r="BN133" i="2"/>
  <c r="Z139" i="2"/>
  <c r="BP164" i="2"/>
  <c r="BN175" i="2"/>
  <c r="Z177" i="2"/>
  <c r="Y202" i="2"/>
  <c r="BN206" i="2"/>
  <c r="BN210" i="2"/>
  <c r="Z216" i="2"/>
  <c r="BN232" i="2"/>
  <c r="BN240" i="2"/>
  <c r="Z244" i="2"/>
  <c r="Y246" i="2"/>
  <c r="Z251" i="2"/>
  <c r="BP263" i="2"/>
  <c r="BP267" i="2"/>
  <c r="M672" i="2"/>
  <c r="Y289" i="2"/>
  <c r="Y290" i="2"/>
  <c r="BP371" i="2"/>
  <c r="BN371" i="2"/>
  <c r="BN71" i="2"/>
  <c r="Y35" i="2"/>
  <c r="Y39" i="2"/>
  <c r="X663" i="2"/>
  <c r="BP52" i="2"/>
  <c r="Y55" i="2"/>
  <c r="BN58" i="2"/>
  <c r="BN63" i="2"/>
  <c r="Z65" i="2"/>
  <c r="Z72" i="2" s="1"/>
  <c r="Y72" i="2"/>
  <c r="Y80" i="2"/>
  <c r="BN83" i="2"/>
  <c r="Z85" i="2"/>
  <c r="Y104" i="2"/>
  <c r="BN108" i="2"/>
  <c r="Z114" i="2"/>
  <c r="BN124" i="2"/>
  <c r="Z126" i="2"/>
  <c r="Z128" i="2" s="1"/>
  <c r="BN144" i="2"/>
  <c r="BN148" i="2"/>
  <c r="Z155" i="2"/>
  <c r="Z159" i="2"/>
  <c r="Z161" i="2" s="1"/>
  <c r="Y179" i="2"/>
  <c r="I672" i="2"/>
  <c r="BN196" i="2"/>
  <c r="Z198" i="2"/>
  <c r="Z201" i="2" s="1"/>
  <c r="BN227" i="2"/>
  <c r="Z229" i="2"/>
  <c r="BN236" i="2"/>
  <c r="Z253" i="2"/>
  <c r="Z279" i="2"/>
  <c r="Y301" i="2"/>
  <c r="BN306" i="2"/>
  <c r="Y343" i="2"/>
  <c r="BP342" i="2"/>
  <c r="BN342" i="2"/>
  <c r="T672" i="2"/>
  <c r="Y344" i="2"/>
  <c r="Z371" i="2"/>
  <c r="BP392" i="2"/>
  <c r="BN392" i="2"/>
  <c r="X662" i="2"/>
  <c r="BN22" i="2"/>
  <c r="BN26" i="2"/>
  <c r="Y128" i="2"/>
  <c r="Y161" i="2"/>
  <c r="H672" i="2"/>
  <c r="Z189" i="2"/>
  <c r="Z190" i="2" s="1"/>
  <c r="J672" i="2"/>
  <c r="BP210" i="2"/>
  <c r="Z218" i="2"/>
  <c r="BP234" i="2"/>
  <c r="BP240" i="2"/>
  <c r="L672" i="2"/>
  <c r="Y272" i="2"/>
  <c r="BP262" i="2"/>
  <c r="BP293" i="2"/>
  <c r="BN293" i="2"/>
  <c r="O672" i="2"/>
  <c r="Z293" i="2"/>
  <c r="Z294" i="2" s="1"/>
  <c r="Y294" i="2"/>
  <c r="Z342" i="2"/>
  <c r="Z343" i="2" s="1"/>
  <c r="Z363" i="2"/>
  <c r="BN363" i="2"/>
  <c r="Z392" i="2"/>
  <c r="BN75" i="2"/>
  <c r="X664" i="2"/>
  <c r="BP63" i="2"/>
  <c r="E672" i="2"/>
  <c r="Y111" i="2"/>
  <c r="F672" i="2"/>
  <c r="BP148" i="2"/>
  <c r="Z170" i="2"/>
  <c r="Z171" i="2" s="1"/>
  <c r="Z205" i="2"/>
  <c r="Z207" i="2" s="1"/>
  <c r="BP236" i="2"/>
  <c r="Y247" i="2"/>
  <c r="Z262" i="2"/>
  <c r="BN279" i="2"/>
  <c r="S672" i="2"/>
  <c r="BN361" i="2"/>
  <c r="Z361" i="2"/>
  <c r="BP361" i="2"/>
  <c r="Y366" i="2"/>
  <c r="BN385" i="2"/>
  <c r="Z385" i="2"/>
  <c r="BP385" i="2"/>
  <c r="BP315" i="2"/>
  <c r="BP319" i="2"/>
  <c r="BP323" i="2"/>
  <c r="BP328" i="2"/>
  <c r="BP332" i="2"/>
  <c r="BP336" i="2"/>
  <c r="Y339" i="2"/>
  <c r="Y373" i="2"/>
  <c r="Y472" i="2"/>
  <c r="Y478" i="2"/>
  <c r="BP508" i="2"/>
  <c r="Y511" i="2"/>
  <c r="Z531" i="2"/>
  <c r="Z532" i="2" s="1"/>
  <c r="Z535" i="2"/>
  <c r="Z536" i="2" s="1"/>
  <c r="Z540" i="2"/>
  <c r="BP554" i="2"/>
  <c r="Y573" i="2"/>
  <c r="Z601" i="2"/>
  <c r="Z603" i="2"/>
  <c r="Z605" i="2"/>
  <c r="Y607" i="2"/>
  <c r="BN617" i="2"/>
  <c r="Y636" i="2"/>
  <c r="BP639" i="2"/>
  <c r="BP641" i="2"/>
  <c r="Z651" i="2"/>
  <c r="Z652" i="2" s="1"/>
  <c r="BN659" i="2"/>
  <c r="Y401" i="2"/>
  <c r="Y406" i="2"/>
  <c r="BP411" i="2"/>
  <c r="BP417" i="2"/>
  <c r="BN419" i="2"/>
  <c r="Y428" i="2"/>
  <c r="Y438" i="2"/>
  <c r="Y454" i="2"/>
  <c r="BP465" i="2"/>
  <c r="Y468" i="2"/>
  <c r="BN483" i="2"/>
  <c r="BN485" i="2"/>
  <c r="BP490" i="2"/>
  <c r="BN492" i="2"/>
  <c r="BP497" i="2"/>
  <c r="BP523" i="2"/>
  <c r="BP543" i="2"/>
  <c r="BP548" i="2"/>
  <c r="BP561" i="2"/>
  <c r="BN563" i="2"/>
  <c r="Z565" i="2"/>
  <c r="Z569" i="2"/>
  <c r="Z572" i="2" s="1"/>
  <c r="BP581" i="2"/>
  <c r="BN583" i="2"/>
  <c r="BN587" i="2"/>
  <c r="Y595" i="2"/>
  <c r="BN611" i="2"/>
  <c r="BN613" i="2"/>
  <c r="BP627" i="2"/>
  <c r="BP629" i="2"/>
  <c r="BP631" i="2"/>
  <c r="BP633" i="2"/>
  <c r="Z647" i="2"/>
  <c r="BN655" i="2"/>
  <c r="Y505" i="2"/>
  <c r="V672" i="2"/>
  <c r="W672" i="2"/>
  <c r="Y402" i="2"/>
  <c r="Y407" i="2"/>
  <c r="Y429" i="2"/>
  <c r="Y439" i="2"/>
  <c r="Y455" i="2"/>
  <c r="Z466" i="2"/>
  <c r="Z482" i="2"/>
  <c r="Z491" i="2"/>
  <c r="Y515" i="2"/>
  <c r="Z524" i="2"/>
  <c r="Z562" i="2"/>
  <c r="Z582" i="2"/>
  <c r="Y596" i="2"/>
  <c r="Z618" i="2"/>
  <c r="Z620" i="2"/>
  <c r="Z622" i="2"/>
  <c r="BN638" i="2"/>
  <c r="BP651" i="2"/>
  <c r="Y660" i="2"/>
  <c r="Y317" i="2"/>
  <c r="Y330" i="2"/>
  <c r="Z394" i="2"/>
  <c r="Z398" i="2"/>
  <c r="BN423" i="2"/>
  <c r="Z425" i="2"/>
  <c r="BN449" i="2"/>
  <c r="Z451" i="2"/>
  <c r="BN470" i="2"/>
  <c r="BN476" i="2"/>
  <c r="BN480" i="2"/>
  <c r="Z484" i="2"/>
  <c r="Z493" i="2"/>
  <c r="BN498" i="2"/>
  <c r="Z500" i="2"/>
  <c r="Y506" i="2"/>
  <c r="BN509" i="2"/>
  <c r="BN513" i="2"/>
  <c r="Z526" i="2"/>
  <c r="BN555" i="2"/>
  <c r="Z557" i="2"/>
  <c r="BP569" i="2"/>
  <c r="BN571" i="2"/>
  <c r="BN575" i="2"/>
  <c r="Z577" i="2"/>
  <c r="Y584" i="2"/>
  <c r="Z610" i="2"/>
  <c r="Z614" i="2" s="1"/>
  <c r="BN628" i="2"/>
  <c r="BN630" i="2"/>
  <c r="BN632" i="2"/>
  <c r="BN634" i="2"/>
  <c r="Y656" i="2"/>
  <c r="Y672" i="2"/>
  <c r="Y413" i="2"/>
  <c r="BN466" i="2"/>
  <c r="BN482" i="2"/>
  <c r="BN491" i="2"/>
  <c r="BN524" i="2"/>
  <c r="Y528" i="2"/>
  <c r="Y545" i="2"/>
  <c r="Y550" i="2"/>
  <c r="BN562" i="2"/>
  <c r="BN582" i="2"/>
  <c r="BN618" i="2"/>
  <c r="BN620" i="2"/>
  <c r="BN622" i="2"/>
  <c r="BN394" i="2"/>
  <c r="BN398" i="2"/>
  <c r="Z400" i="2"/>
  <c r="Z405" i="2"/>
  <c r="Z406" i="2" s="1"/>
  <c r="Z409" i="2"/>
  <c r="BN425" i="2"/>
  <c r="Z427" i="2"/>
  <c r="Z431" i="2"/>
  <c r="Z437" i="2"/>
  <c r="BN451" i="2"/>
  <c r="Z453" i="2"/>
  <c r="Z457" i="2"/>
  <c r="Z459" i="2" s="1"/>
  <c r="Z463" i="2"/>
  <c r="BP470" i="2"/>
  <c r="BP476" i="2"/>
  <c r="BN484" i="2"/>
  <c r="BN493" i="2"/>
  <c r="Z495" i="2"/>
  <c r="BN500" i="2"/>
  <c r="Z502" i="2"/>
  <c r="BP513" i="2"/>
  <c r="BN526" i="2"/>
  <c r="Z541" i="2"/>
  <c r="BP555" i="2"/>
  <c r="BN557" i="2"/>
  <c r="Z559" i="2"/>
  <c r="Y566" i="2"/>
  <c r="BP575" i="2"/>
  <c r="BN577" i="2"/>
  <c r="Z579" i="2"/>
  <c r="Y590" i="2"/>
  <c r="Z594" i="2"/>
  <c r="Z595" i="2" s="1"/>
  <c r="Y625" i="2"/>
  <c r="Z646" i="2"/>
  <c r="Y648" i="2"/>
  <c r="Y433" i="2"/>
  <c r="Y459" i="2"/>
  <c r="BP466" i="2"/>
  <c r="Y615" i="2"/>
  <c r="Z639" i="2"/>
  <c r="Z641" i="2"/>
  <c r="AB672" i="2"/>
  <c r="BN400" i="2"/>
  <c r="BN405" i="2"/>
  <c r="BN409" i="2"/>
  <c r="Z411" i="2"/>
  <c r="Z417" i="2"/>
  <c r="BN427" i="2"/>
  <c r="BN431" i="2"/>
  <c r="BN437" i="2"/>
  <c r="BN453" i="2"/>
  <c r="BN457" i="2"/>
  <c r="BN463" i="2"/>
  <c r="Z465" i="2"/>
  <c r="Z490" i="2"/>
  <c r="BN495" i="2"/>
  <c r="Z497" i="2"/>
  <c r="BN502" i="2"/>
  <c r="Z523" i="2"/>
  <c r="Z528" i="2" s="1"/>
  <c r="Y529" i="2"/>
  <c r="BN541" i="2"/>
  <c r="Z543" i="2"/>
  <c r="Z548" i="2"/>
  <c r="Z549" i="2" s="1"/>
  <c r="BN559" i="2"/>
  <c r="Z561" i="2"/>
  <c r="BN579" i="2"/>
  <c r="Z581" i="2"/>
  <c r="BN594" i="2"/>
  <c r="Z627" i="2"/>
  <c r="Z629" i="2"/>
  <c r="Z631" i="2"/>
  <c r="Z633" i="2"/>
  <c r="Y635" i="2"/>
  <c r="BN646" i="2"/>
  <c r="Y591" i="2"/>
  <c r="Y649" i="2"/>
  <c r="BP431" i="2"/>
  <c r="BP457" i="2"/>
  <c r="BP646" i="2"/>
  <c r="Z428" i="2" l="1"/>
  <c r="Z365" i="2"/>
  <c r="Z156" i="2"/>
  <c r="Z88" i="2"/>
  <c r="Z438" i="2"/>
  <c r="Z624" i="2"/>
  <c r="Z237" i="2"/>
  <c r="Z119" i="2"/>
  <c r="Z388" i="2"/>
  <c r="Z271" i="2"/>
  <c r="Z433" i="2"/>
  <c r="Z372" i="2"/>
  <c r="Z289" i="2"/>
  <c r="Z246" i="2"/>
  <c r="Z348" i="2"/>
  <c r="Z510" i="2"/>
  <c r="Z454" i="2"/>
  <c r="Z505" i="2"/>
  <c r="Y662" i="2"/>
  <c r="Y666" i="2"/>
  <c r="Y664" i="2"/>
  <c r="Z97" i="2"/>
  <c r="Z135" i="2"/>
  <c r="Z467" i="2"/>
  <c r="Z584" i="2"/>
  <c r="Z566" i="2"/>
  <c r="Z607" i="2"/>
  <c r="Z258" i="2"/>
  <c r="Z179" i="2"/>
  <c r="X665" i="2"/>
  <c r="Z54" i="2"/>
  <c r="Z395" i="2"/>
  <c r="Z311" i="2"/>
  <c r="Z648" i="2"/>
  <c r="Z635" i="2"/>
  <c r="Z223" i="2"/>
  <c r="Z401" i="2"/>
  <c r="Z544" i="2"/>
  <c r="Y663" i="2"/>
  <c r="Z412" i="2"/>
  <c r="Z642" i="2"/>
  <c r="Z35" i="2"/>
  <c r="Z145" i="2"/>
  <c r="Y665" i="2" l="1"/>
  <c r="Z667" i="2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<sst xmlns="http://schemas.openxmlformats.org/spreadsheetml/2006/main" count="5262" uniqueCount="1080">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</sst>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C648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6" t="s">
        <v>26</v>
      </c>
      <c r="E1" s="1186"/>
      <c r="F1" s="1186"/>
      <c r="G1" s="14" t="s">
        <v>66</v>
      </c>
      <c r="H1" s="1186" t="s">
        <v>46</v>
      </c>
      <c r="I1" s="1186"/>
      <c r="J1" s="1186"/>
      <c r="K1" s="1186"/>
      <c r="L1" s="1186"/>
      <c r="M1" s="1186"/>
      <c r="N1" s="1186"/>
      <c r="O1" s="1186"/>
      <c r="P1" s="1186"/>
      <c r="Q1" s="1186"/>
      <c r="R1" s="1187" t="s">
        <v>67</v>
      </c>
      <c r="S1" s="1188"/>
      <c r="T1" s="118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9"/>
      <c r="R2" s="1189"/>
      <c r="S2" s="1189"/>
      <c r="T2" s="1189"/>
      <c r="U2" s="1189"/>
      <c r="V2" s="1189"/>
      <c r="W2" s="118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9"/>
      <c r="Q3" s="1189"/>
      <c r="R3" s="1189"/>
      <c r="S3" s="1189"/>
      <c r="T3" s="1189"/>
      <c r="U3" s="1189"/>
      <c r="V3" s="1189"/>
      <c r="W3" s="118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0" t="s">
        <v>8</v>
      </c>
      <c r="B5" s="1190"/>
      <c r="C5" s="1190"/>
      <c r="D5" s="1191"/>
      <c r="E5" s="1191"/>
      <c r="F5" s="1192" t="s">
        <v>14</v>
      </c>
      <c r="G5" s="1192"/>
      <c r="H5" s="1191"/>
      <c r="I5" s="1191"/>
      <c r="J5" s="1191"/>
      <c r="K5" s="1191"/>
      <c r="L5" s="1191"/>
      <c r="M5" s="1191"/>
      <c r="N5" s="69"/>
      <c r="P5" s="26" t="s">
        <v>4</v>
      </c>
      <c r="Q5" s="1193">
        <v>45648</v>
      </c>
      <c r="R5" s="1193"/>
      <c r="T5" s="1194" t="s">
        <v>3</v>
      </c>
      <c r="U5" s="1195"/>
      <c r="V5" s="1196" t="s">
        <v>1066</v>
      </c>
      <c r="W5" s="1197"/>
      <c r="AB5" s="57"/>
      <c r="AC5" s="57"/>
      <c r="AD5" s="57"/>
      <c r="AE5" s="57"/>
    </row>
    <row r="6" spans="1:32" s="17" customFormat="1" ht="24" customHeight="1" x14ac:dyDescent="0.2">
      <c r="A6" s="1190" t="s">
        <v>1</v>
      </c>
      <c r="B6" s="1190"/>
      <c r="C6" s="1190"/>
      <c r="D6" s="1198" t="s">
        <v>75</v>
      </c>
      <c r="E6" s="1198"/>
      <c r="F6" s="1198"/>
      <c r="G6" s="1198"/>
      <c r="H6" s="1198"/>
      <c r="I6" s="1198"/>
      <c r="J6" s="1198"/>
      <c r="K6" s="1198"/>
      <c r="L6" s="1198"/>
      <c r="M6" s="1198"/>
      <c r="N6" s="70"/>
      <c r="P6" s="26" t="s">
        <v>27</v>
      </c>
      <c r="Q6" s="1199" t="str">
        <f>IF(Q5=0," ",CHOOSE(WEEKDAY(Q5,2),"Понедельник","Вторник","Среда","Четверг","Пятница","Суббота","Воскресенье"))</f>
        <v>Воскресенье</v>
      </c>
      <c r="R6" s="1199"/>
      <c r="T6" s="1200" t="s">
        <v>5</v>
      </c>
      <c r="U6" s="1201"/>
      <c r="V6" s="1202" t="s">
        <v>69</v>
      </c>
      <c r="W6" s="120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08" t="str">
        <f>IFERROR(VLOOKUP(DeliveryAddress,Table,3,0),1)</f>
        <v>1</v>
      </c>
      <c r="E7" s="1209"/>
      <c r="F7" s="1209"/>
      <c r="G7" s="1209"/>
      <c r="H7" s="1209"/>
      <c r="I7" s="1209"/>
      <c r="J7" s="1209"/>
      <c r="K7" s="1209"/>
      <c r="L7" s="1209"/>
      <c r="M7" s="1210"/>
      <c r="N7" s="71"/>
      <c r="P7" s="26"/>
      <c r="Q7" s="46"/>
      <c r="R7" s="46"/>
      <c r="T7" s="1200"/>
      <c r="U7" s="1201"/>
      <c r="V7" s="1204"/>
      <c r="W7" s="1205"/>
      <c r="AB7" s="57"/>
      <c r="AC7" s="57"/>
      <c r="AD7" s="57"/>
      <c r="AE7" s="57"/>
    </row>
    <row r="8" spans="1:32" s="17" customFormat="1" ht="25.5" customHeight="1" x14ac:dyDescent="0.2">
      <c r="A8" s="1211" t="s">
        <v>57</v>
      </c>
      <c r="B8" s="1211"/>
      <c r="C8" s="1211"/>
      <c r="D8" s="1212" t="s">
        <v>76</v>
      </c>
      <c r="E8" s="1212"/>
      <c r="F8" s="1212"/>
      <c r="G8" s="1212"/>
      <c r="H8" s="1212"/>
      <c r="I8" s="1212"/>
      <c r="J8" s="1212"/>
      <c r="K8" s="1212"/>
      <c r="L8" s="1212"/>
      <c r="M8" s="1212"/>
      <c r="N8" s="72"/>
      <c r="P8" s="26" t="s">
        <v>11</v>
      </c>
      <c r="Q8" s="1171">
        <v>0.41666666666666669</v>
      </c>
      <c r="R8" s="1171"/>
      <c r="T8" s="1200"/>
      <c r="U8" s="1201"/>
      <c r="V8" s="1204"/>
      <c r="W8" s="1205"/>
      <c r="AB8" s="57"/>
      <c r="AC8" s="57"/>
      <c r="AD8" s="57"/>
      <c r="AE8" s="57"/>
    </row>
    <row r="9" spans="1:32" s="17" customFormat="1" ht="39.950000000000003" customHeight="1" x14ac:dyDescent="0.2">
      <c r="A9" s="11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1"/>
      <c r="C9" s="1161"/>
      <c r="D9" s="1162" t="s">
        <v>45</v>
      </c>
      <c r="E9" s="1163"/>
      <c r="F9" s="11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1"/>
      <c r="H9" s="1213" t="str">
        <f>IF(AND($A$9="Тип доверенности/получателя при получении в адресе перегруза:",$D$9="Разовая доверенность"),"Введите ФИО","")</f>
        <v/>
      </c>
      <c r="I9" s="1213"/>
      <c r="J9" s="12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3"/>
      <c r="L9" s="1213"/>
      <c r="M9" s="1213"/>
      <c r="N9" s="67"/>
      <c r="P9" s="29" t="s">
        <v>15</v>
      </c>
      <c r="Q9" s="1214"/>
      <c r="R9" s="1214"/>
      <c r="T9" s="1200"/>
      <c r="U9" s="1201"/>
      <c r="V9" s="1206"/>
      <c r="W9" s="120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1"/>
      <c r="C10" s="1161"/>
      <c r="D10" s="1162"/>
      <c r="E10" s="1163"/>
      <c r="F10" s="11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1"/>
      <c r="H10" s="1164" t="str">
        <f>IFERROR(VLOOKUP($D$10,Proxy,2,FALSE),"")</f>
        <v/>
      </c>
      <c r="I10" s="1164"/>
      <c r="J10" s="1164"/>
      <c r="K10" s="1164"/>
      <c r="L10" s="1164"/>
      <c r="M10" s="1164"/>
      <c r="N10" s="68"/>
      <c r="P10" s="29" t="s">
        <v>32</v>
      </c>
      <c r="Q10" s="1165"/>
      <c r="R10" s="1165"/>
      <c r="U10" s="26" t="s">
        <v>12</v>
      </c>
      <c r="V10" s="1166" t="s">
        <v>70</v>
      </c>
      <c r="W10" s="11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68"/>
      <c r="R11" s="1168"/>
      <c r="U11" s="26" t="s">
        <v>28</v>
      </c>
      <c r="V11" s="1169" t="s">
        <v>54</v>
      </c>
      <c r="W11" s="11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0" t="s">
        <v>71</v>
      </c>
      <c r="B12" s="1170"/>
      <c r="C12" s="1170"/>
      <c r="D12" s="1170"/>
      <c r="E12" s="1170"/>
      <c r="F12" s="1170"/>
      <c r="G12" s="1170"/>
      <c r="H12" s="1170"/>
      <c r="I12" s="1170"/>
      <c r="J12" s="1170"/>
      <c r="K12" s="1170"/>
      <c r="L12" s="1170"/>
      <c r="M12" s="1170"/>
      <c r="N12" s="73"/>
      <c r="P12" s="26" t="s">
        <v>30</v>
      </c>
      <c r="Q12" s="1171"/>
      <c r="R12" s="1171"/>
      <c r="S12" s="27"/>
      <c r="T12"/>
      <c r="U12" s="26" t="s">
        <v>45</v>
      </c>
      <c r="V12" s="1172"/>
      <c r="W12" s="1172"/>
      <c r="X12"/>
      <c r="AB12" s="57"/>
      <c r="AC12" s="57"/>
      <c r="AD12" s="57"/>
      <c r="AE12" s="57"/>
    </row>
    <row r="13" spans="1:32" s="17" customFormat="1" ht="23.25" customHeight="1" x14ac:dyDescent="0.2">
      <c r="A13" s="1170" t="s">
        <v>72</v>
      </c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73"/>
      <c r="O13" s="29"/>
      <c r="P13" s="29" t="s">
        <v>31</v>
      </c>
      <c r="Q13" s="1169"/>
      <c r="R13" s="11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0" t="s">
        <v>73</v>
      </c>
      <c r="B14" s="1170"/>
      <c r="C14" s="1170"/>
      <c r="D14" s="1170"/>
      <c r="E14" s="1170"/>
      <c r="F14" s="1170"/>
      <c r="G14" s="1170"/>
      <c r="H14" s="1170"/>
      <c r="I14" s="1170"/>
      <c r="J14" s="1170"/>
      <c r="K14" s="1170"/>
      <c r="L14" s="1170"/>
      <c r="M14" s="11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3" t="s">
        <v>74</v>
      </c>
      <c r="B15" s="1173"/>
      <c r="C15" s="1173"/>
      <c r="D15" s="1173"/>
      <c r="E15" s="1173"/>
      <c r="F15" s="1173"/>
      <c r="G15" s="1173"/>
      <c r="H15" s="1173"/>
      <c r="I15" s="1173"/>
      <c r="J15" s="1173"/>
      <c r="K15" s="1173"/>
      <c r="L15" s="1173"/>
      <c r="M15" s="1173"/>
      <c r="N15" s="74"/>
      <c r="O15"/>
      <c r="P15" s="1174" t="s">
        <v>60</v>
      </c>
      <c r="Q15" s="1174"/>
      <c r="R15" s="1174"/>
      <c r="S15" s="1174"/>
      <c r="T15" s="117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5"/>
      <c r="Q16" s="1175"/>
      <c r="R16" s="1175"/>
      <c r="S16" s="1175"/>
      <c r="T16" s="11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6" t="s">
        <v>58</v>
      </c>
      <c r="B17" s="1146" t="s">
        <v>48</v>
      </c>
      <c r="C17" s="1178" t="s">
        <v>47</v>
      </c>
      <c r="D17" s="1180" t="s">
        <v>49</v>
      </c>
      <c r="E17" s="1181"/>
      <c r="F17" s="1146" t="s">
        <v>21</v>
      </c>
      <c r="G17" s="1146" t="s">
        <v>24</v>
      </c>
      <c r="H17" s="1146" t="s">
        <v>22</v>
      </c>
      <c r="I17" s="1146" t="s">
        <v>23</v>
      </c>
      <c r="J17" s="1146" t="s">
        <v>16</v>
      </c>
      <c r="K17" s="1146" t="s">
        <v>62</v>
      </c>
      <c r="L17" s="1146" t="s">
        <v>64</v>
      </c>
      <c r="M17" s="1146" t="s">
        <v>2</v>
      </c>
      <c r="N17" s="1146" t="s">
        <v>63</v>
      </c>
      <c r="O17" s="1146" t="s">
        <v>25</v>
      </c>
      <c r="P17" s="1180" t="s">
        <v>17</v>
      </c>
      <c r="Q17" s="1184"/>
      <c r="R17" s="1184"/>
      <c r="S17" s="1184"/>
      <c r="T17" s="1181"/>
      <c r="U17" s="1176" t="s">
        <v>55</v>
      </c>
      <c r="V17" s="1177"/>
      <c r="W17" s="1146" t="s">
        <v>6</v>
      </c>
      <c r="X17" s="1146" t="s">
        <v>41</v>
      </c>
      <c r="Y17" s="1148" t="s">
        <v>53</v>
      </c>
      <c r="Z17" s="1150" t="s">
        <v>18</v>
      </c>
      <c r="AA17" s="1152" t="s">
        <v>59</v>
      </c>
      <c r="AB17" s="1152" t="s">
        <v>19</v>
      </c>
      <c r="AC17" s="1152" t="s">
        <v>65</v>
      </c>
      <c r="AD17" s="1154" t="s">
        <v>56</v>
      </c>
      <c r="AE17" s="1155"/>
      <c r="AF17" s="1156"/>
      <c r="AG17" s="77"/>
      <c r="BD17" s="76" t="s">
        <v>61</v>
      </c>
    </row>
    <row r="18" spans="1:68" ht="14.25" customHeight="1" x14ac:dyDescent="0.2">
      <c r="A18" s="1147"/>
      <c r="B18" s="1147"/>
      <c r="C18" s="1179"/>
      <c r="D18" s="1182"/>
      <c r="E18" s="1183"/>
      <c r="F18" s="1147"/>
      <c r="G18" s="1147"/>
      <c r="H18" s="1147"/>
      <c r="I18" s="1147"/>
      <c r="J18" s="1147"/>
      <c r="K18" s="1147"/>
      <c r="L18" s="1147"/>
      <c r="M18" s="1147"/>
      <c r="N18" s="1147"/>
      <c r="O18" s="1147"/>
      <c r="P18" s="1182"/>
      <c r="Q18" s="1185"/>
      <c r="R18" s="1185"/>
      <c r="S18" s="1185"/>
      <c r="T18" s="1183"/>
      <c r="U18" s="78" t="s">
        <v>44</v>
      </c>
      <c r="V18" s="78" t="s">
        <v>43</v>
      </c>
      <c r="W18" s="1147"/>
      <c r="X18" s="1147"/>
      <c r="Y18" s="1149"/>
      <c r="Z18" s="1151"/>
      <c r="AA18" s="1153"/>
      <c r="AB18" s="1153"/>
      <c r="AC18" s="1153"/>
      <c r="AD18" s="1157"/>
      <c r="AE18" s="1158"/>
      <c r="AF18" s="1159"/>
      <c r="AG18" s="77"/>
      <c r="BD18" s="76"/>
    </row>
    <row r="19" spans="1:68" ht="27.75" customHeight="1" x14ac:dyDescent="0.2">
      <c r="A19" s="831" t="s">
        <v>77</v>
      </c>
      <c r="B19" s="831"/>
      <c r="C19" s="831"/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  <c r="Q19" s="831"/>
      <c r="R19" s="831"/>
      <c r="S19" s="831"/>
      <c r="T19" s="831"/>
      <c r="U19" s="831"/>
      <c r="V19" s="831"/>
      <c r="W19" s="831"/>
      <c r="X19" s="831"/>
      <c r="Y19" s="831"/>
      <c r="Z19" s="831"/>
      <c r="AA19" s="52"/>
      <c r="AB19" s="52"/>
      <c r="AC19" s="52"/>
    </row>
    <row r="20" spans="1:68" ht="16.5" customHeight="1" x14ac:dyDescent="0.25">
      <c r="A20" s="797" t="s">
        <v>77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2"/>
      <c r="AB20" s="62"/>
      <c r="AC20" s="62"/>
    </row>
    <row r="21" spans="1:68" ht="14.25" customHeight="1" x14ac:dyDescent="0.25">
      <c r="A21" s="787" t="s">
        <v>78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8">
        <v>4680115885004</v>
      </c>
      <c r="E22" s="78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5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82" t="s">
        <v>40</v>
      </c>
      <c r="Q23" s="783"/>
      <c r="R23" s="783"/>
      <c r="S23" s="783"/>
      <c r="T23" s="783"/>
      <c r="U23" s="783"/>
      <c r="V23" s="78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82" t="s">
        <v>40</v>
      </c>
      <c r="Q24" s="783"/>
      <c r="R24" s="783"/>
      <c r="S24" s="783"/>
      <c r="T24" s="783"/>
      <c r="U24" s="783"/>
      <c r="V24" s="78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7" t="s">
        <v>84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88">
        <v>4607091383881</v>
      </c>
      <c r="E26" s="788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88">
        <v>4680115885912</v>
      </c>
      <c r="E27" s="788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8">
        <v>4607091388237</v>
      </c>
      <c r="E28" s="788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8">
        <v>4680115886230</v>
      </c>
      <c r="E29" s="7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0" t="s">
        <v>97</v>
      </c>
      <c r="Q29" s="790"/>
      <c r="R29" s="790"/>
      <c r="S29" s="790"/>
      <c r="T29" s="79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8">
        <v>4680115886278</v>
      </c>
      <c r="E30" s="788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1" t="s">
        <v>101</v>
      </c>
      <c r="Q30" s="790"/>
      <c r="R30" s="790"/>
      <c r="S30" s="790"/>
      <c r="T30" s="79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788">
        <v>4680115886247</v>
      </c>
      <c r="E31" s="788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2" t="s">
        <v>105</v>
      </c>
      <c r="Q31" s="790"/>
      <c r="R31" s="790"/>
      <c r="S31" s="790"/>
      <c r="T31" s="79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788">
        <v>4607091383911</v>
      </c>
      <c r="E32" s="788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8">
        <v>4680115885905</v>
      </c>
      <c r="E33" s="788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8">
        <v>4607091388244</v>
      </c>
      <c r="E34" s="788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5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82" t="s">
        <v>40</v>
      </c>
      <c r="Q35" s="783"/>
      <c r="R35" s="783"/>
      <c r="S35" s="783"/>
      <c r="T35" s="783"/>
      <c r="U35" s="783"/>
      <c r="V35" s="78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82" t="s">
        <v>40</v>
      </c>
      <c r="Q36" s="783"/>
      <c r="R36" s="783"/>
      <c r="S36" s="783"/>
      <c r="T36" s="783"/>
      <c r="U36" s="783"/>
      <c r="V36" s="78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7" t="s">
        <v>115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788">
        <v>4607091388503</v>
      </c>
      <c r="E38" s="788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5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82" t="s">
        <v>40</v>
      </c>
      <c r="Q39" s="783"/>
      <c r="R39" s="783"/>
      <c r="S39" s="783"/>
      <c r="T39" s="783"/>
      <c r="U39" s="783"/>
      <c r="V39" s="78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82" t="s">
        <v>40</v>
      </c>
      <c r="Q40" s="783"/>
      <c r="R40" s="783"/>
      <c r="S40" s="783"/>
      <c r="T40" s="783"/>
      <c r="U40" s="783"/>
      <c r="V40" s="78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7" t="s">
        <v>121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788">
        <v>4607091389111</v>
      </c>
      <c r="E42" s="788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11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5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82" t="s">
        <v>40</v>
      </c>
      <c r="Q43" s="783"/>
      <c r="R43" s="783"/>
      <c r="S43" s="783"/>
      <c r="T43" s="783"/>
      <c r="U43" s="783"/>
      <c r="V43" s="78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82" t="s">
        <v>40</v>
      </c>
      <c r="Q44" s="783"/>
      <c r="R44" s="783"/>
      <c r="S44" s="783"/>
      <c r="T44" s="783"/>
      <c r="U44" s="783"/>
      <c r="V44" s="78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1" t="s">
        <v>124</v>
      </c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1"/>
      <c r="P45" s="831"/>
      <c r="Q45" s="831"/>
      <c r="R45" s="831"/>
      <c r="S45" s="831"/>
      <c r="T45" s="831"/>
      <c r="U45" s="831"/>
      <c r="V45" s="831"/>
      <c r="W45" s="831"/>
      <c r="X45" s="831"/>
      <c r="Y45" s="831"/>
      <c r="Z45" s="831"/>
      <c r="AA45" s="52"/>
      <c r="AB45" s="52"/>
      <c r="AC45" s="52"/>
    </row>
    <row r="46" spans="1:68" ht="16.5" customHeight="1" x14ac:dyDescent="0.25">
      <c r="A46" s="797" t="s">
        <v>125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2"/>
      <c r="AB46" s="62"/>
      <c r="AC46" s="62"/>
    </row>
    <row r="47" spans="1:68" ht="14.25" customHeight="1" x14ac:dyDescent="0.25">
      <c r="A47" s="787" t="s">
        <v>126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4301011380</v>
      </c>
      <c r="D48" s="788">
        <v>4607091385670</v>
      </c>
      <c r="E48" s="78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131</v>
      </c>
      <c r="L48" s="35" t="s">
        <v>45</v>
      </c>
      <c r="M48" s="36" t="s">
        <v>130</v>
      </c>
      <c r="N48" s="36"/>
      <c r="O48" s="35">
        <v>50</v>
      </c>
      <c r="P48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127</v>
      </c>
      <c r="B49" s="60" t="s">
        <v>132</v>
      </c>
      <c r="C49" s="34">
        <v>4301011540</v>
      </c>
      <c r="D49" s="788">
        <v>4607091385670</v>
      </c>
      <c r="E49" s="78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131</v>
      </c>
      <c r="L49" s="35" t="s">
        <v>45</v>
      </c>
      <c r="M49" s="36" t="s">
        <v>88</v>
      </c>
      <c r="N49" s="36"/>
      <c r="O49" s="35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133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8">
        <v>4680115883956</v>
      </c>
      <c r="E50" s="78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131</v>
      </c>
      <c r="L50" s="35" t="s">
        <v>45</v>
      </c>
      <c r="M50" s="36" t="s">
        <v>130</v>
      </c>
      <c r="N50" s="36"/>
      <c r="O50" s="35">
        <v>50</v>
      </c>
      <c r="P50" s="113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8">
        <v>4607091385687</v>
      </c>
      <c r="E51" s="78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139</v>
      </c>
      <c r="L51" s="35" t="s">
        <v>140</v>
      </c>
      <c r="M51" s="36" t="s">
        <v>88</v>
      </c>
      <c r="N51" s="36"/>
      <c r="O51" s="35">
        <v>50</v>
      </c>
      <c r="P51" s="11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129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4301011565</v>
      </c>
      <c r="D52" s="788">
        <v>4680115882539</v>
      </c>
      <c r="E52" s="78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139</v>
      </c>
      <c r="L52" s="35" t="s">
        <v>45</v>
      </c>
      <c r="M52" s="36" t="s">
        <v>88</v>
      </c>
      <c r="N52" s="36"/>
      <c r="O52" s="35">
        <v>50</v>
      </c>
      <c r="P52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129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788">
        <v>4680115883949</v>
      </c>
      <c r="E53" s="78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130</v>
      </c>
      <c r="N53" s="36"/>
      <c r="O53" s="35">
        <v>50</v>
      </c>
      <c r="P53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5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82" t="s">
        <v>40</v>
      </c>
      <c r="Q54" s="783"/>
      <c r="R54" s="783"/>
      <c r="S54" s="783"/>
      <c r="T54" s="783"/>
      <c r="U54" s="783"/>
      <c r="V54" s="784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82" t="s">
        <v>40</v>
      </c>
      <c r="Q55" s="783"/>
      <c r="R55" s="783"/>
      <c r="S55" s="783"/>
      <c r="T55" s="783"/>
      <c r="U55" s="783"/>
      <c r="V55" s="784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87" t="s">
        <v>84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788">
        <v>4680115885233</v>
      </c>
      <c r="E57" s="78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788">
        <v>4680115884915</v>
      </c>
      <c r="E58" s="788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5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82" t="s">
        <v>40</v>
      </c>
      <c r="Q59" s="783"/>
      <c r="R59" s="783"/>
      <c r="S59" s="783"/>
      <c r="T59" s="783"/>
      <c r="U59" s="783"/>
      <c r="V59" s="78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82" t="s">
        <v>40</v>
      </c>
      <c r="Q60" s="783"/>
      <c r="R60" s="783"/>
      <c r="S60" s="783"/>
      <c r="T60" s="783"/>
      <c r="U60" s="783"/>
      <c r="V60" s="78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97" t="s">
        <v>152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2"/>
      <c r="AB61" s="62"/>
      <c r="AC61" s="62"/>
    </row>
    <row r="62" spans="1:68" ht="14.25" customHeight="1" x14ac:dyDescent="0.25">
      <c r="A62" s="787" t="s">
        <v>126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788">
        <v>4680115885882</v>
      </c>
      <c r="E63" s="78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131</v>
      </c>
      <c r="L63" s="35" t="s">
        <v>45</v>
      </c>
      <c r="M63" s="36" t="s">
        <v>88</v>
      </c>
      <c r="N63" s="36"/>
      <c r="O63" s="35">
        <v>50</v>
      </c>
      <c r="P63" s="11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788">
        <v>4680115881426</v>
      </c>
      <c r="E64" s="78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131</v>
      </c>
      <c r="L64" s="35" t="s">
        <v>159</v>
      </c>
      <c r="M64" s="36" t="s">
        <v>130</v>
      </c>
      <c r="N64" s="36"/>
      <c r="O64" s="35">
        <v>50</v>
      </c>
      <c r="P64" s="112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788">
        <v>4680115881426</v>
      </c>
      <c r="E65" s="78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131</v>
      </c>
      <c r="L65" s="35" t="s">
        <v>45</v>
      </c>
      <c r="M65" s="36" t="s">
        <v>163</v>
      </c>
      <c r="N65" s="36"/>
      <c r="O65" s="35">
        <v>55</v>
      </c>
      <c r="P65" s="112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788">
        <v>4680115880283</v>
      </c>
      <c r="E66" s="78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130</v>
      </c>
      <c r="N66" s="36"/>
      <c r="O66" s="35">
        <v>45</v>
      </c>
      <c r="P66" s="11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788">
        <v>4680115882720</v>
      </c>
      <c r="E67" s="78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130</v>
      </c>
      <c r="N67" s="36"/>
      <c r="O67" s="35">
        <v>90</v>
      </c>
      <c r="P67" s="111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788">
        <v>4680115881525</v>
      </c>
      <c r="E68" s="788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130</v>
      </c>
      <c r="N68" s="36"/>
      <c r="O68" s="35">
        <v>50</v>
      </c>
      <c r="P68" s="11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173</v>
      </c>
      <c r="B69" s="60" t="s">
        <v>174</v>
      </c>
      <c r="C69" s="34">
        <v>4301011192</v>
      </c>
      <c r="D69" s="788">
        <v>4607091382952</v>
      </c>
      <c r="E69" s="788"/>
      <c r="F69" s="59">
        <v>0.5</v>
      </c>
      <c r="G69" s="35">
        <v>6</v>
      </c>
      <c r="H69" s="59">
        <v>3</v>
      </c>
      <c r="I69" s="59">
        <v>3.21</v>
      </c>
      <c r="J69" s="35">
        <v>132</v>
      </c>
      <c r="K69" s="35" t="s">
        <v>139</v>
      </c>
      <c r="L69" s="35" t="s">
        <v>45</v>
      </c>
      <c r="M69" s="36" t="s">
        <v>130</v>
      </c>
      <c r="N69" s="36"/>
      <c r="O69" s="35">
        <v>50</v>
      </c>
      <c r="P69" s="111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176</v>
      </c>
      <c r="B70" s="60" t="s">
        <v>177</v>
      </c>
      <c r="C70" s="34">
        <v>4301011589</v>
      </c>
      <c r="D70" s="788">
        <v>4680115885899</v>
      </c>
      <c r="E70" s="788"/>
      <c r="F70" s="59">
        <v>0.35</v>
      </c>
      <c r="G70" s="35">
        <v>6</v>
      </c>
      <c r="H70" s="59">
        <v>2.1</v>
      </c>
      <c r="I70" s="59">
        <v>2.2799999999999998</v>
      </c>
      <c r="J70" s="35">
        <v>182</v>
      </c>
      <c r="K70" s="35" t="s">
        <v>89</v>
      </c>
      <c r="L70" s="35" t="s">
        <v>45</v>
      </c>
      <c r="M70" s="36" t="s">
        <v>179</v>
      </c>
      <c r="N70" s="36"/>
      <c r="O70" s="35">
        <v>50</v>
      </c>
      <c r="P70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178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788">
        <v>4680115881419</v>
      </c>
      <c r="E71" s="788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85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82" t="s">
        <v>40</v>
      </c>
      <c r="Q72" s="783"/>
      <c r="R72" s="783"/>
      <c r="S72" s="783"/>
      <c r="T72" s="783"/>
      <c r="U72" s="783"/>
      <c r="V72" s="784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82" t="s">
        <v>40</v>
      </c>
      <c r="Q73" s="783"/>
      <c r="R73" s="783"/>
      <c r="S73" s="783"/>
      <c r="T73" s="783"/>
      <c r="U73" s="783"/>
      <c r="V73" s="784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787" t="s">
        <v>183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8">
        <v>4680115881440</v>
      </c>
      <c r="E75" s="788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131</v>
      </c>
      <c r="L75" s="35" t="s">
        <v>45</v>
      </c>
      <c r="M75" s="36" t="s">
        <v>130</v>
      </c>
      <c r="N75" s="36"/>
      <c r="O75" s="35">
        <v>50</v>
      </c>
      <c r="P75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8">
        <v>4680115882751</v>
      </c>
      <c r="E76" s="788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130</v>
      </c>
      <c r="N76" s="36"/>
      <c r="O76" s="35">
        <v>90</v>
      </c>
      <c r="P76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8">
        <v>4680115885950</v>
      </c>
      <c r="E77" s="788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11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788">
        <v>4680115881433</v>
      </c>
      <c r="E78" s="788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130</v>
      </c>
      <c r="N78" s="36"/>
      <c r="O78" s="35">
        <v>50</v>
      </c>
      <c r="P78" s="11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85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82" t="s">
        <v>40</v>
      </c>
      <c r="Q79" s="783"/>
      <c r="R79" s="783"/>
      <c r="S79" s="783"/>
      <c r="T79" s="783"/>
      <c r="U79" s="783"/>
      <c r="V79" s="784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82" t="s">
        <v>40</v>
      </c>
      <c r="Q80" s="783"/>
      <c r="R80" s="783"/>
      <c r="S80" s="783"/>
      <c r="T80" s="783"/>
      <c r="U80" s="783"/>
      <c r="V80" s="784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787" t="s">
        <v>78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788">
        <v>4680115885066</v>
      </c>
      <c r="E82" s="78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788">
        <v>4680115885042</v>
      </c>
      <c r="E83" s="78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11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788">
        <v>4680115885080</v>
      </c>
      <c r="E84" s="788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11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788">
        <v>4680115885073</v>
      </c>
      <c r="E85" s="78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788">
        <v>4680115885059</v>
      </c>
      <c r="E86" s="78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788">
        <v>4680115885097</v>
      </c>
      <c r="E87" s="788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85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82" t="s">
        <v>40</v>
      </c>
      <c r="Q88" s="783"/>
      <c r="R88" s="783"/>
      <c r="S88" s="783"/>
      <c r="T88" s="783"/>
      <c r="U88" s="783"/>
      <c r="V88" s="784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82" t="s">
        <v>40</v>
      </c>
      <c r="Q89" s="783"/>
      <c r="R89" s="783"/>
      <c r="S89" s="783"/>
      <c r="T89" s="783"/>
      <c r="U89" s="783"/>
      <c r="V89" s="784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7" t="s">
        <v>84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88">
        <v>4680115881891</v>
      </c>
      <c r="E91" s="78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131</v>
      </c>
      <c r="L91" s="35" t="s">
        <v>45</v>
      </c>
      <c r="M91" s="36" t="s">
        <v>82</v>
      </c>
      <c r="N91" s="36"/>
      <c r="O91" s="35">
        <v>40</v>
      </c>
      <c r="P91" s="11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788">
        <v>4680115885769</v>
      </c>
      <c r="E92" s="78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131</v>
      </c>
      <c r="L92" s="35" t="s">
        <v>45</v>
      </c>
      <c r="M92" s="36" t="s">
        <v>88</v>
      </c>
      <c r="N92" s="36"/>
      <c r="O92" s="35">
        <v>45</v>
      </c>
      <c r="P92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788">
        <v>4680115884410</v>
      </c>
      <c r="E93" s="78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131</v>
      </c>
      <c r="L93" s="35" t="s">
        <v>45</v>
      </c>
      <c r="M93" s="36" t="s">
        <v>82</v>
      </c>
      <c r="N93" s="36"/>
      <c r="O93" s="35">
        <v>40</v>
      </c>
      <c r="P93" s="11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788">
        <v>4680115884311</v>
      </c>
      <c r="E94" s="788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11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788">
        <v>4680115885929</v>
      </c>
      <c r="E95" s="788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788">
        <v>4680115884403</v>
      </c>
      <c r="E96" s="788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85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82" t="s">
        <v>40</v>
      </c>
      <c r="Q97" s="783"/>
      <c r="R97" s="783"/>
      <c r="S97" s="783"/>
      <c r="T97" s="783"/>
      <c r="U97" s="783"/>
      <c r="V97" s="784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82" t="s">
        <v>40</v>
      </c>
      <c r="Q98" s="783"/>
      <c r="R98" s="783"/>
      <c r="S98" s="783"/>
      <c r="T98" s="783"/>
      <c r="U98" s="783"/>
      <c r="V98" s="784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7" t="s">
        <v>224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788">
        <v>4680115881532</v>
      </c>
      <c r="E100" s="788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131</v>
      </c>
      <c r="L100" s="35" t="s">
        <v>45</v>
      </c>
      <c r="M100" s="36" t="s">
        <v>82</v>
      </c>
      <c r="N100" s="36"/>
      <c r="O100" s="35">
        <v>30</v>
      </c>
      <c r="P100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788">
        <v>4680115881532</v>
      </c>
      <c r="E101" s="788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131</v>
      </c>
      <c r="L101" s="35" t="s">
        <v>45</v>
      </c>
      <c r="M101" s="36" t="s">
        <v>82</v>
      </c>
      <c r="N101" s="36"/>
      <c r="O101" s="35">
        <v>30</v>
      </c>
      <c r="P101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788">
        <v>4680115881464</v>
      </c>
      <c r="E102" s="788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85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82" t="s">
        <v>40</v>
      </c>
      <c r="Q103" s="783"/>
      <c r="R103" s="783"/>
      <c r="S103" s="783"/>
      <c r="T103" s="783"/>
      <c r="U103" s="783"/>
      <c r="V103" s="784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82" t="s">
        <v>40</v>
      </c>
      <c r="Q104" s="783"/>
      <c r="R104" s="783"/>
      <c r="S104" s="783"/>
      <c r="T104" s="783"/>
      <c r="U104" s="783"/>
      <c r="V104" s="784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797" t="s">
        <v>232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2"/>
      <c r="AB105" s="62"/>
      <c r="AC105" s="62"/>
    </row>
    <row r="106" spans="1:68" ht="14.25" customHeight="1" x14ac:dyDescent="0.25">
      <c r="A106" s="787" t="s">
        <v>126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788">
        <v>4680115881327</v>
      </c>
      <c r="E107" s="788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131</v>
      </c>
      <c r="L107" s="35" t="s">
        <v>45</v>
      </c>
      <c r="M107" s="36" t="s">
        <v>179</v>
      </c>
      <c r="N107" s="36"/>
      <c r="O107" s="35">
        <v>50</v>
      </c>
      <c r="P107" s="11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788">
        <v>4680115881518</v>
      </c>
      <c r="E108" s="788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10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788">
        <v>4680115881303</v>
      </c>
      <c r="E109" s="788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140</v>
      </c>
      <c r="M109" s="36" t="s">
        <v>179</v>
      </c>
      <c r="N109" s="36"/>
      <c r="O109" s="35">
        <v>50</v>
      </c>
      <c r="P109" s="10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238</v>
      </c>
      <c r="AG109" s="75"/>
      <c r="AJ109" s="79" t="s">
        <v>141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85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82" t="s">
        <v>40</v>
      </c>
      <c r="Q110" s="783"/>
      <c r="R110" s="783"/>
      <c r="S110" s="783"/>
      <c r="T110" s="783"/>
      <c r="U110" s="783"/>
      <c r="V110" s="784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82" t="s">
        <v>40</v>
      </c>
      <c r="Q111" s="783"/>
      <c r="R111" s="783"/>
      <c r="S111" s="783"/>
      <c r="T111" s="783"/>
      <c r="U111" s="783"/>
      <c r="V111" s="784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787" t="s">
        <v>84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788">
        <v>4607091386967</v>
      </c>
      <c r="E113" s="78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131</v>
      </c>
      <c r="L113" s="35" t="s">
        <v>45</v>
      </c>
      <c r="M113" s="36" t="s">
        <v>88</v>
      </c>
      <c r="N113" s="36"/>
      <c r="O113" s="35">
        <v>45</v>
      </c>
      <c r="P113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ref="Y113:Y118" si="26"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0</v>
      </c>
      <c r="BN113" s="75">
        <f t="shared" ref="BN113:BN118" si="28">IFERROR(Y113*I113/H113,"0")</f>
        <v>0</v>
      </c>
      <c r="BO113" s="75">
        <f t="shared" ref="BO113:BO118" si="29">IFERROR(1/J113*(X113/H113),"0")</f>
        <v>0</v>
      </c>
      <c r="BP113" s="75">
        <f t="shared" ref="BP113:BP118" si="30">IFERROR(1/J113*(Y113/H113),"0")</f>
        <v>0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788">
        <v>4607091386967</v>
      </c>
      <c r="E114" s="788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131</v>
      </c>
      <c r="L114" s="35" t="s">
        <v>45</v>
      </c>
      <c r="M114" s="36" t="s">
        <v>88</v>
      </c>
      <c r="N114" s="36"/>
      <c r="O114" s="35">
        <v>45</v>
      </c>
      <c r="P114" s="109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788">
        <v>4607091385731</v>
      </c>
      <c r="E115" s="788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109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788">
        <v>4680115880894</v>
      </c>
      <c r="E116" s="788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788">
        <v>4680115880214</v>
      </c>
      <c r="E117" s="788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788">
        <v>4680115880214</v>
      </c>
      <c r="E118" s="788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1085" t="s">
        <v>254</v>
      </c>
      <c r="Q118" s="790"/>
      <c r="R118" s="790"/>
      <c r="S118" s="790"/>
      <c r="T118" s="7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785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82" t="s">
        <v>40</v>
      </c>
      <c r="Q119" s="783"/>
      <c r="R119" s="783"/>
      <c r="S119" s="783"/>
      <c r="T119" s="783"/>
      <c r="U119" s="783"/>
      <c r="V119" s="784"/>
      <c r="W119" s="40" t="s">
        <v>39</v>
      </c>
      <c r="X119" s="41">
        <f>IFERROR(X113/H113,"0")+IFERROR(X114/H114,"0")+IFERROR(X115/H115,"0")+IFERROR(X116/H116,"0")+IFERROR(X117/H117,"0")+IFERROR(X118/H118,"0")</f>
        <v>0</v>
      </c>
      <c r="Y119" s="41">
        <f>IFERROR(Y113/H113,"0")+IFERROR(Y114/H114,"0")+IFERROR(Y115/H115,"0")+IFERROR(Y116/H116,"0")+IFERROR(Y117/H117,"0")+IFERROR(Y118/H118,"0")</f>
        <v>0</v>
      </c>
      <c r="Z119" s="41">
        <f>IFERROR(IF(Z113="",0,Z113),"0")+IFERROR(IF(Z114="",0,Z114),"0")+IFERROR(IF(Z115="",0,Z115),"0")+IFERROR(IF(Z116="",0,Z116),"0")+IFERROR(IF(Z117="",0,Z117),"0")+IFERROR(IF(Z118="",0,Z118),"0")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82" t="s">
        <v>40</v>
      </c>
      <c r="Q120" s="783"/>
      <c r="R120" s="783"/>
      <c r="S120" s="783"/>
      <c r="T120" s="783"/>
      <c r="U120" s="783"/>
      <c r="V120" s="784"/>
      <c r="W120" s="40" t="s">
        <v>0</v>
      </c>
      <c r="X120" s="41">
        <f>IFERROR(SUM(X113:X118),"0")</f>
        <v>0</v>
      </c>
      <c r="Y120" s="41">
        <f>IFERROR(SUM(Y113:Y118),"0")</f>
        <v>0</v>
      </c>
      <c r="Z120" s="40"/>
      <c r="AA120" s="64"/>
      <c r="AB120" s="64"/>
      <c r="AC120" s="64"/>
    </row>
    <row r="121" spans="1:68" ht="16.5" customHeight="1" x14ac:dyDescent="0.25">
      <c r="A121" s="797" t="s">
        <v>256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62"/>
      <c r="AB121" s="62"/>
      <c r="AC121" s="62"/>
    </row>
    <row r="122" spans="1:68" ht="14.25" customHeight="1" x14ac:dyDescent="0.25">
      <c r="A122" s="787" t="s">
        <v>126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788">
        <v>4680115882133</v>
      </c>
      <c r="E123" s="788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131</v>
      </c>
      <c r="L123" s="35" t="s">
        <v>45</v>
      </c>
      <c r="M123" s="36" t="s">
        <v>130</v>
      </c>
      <c r="N123" s="36"/>
      <c r="O123" s="35">
        <v>50</v>
      </c>
      <c r="P123" s="10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788">
        <v>4680115882133</v>
      </c>
      <c r="E124" s="788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131</v>
      </c>
      <c r="L124" s="35" t="s">
        <v>45</v>
      </c>
      <c r="M124" s="36" t="s">
        <v>130</v>
      </c>
      <c r="N124" s="36"/>
      <c r="O124" s="35">
        <v>50</v>
      </c>
      <c r="P124" s="108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788">
        <v>4680115880269</v>
      </c>
      <c r="E125" s="788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140</v>
      </c>
      <c r="M125" s="36" t="s">
        <v>88</v>
      </c>
      <c r="N125" s="36"/>
      <c r="O125" s="35">
        <v>50</v>
      </c>
      <c r="P125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141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788">
        <v>4680115880429</v>
      </c>
      <c r="E126" s="788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788">
        <v>4680115881457</v>
      </c>
      <c r="E127" s="788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85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82" t="s">
        <v>40</v>
      </c>
      <c r="Q128" s="783"/>
      <c r="R128" s="783"/>
      <c r="S128" s="783"/>
      <c r="T128" s="783"/>
      <c r="U128" s="783"/>
      <c r="V128" s="784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82" t="s">
        <v>40</v>
      </c>
      <c r="Q129" s="783"/>
      <c r="R129" s="783"/>
      <c r="S129" s="783"/>
      <c r="T129" s="783"/>
      <c r="U129" s="783"/>
      <c r="V129" s="784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87" t="s">
        <v>183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788">
        <v>4680115881488</v>
      </c>
      <c r="E131" s="788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131</v>
      </c>
      <c r="L131" s="35" t="s">
        <v>45</v>
      </c>
      <c r="M131" s="36" t="s">
        <v>130</v>
      </c>
      <c r="N131" s="36"/>
      <c r="O131" s="35">
        <v>55</v>
      </c>
      <c r="P131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788">
        <v>4680115882775</v>
      </c>
      <c r="E132" s="78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108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788">
        <v>4680115882775</v>
      </c>
      <c r="E133" s="788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130</v>
      </c>
      <c r="N133" s="36"/>
      <c r="O133" s="35">
        <v>55</v>
      </c>
      <c r="P133" s="10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788">
        <v>4680115880658</v>
      </c>
      <c r="E134" s="788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130</v>
      </c>
      <c r="N134" s="36"/>
      <c r="O134" s="35">
        <v>55</v>
      </c>
      <c r="P134" s="10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85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82" t="s">
        <v>40</v>
      </c>
      <c r="Q135" s="783"/>
      <c r="R135" s="783"/>
      <c r="S135" s="783"/>
      <c r="T135" s="783"/>
      <c r="U135" s="783"/>
      <c r="V135" s="784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82" t="s">
        <v>40</v>
      </c>
      <c r="Q136" s="783"/>
      <c r="R136" s="783"/>
      <c r="S136" s="783"/>
      <c r="T136" s="783"/>
      <c r="U136" s="783"/>
      <c r="V136" s="784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787" t="s">
        <v>84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788">
        <v>4607091385168</v>
      </c>
      <c r="E138" s="788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131</v>
      </c>
      <c r="L138" s="35" t="s">
        <v>45</v>
      </c>
      <c r="M138" s="36" t="s">
        <v>88</v>
      </c>
      <c r="N138" s="36"/>
      <c r="O138" s="35">
        <v>45</v>
      </c>
      <c r="P138" s="10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ref="Y138:Y144" si="31">IFERROR(IF(X138="",0,CEILING((X138/$H138),1)*$H138),"")</f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0</v>
      </c>
      <c r="BN138" s="75">
        <f t="shared" ref="BN138:BN144" si="33">IFERROR(Y138*I138/H138,"0")</f>
        <v>0</v>
      </c>
      <c r="BO138" s="75">
        <f t="shared" ref="BO138:BO144" si="34">IFERROR(1/J138*(X138/H138),"0")</f>
        <v>0</v>
      </c>
      <c r="BP138" s="75">
        <f t="shared" ref="BP138:BP144" si="35">IFERROR(1/J138*(Y138/H138),"0")</f>
        <v>0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788">
        <v>4607091385168</v>
      </c>
      <c r="E139" s="788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131</v>
      </c>
      <c r="L139" s="35" t="s">
        <v>45</v>
      </c>
      <c r="M139" s="36" t="s">
        <v>88</v>
      </c>
      <c r="N139" s="36"/>
      <c r="O139" s="35">
        <v>45</v>
      </c>
      <c r="P139" s="107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788">
        <v>4680115884540</v>
      </c>
      <c r="E140" s="788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131</v>
      </c>
      <c r="L140" s="35" t="s">
        <v>45</v>
      </c>
      <c r="M140" s="36" t="s">
        <v>88</v>
      </c>
      <c r="N140" s="36"/>
      <c r="O140" s="35">
        <v>45</v>
      </c>
      <c r="P140" s="107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788">
        <v>4607091383256</v>
      </c>
      <c r="E141" s="788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788">
        <v>4607091385748</v>
      </c>
      <c r="E142" s="788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788">
        <v>4680115884533</v>
      </c>
      <c r="E143" s="788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10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788">
        <v>4680115882645</v>
      </c>
      <c r="E144" s="788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107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785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82" t="s">
        <v>40</v>
      </c>
      <c r="Q145" s="783"/>
      <c r="R145" s="783"/>
      <c r="S145" s="783"/>
      <c r="T145" s="783"/>
      <c r="U145" s="783"/>
      <c r="V145" s="784"/>
      <c r="W145" s="40" t="s">
        <v>39</v>
      </c>
      <c r="X145" s="41">
        <f>IFERROR(X138/H138,"0")+IFERROR(X139/H139,"0")+IFERROR(X140/H140,"0")+IFERROR(X141/H141,"0")+IFERROR(X142/H142,"0")+IFERROR(X143/H143,"0")+IFERROR(X144/H144,"0")</f>
        <v>0</v>
      </c>
      <c r="Y145" s="41">
        <f>IFERROR(Y138/H138,"0")+IFERROR(Y139/H139,"0")+IFERROR(Y140/H140,"0")+IFERROR(Y141/H141,"0")+IFERROR(Y142/H142,"0")+IFERROR(Y143/H143,"0")+IFERROR(Y144/H144,"0")</f>
        <v>0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82" t="s">
        <v>40</v>
      </c>
      <c r="Q146" s="783"/>
      <c r="R146" s="783"/>
      <c r="S146" s="783"/>
      <c r="T146" s="783"/>
      <c r="U146" s="783"/>
      <c r="V146" s="784"/>
      <c r="W146" s="40" t="s">
        <v>0</v>
      </c>
      <c r="X146" s="41">
        <f>IFERROR(SUM(X138:X144),"0")</f>
        <v>0</v>
      </c>
      <c r="Y146" s="41">
        <f>IFERROR(SUM(Y138:Y144),"0")</f>
        <v>0</v>
      </c>
      <c r="Z146" s="40"/>
      <c r="AA146" s="64"/>
      <c r="AB146" s="64"/>
      <c r="AC146" s="64"/>
    </row>
    <row r="147" spans="1:68" ht="14.25" customHeight="1" x14ac:dyDescent="0.25">
      <c r="A147" s="787" t="s">
        <v>224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788">
        <v>4680115882652</v>
      </c>
      <c r="E148" s="788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10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788">
        <v>4680115880238</v>
      </c>
      <c r="E149" s="788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85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82" t="s">
        <v>40</v>
      </c>
      <c r="Q150" s="783"/>
      <c r="R150" s="783"/>
      <c r="S150" s="783"/>
      <c r="T150" s="783"/>
      <c r="U150" s="783"/>
      <c r="V150" s="78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82" t="s">
        <v>40</v>
      </c>
      <c r="Q151" s="783"/>
      <c r="R151" s="783"/>
      <c r="S151" s="783"/>
      <c r="T151" s="783"/>
      <c r="U151" s="783"/>
      <c r="V151" s="78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97" t="s">
        <v>302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2"/>
      <c r="AB152" s="62"/>
      <c r="AC152" s="62"/>
    </row>
    <row r="153" spans="1:68" ht="14.25" customHeight="1" x14ac:dyDescent="0.25">
      <c r="A153" s="787" t="s">
        <v>126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788">
        <v>4680115882577</v>
      </c>
      <c r="E154" s="788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0"/>
      <c r="R154" s="790"/>
      <c r="S154" s="790"/>
      <c r="T154" s="7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788">
        <v>4680115882577</v>
      </c>
      <c r="E155" s="788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10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0"/>
      <c r="R155" s="790"/>
      <c r="S155" s="790"/>
      <c r="T155" s="7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85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82" t="s">
        <v>40</v>
      </c>
      <c r="Q156" s="783"/>
      <c r="R156" s="783"/>
      <c r="S156" s="783"/>
      <c r="T156" s="783"/>
      <c r="U156" s="783"/>
      <c r="V156" s="784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82" t="s">
        <v>40</v>
      </c>
      <c r="Q157" s="783"/>
      <c r="R157" s="783"/>
      <c r="S157" s="783"/>
      <c r="T157" s="783"/>
      <c r="U157" s="783"/>
      <c r="V157" s="784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787" t="s">
        <v>78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788">
        <v>4680115883444</v>
      </c>
      <c r="E159" s="788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0"/>
      <c r="R159" s="790"/>
      <c r="S159" s="790"/>
      <c r="T159" s="79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788">
        <v>4680115883444</v>
      </c>
      <c r="E160" s="788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85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82" t="s">
        <v>40</v>
      </c>
      <c r="Q161" s="783"/>
      <c r="R161" s="783"/>
      <c r="S161" s="783"/>
      <c r="T161" s="783"/>
      <c r="U161" s="783"/>
      <c r="V161" s="784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82" t="s">
        <v>40</v>
      </c>
      <c r="Q162" s="783"/>
      <c r="R162" s="783"/>
      <c r="S162" s="783"/>
      <c r="T162" s="783"/>
      <c r="U162" s="783"/>
      <c r="V162" s="784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87" t="s">
        <v>84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788">
        <v>4680115882584</v>
      </c>
      <c r="E164" s="788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10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0"/>
      <c r="R164" s="790"/>
      <c r="S164" s="790"/>
      <c r="T164" s="79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788">
        <v>4680115882584</v>
      </c>
      <c r="E165" s="788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10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0"/>
      <c r="R165" s="790"/>
      <c r="S165" s="790"/>
      <c r="T165" s="79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85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82" t="s">
        <v>40</v>
      </c>
      <c r="Q166" s="783"/>
      <c r="R166" s="783"/>
      <c r="S166" s="783"/>
      <c r="T166" s="783"/>
      <c r="U166" s="783"/>
      <c r="V166" s="784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82" t="s">
        <v>40</v>
      </c>
      <c r="Q167" s="783"/>
      <c r="R167" s="783"/>
      <c r="S167" s="783"/>
      <c r="T167" s="783"/>
      <c r="U167" s="783"/>
      <c r="V167" s="784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797" t="s">
        <v>124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2"/>
      <c r="AB168" s="62"/>
      <c r="AC168" s="62"/>
    </row>
    <row r="169" spans="1:68" ht="14.25" customHeight="1" x14ac:dyDescent="0.25">
      <c r="A169" s="787" t="s">
        <v>126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788">
        <v>4607091384604</v>
      </c>
      <c r="E170" s="78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130</v>
      </c>
      <c r="N170" s="36"/>
      <c r="O170" s="35">
        <v>50</v>
      </c>
      <c r="P170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0"/>
      <c r="R170" s="790"/>
      <c r="S170" s="790"/>
      <c r="T170" s="79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85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82" t="s">
        <v>40</v>
      </c>
      <c r="Q171" s="783"/>
      <c r="R171" s="783"/>
      <c r="S171" s="783"/>
      <c r="T171" s="783"/>
      <c r="U171" s="783"/>
      <c r="V171" s="784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82" t="s">
        <v>40</v>
      </c>
      <c r="Q172" s="783"/>
      <c r="R172" s="783"/>
      <c r="S172" s="783"/>
      <c r="T172" s="783"/>
      <c r="U172" s="783"/>
      <c r="V172" s="784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87" t="s">
        <v>78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788">
        <v>4607091387667</v>
      </c>
      <c r="E174" s="78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131</v>
      </c>
      <c r="L174" s="35" t="s">
        <v>45</v>
      </c>
      <c r="M174" s="36" t="s">
        <v>130</v>
      </c>
      <c r="N174" s="36"/>
      <c r="O174" s="35">
        <v>40</v>
      </c>
      <c r="P174" s="10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0"/>
      <c r="R174" s="790"/>
      <c r="S174" s="790"/>
      <c r="T174" s="79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788">
        <v>4607091387636</v>
      </c>
      <c r="E175" s="78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10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0"/>
      <c r="R175" s="790"/>
      <c r="S175" s="790"/>
      <c r="T175" s="791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788">
        <v>4607091382426</v>
      </c>
      <c r="E176" s="78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131</v>
      </c>
      <c r="L176" s="35" t="s">
        <v>45</v>
      </c>
      <c r="M176" s="36" t="s">
        <v>82</v>
      </c>
      <c r="N176" s="36"/>
      <c r="O176" s="35">
        <v>40</v>
      </c>
      <c r="P176" s="10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0"/>
      <c r="R176" s="790"/>
      <c r="S176" s="790"/>
      <c r="T176" s="79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788">
        <v>4607091386547</v>
      </c>
      <c r="E177" s="78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0"/>
      <c r="R177" s="790"/>
      <c r="S177" s="790"/>
      <c r="T177" s="7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788">
        <v>4607091382464</v>
      </c>
      <c r="E178" s="78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0"/>
      <c r="R178" s="790"/>
      <c r="S178" s="790"/>
      <c r="T178" s="7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85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82" t="s">
        <v>40</v>
      </c>
      <c r="Q179" s="783"/>
      <c r="R179" s="783"/>
      <c r="S179" s="783"/>
      <c r="T179" s="783"/>
      <c r="U179" s="783"/>
      <c r="V179" s="784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82" t="s">
        <v>40</v>
      </c>
      <c r="Q180" s="783"/>
      <c r="R180" s="783"/>
      <c r="S180" s="783"/>
      <c r="T180" s="783"/>
      <c r="U180" s="783"/>
      <c r="V180" s="784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87" t="s">
        <v>84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788">
        <v>4607091386264</v>
      </c>
      <c r="E182" s="788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0"/>
      <c r="R182" s="790"/>
      <c r="S182" s="790"/>
      <c r="T182" s="79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788">
        <v>4607091385427</v>
      </c>
      <c r="E183" s="788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0"/>
      <c r="R183" s="790"/>
      <c r="S183" s="790"/>
      <c r="T183" s="7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85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82" t="s">
        <v>40</v>
      </c>
      <c r="Q184" s="783"/>
      <c r="R184" s="783"/>
      <c r="S184" s="783"/>
      <c r="T184" s="783"/>
      <c r="U184" s="783"/>
      <c r="V184" s="784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82" t="s">
        <v>40</v>
      </c>
      <c r="Q185" s="783"/>
      <c r="R185" s="783"/>
      <c r="S185" s="783"/>
      <c r="T185" s="783"/>
      <c r="U185" s="783"/>
      <c r="V185" s="784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31" t="s">
        <v>336</v>
      </c>
      <c r="B186" s="831"/>
      <c r="C186" s="831"/>
      <c r="D186" s="831"/>
      <c r="E186" s="831"/>
      <c r="F186" s="831"/>
      <c r="G186" s="831"/>
      <c r="H186" s="831"/>
      <c r="I186" s="831"/>
      <c r="J186" s="831"/>
      <c r="K186" s="831"/>
      <c r="L186" s="831"/>
      <c r="M186" s="831"/>
      <c r="N186" s="831"/>
      <c r="O186" s="831"/>
      <c r="P186" s="831"/>
      <c r="Q186" s="831"/>
      <c r="R186" s="831"/>
      <c r="S186" s="831"/>
      <c r="T186" s="831"/>
      <c r="U186" s="831"/>
      <c r="V186" s="831"/>
      <c r="W186" s="831"/>
      <c r="X186" s="831"/>
      <c r="Y186" s="831"/>
      <c r="Z186" s="831"/>
      <c r="AA186" s="52"/>
      <c r="AB186" s="52"/>
      <c r="AC186" s="52"/>
    </row>
    <row r="187" spans="1:68" ht="16.5" customHeight="1" x14ac:dyDescent="0.25">
      <c r="A187" s="797" t="s">
        <v>337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62"/>
      <c r="AB187" s="62"/>
      <c r="AC187" s="62"/>
    </row>
    <row r="188" spans="1:68" ht="14.25" customHeight="1" x14ac:dyDescent="0.25">
      <c r="A188" s="787" t="s">
        <v>183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788">
        <v>4680115886223</v>
      </c>
      <c r="E189" s="788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0"/>
      <c r="R189" s="790"/>
      <c r="S189" s="790"/>
      <c r="T189" s="7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85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82" t="s">
        <v>40</v>
      </c>
      <c r="Q190" s="783"/>
      <c r="R190" s="783"/>
      <c r="S190" s="783"/>
      <c r="T190" s="783"/>
      <c r="U190" s="783"/>
      <c r="V190" s="784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82" t="s">
        <v>40</v>
      </c>
      <c r="Q191" s="783"/>
      <c r="R191" s="783"/>
      <c r="S191" s="783"/>
      <c r="T191" s="783"/>
      <c r="U191" s="783"/>
      <c r="V191" s="784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87" t="s">
        <v>78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788">
        <v>4680115880993</v>
      </c>
      <c r="E193" s="788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0"/>
      <c r="R193" s="790"/>
      <c r="S193" s="790"/>
      <c r="T193" s="791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788">
        <v>4680115881761</v>
      </c>
      <c r="E194" s="788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0"/>
      <c r="R194" s="790"/>
      <c r="S194" s="790"/>
      <c r="T194" s="79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788">
        <v>4680115881563</v>
      </c>
      <c r="E195" s="788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0"/>
      <c r="R195" s="790"/>
      <c r="S195" s="790"/>
      <c r="T195" s="79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788">
        <v>4680115880986</v>
      </c>
      <c r="E196" s="788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0"/>
      <c r="R196" s="790"/>
      <c r="S196" s="790"/>
      <c r="T196" s="79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788">
        <v>4680115881785</v>
      </c>
      <c r="E197" s="78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0"/>
      <c r="R197" s="790"/>
      <c r="S197" s="790"/>
      <c r="T197" s="79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788">
        <v>4680115881679</v>
      </c>
      <c r="E198" s="788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0"/>
      <c r="R198" s="790"/>
      <c r="S198" s="790"/>
      <c r="T198" s="7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788">
        <v>4680115880191</v>
      </c>
      <c r="E199" s="788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0"/>
      <c r="R199" s="790"/>
      <c r="S199" s="790"/>
      <c r="T199" s="7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788">
        <v>4680115883963</v>
      </c>
      <c r="E200" s="788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0"/>
      <c r="R200" s="790"/>
      <c r="S200" s="790"/>
      <c r="T200" s="7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85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82" t="s">
        <v>40</v>
      </c>
      <c r="Q201" s="783"/>
      <c r="R201" s="783"/>
      <c r="S201" s="783"/>
      <c r="T201" s="783"/>
      <c r="U201" s="783"/>
      <c r="V201" s="784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82" t="s">
        <v>40</v>
      </c>
      <c r="Q202" s="783"/>
      <c r="R202" s="783"/>
      <c r="S202" s="783"/>
      <c r="T202" s="783"/>
      <c r="U202" s="783"/>
      <c r="V202" s="784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797" t="s">
        <v>361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62"/>
      <c r="AB203" s="62"/>
      <c r="AC203" s="62"/>
    </row>
    <row r="204" spans="1:68" ht="14.25" customHeight="1" x14ac:dyDescent="0.25">
      <c r="A204" s="787" t="s">
        <v>126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788">
        <v>4680115881402</v>
      </c>
      <c r="E205" s="788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131</v>
      </c>
      <c r="L205" s="35" t="s">
        <v>45</v>
      </c>
      <c r="M205" s="36" t="s">
        <v>130</v>
      </c>
      <c r="N205" s="36"/>
      <c r="O205" s="35">
        <v>55</v>
      </c>
      <c r="P205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0"/>
      <c r="R205" s="790"/>
      <c r="S205" s="790"/>
      <c r="T205" s="791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788">
        <v>4680115881396</v>
      </c>
      <c r="E206" s="788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0"/>
      <c r="R206" s="790"/>
      <c r="S206" s="790"/>
      <c r="T206" s="79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785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82" t="s">
        <v>40</v>
      </c>
      <c r="Q207" s="783"/>
      <c r="R207" s="783"/>
      <c r="S207" s="783"/>
      <c r="T207" s="783"/>
      <c r="U207" s="783"/>
      <c r="V207" s="784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82" t="s">
        <v>40</v>
      </c>
      <c r="Q208" s="783"/>
      <c r="R208" s="783"/>
      <c r="S208" s="783"/>
      <c r="T208" s="783"/>
      <c r="U208" s="783"/>
      <c r="V208" s="784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787" t="s">
        <v>183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788">
        <v>4680115882935</v>
      </c>
      <c r="E210" s="78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131</v>
      </c>
      <c r="L210" s="35" t="s">
        <v>45</v>
      </c>
      <c r="M210" s="36" t="s">
        <v>88</v>
      </c>
      <c r="N210" s="36"/>
      <c r="O210" s="35">
        <v>50</v>
      </c>
      <c r="P210" s="10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0"/>
      <c r="R210" s="790"/>
      <c r="S210" s="790"/>
      <c r="T210" s="79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788">
        <v>4680115880764</v>
      </c>
      <c r="E211" s="788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130</v>
      </c>
      <c r="N211" s="36"/>
      <c r="O211" s="35">
        <v>50</v>
      </c>
      <c r="P211" s="10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0"/>
      <c r="R211" s="790"/>
      <c r="S211" s="790"/>
      <c r="T211" s="79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85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82" t="s">
        <v>40</v>
      </c>
      <c r="Q212" s="783"/>
      <c r="R212" s="783"/>
      <c r="S212" s="783"/>
      <c r="T212" s="783"/>
      <c r="U212" s="783"/>
      <c r="V212" s="784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82" t="s">
        <v>40</v>
      </c>
      <c r="Q213" s="783"/>
      <c r="R213" s="783"/>
      <c r="S213" s="783"/>
      <c r="T213" s="783"/>
      <c r="U213" s="783"/>
      <c r="V213" s="784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87" t="s">
        <v>78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788">
        <v>4680115882683</v>
      </c>
      <c r="E215" s="788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10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0"/>
      <c r="R215" s="790"/>
      <c r="S215" s="790"/>
      <c r="T215" s="7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788">
        <v>4680115882690</v>
      </c>
      <c r="E216" s="78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10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0"/>
      <c r="R216" s="790"/>
      <c r="S216" s="790"/>
      <c r="T216" s="7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788">
        <v>4680115882669</v>
      </c>
      <c r="E217" s="78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0"/>
      <c r="R217" s="790"/>
      <c r="S217" s="790"/>
      <c r="T217" s="7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788">
        <v>4680115882676</v>
      </c>
      <c r="E218" s="78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0"/>
      <c r="R218" s="790"/>
      <c r="S218" s="790"/>
      <c r="T218" s="79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788">
        <v>4680115884014</v>
      </c>
      <c r="E219" s="788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0"/>
      <c r="R219" s="790"/>
      <c r="S219" s="790"/>
      <c r="T219" s="79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788">
        <v>4680115884007</v>
      </c>
      <c r="E220" s="788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0"/>
      <c r="R220" s="790"/>
      <c r="S220" s="790"/>
      <c r="T220" s="79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788">
        <v>4680115884038</v>
      </c>
      <c r="E221" s="78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0"/>
      <c r="R221" s="790"/>
      <c r="S221" s="790"/>
      <c r="T221" s="79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788">
        <v>4680115884021</v>
      </c>
      <c r="E222" s="78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0"/>
      <c r="R222" s="790"/>
      <c r="S222" s="790"/>
      <c r="T222" s="79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85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82" t="s">
        <v>40</v>
      </c>
      <c r="Q223" s="783"/>
      <c r="R223" s="783"/>
      <c r="S223" s="783"/>
      <c r="T223" s="783"/>
      <c r="U223" s="783"/>
      <c r="V223" s="784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82" t="s">
        <v>40</v>
      </c>
      <c r="Q224" s="783"/>
      <c r="R224" s="783"/>
      <c r="S224" s="783"/>
      <c r="T224" s="783"/>
      <c r="U224" s="783"/>
      <c r="V224" s="784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787" t="s">
        <v>84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788">
        <v>4680115881594</v>
      </c>
      <c r="E226" s="788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131</v>
      </c>
      <c r="L226" s="35" t="s">
        <v>45</v>
      </c>
      <c r="M226" s="36" t="s">
        <v>88</v>
      </c>
      <c r="N226" s="36"/>
      <c r="O226" s="35">
        <v>40</v>
      </c>
      <c r="P226" s="10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0"/>
      <c r="R226" s="790"/>
      <c r="S226" s="790"/>
      <c r="T226" s="79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788">
        <v>4680115880962</v>
      </c>
      <c r="E227" s="788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131</v>
      </c>
      <c r="L227" s="35" t="s">
        <v>45</v>
      </c>
      <c r="M227" s="36" t="s">
        <v>82</v>
      </c>
      <c r="N227" s="36"/>
      <c r="O227" s="35">
        <v>40</v>
      </c>
      <c r="P227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0"/>
      <c r="R227" s="790"/>
      <c r="S227" s="790"/>
      <c r="T227" s="7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788">
        <v>4680115881617</v>
      </c>
      <c r="E228" s="788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131</v>
      </c>
      <c r="L228" s="35" t="s">
        <v>45</v>
      </c>
      <c r="M228" s="36" t="s">
        <v>88</v>
      </c>
      <c r="N228" s="36"/>
      <c r="O228" s="35">
        <v>40</v>
      </c>
      <c r="P228" s="10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0"/>
      <c r="R228" s="790"/>
      <c r="S228" s="790"/>
      <c r="T228" s="7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788">
        <v>4680115880573</v>
      </c>
      <c r="E229" s="788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131</v>
      </c>
      <c r="L229" s="35" t="s">
        <v>45</v>
      </c>
      <c r="M229" s="36" t="s">
        <v>82</v>
      </c>
      <c r="N229" s="36"/>
      <c r="O229" s="35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0"/>
      <c r="R229" s="790"/>
      <c r="S229" s="790"/>
      <c r="T229" s="7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788">
        <v>4680115882195</v>
      </c>
      <c r="E230" s="788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0"/>
      <c r="R230" s="790"/>
      <c r="S230" s="790"/>
      <c r="T230" s="7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788">
        <v>4680115882607</v>
      </c>
      <c r="E231" s="788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179</v>
      </c>
      <c r="N231" s="36"/>
      <c r="O231" s="35">
        <v>45</v>
      </c>
      <c r="P231" s="10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0"/>
      <c r="R231" s="790"/>
      <c r="S231" s="790"/>
      <c r="T231" s="7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788">
        <v>4680115880092</v>
      </c>
      <c r="E232" s="788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0"/>
      <c r="R232" s="790"/>
      <c r="S232" s="790"/>
      <c r="T232" s="7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788">
        <v>4680115880221</v>
      </c>
      <c r="E233" s="788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0"/>
      <c r="R233" s="790"/>
      <c r="S233" s="790"/>
      <c r="T233" s="7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788">
        <v>4680115882942</v>
      </c>
      <c r="E234" s="788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0"/>
      <c r="R234" s="790"/>
      <c r="S234" s="790"/>
      <c r="T234" s="7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788">
        <v>4680115880504</v>
      </c>
      <c r="E235" s="788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0"/>
      <c r="R235" s="790"/>
      <c r="S235" s="790"/>
      <c r="T235" s="79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788">
        <v>4680115882164</v>
      </c>
      <c r="E236" s="788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0"/>
      <c r="R236" s="790"/>
      <c r="S236" s="790"/>
      <c r="T236" s="79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85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82" t="s">
        <v>40</v>
      </c>
      <c r="Q237" s="783"/>
      <c r="R237" s="783"/>
      <c r="S237" s="783"/>
      <c r="T237" s="783"/>
      <c r="U237" s="783"/>
      <c r="V237" s="784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82" t="s">
        <v>40</v>
      </c>
      <c r="Q238" s="783"/>
      <c r="R238" s="783"/>
      <c r="S238" s="783"/>
      <c r="T238" s="783"/>
      <c r="U238" s="783"/>
      <c r="V238" s="784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787" t="s">
        <v>224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788">
        <v>4680115882874</v>
      </c>
      <c r="E240" s="788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0"/>
      <c r="R240" s="790"/>
      <c r="S240" s="790"/>
      <c r="T240" s="79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4301060404</v>
      </c>
      <c r="D241" s="788">
        <v>4680115882874</v>
      </c>
      <c r="E241" s="78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82</v>
      </c>
      <c r="N241" s="36"/>
      <c r="O241" s="35">
        <v>40</v>
      </c>
      <c r="P241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0"/>
      <c r="R241" s="790"/>
      <c r="S241" s="790"/>
      <c r="T241" s="79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426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427</v>
      </c>
      <c r="C242" s="34">
        <v>4301060460</v>
      </c>
      <c r="D242" s="788">
        <v>4680115882874</v>
      </c>
      <c r="E242" s="78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179</v>
      </c>
      <c r="N242" s="36"/>
      <c r="O242" s="35">
        <v>30</v>
      </c>
      <c r="P242" s="1029" t="s">
        <v>428</v>
      </c>
      <c r="Q242" s="790"/>
      <c r="R242" s="790"/>
      <c r="S242" s="790"/>
      <c r="T242" s="791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788">
        <v>4680115884434</v>
      </c>
      <c r="E243" s="788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10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0"/>
      <c r="R243" s="790"/>
      <c r="S243" s="790"/>
      <c r="T243" s="791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788">
        <v>4680115880818</v>
      </c>
      <c r="E244" s="788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0"/>
      <c r="R244" s="790"/>
      <c r="S244" s="790"/>
      <c r="T244" s="791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788">
        <v>4680115880801</v>
      </c>
      <c r="E245" s="788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0"/>
      <c r="R245" s="790"/>
      <c r="S245" s="790"/>
      <c r="T245" s="791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85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82" t="s">
        <v>40</v>
      </c>
      <c r="Q246" s="783"/>
      <c r="R246" s="783"/>
      <c r="S246" s="783"/>
      <c r="T246" s="783"/>
      <c r="U246" s="783"/>
      <c r="V246" s="784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82" t="s">
        <v>40</v>
      </c>
      <c r="Q247" s="783"/>
      <c r="R247" s="783"/>
      <c r="S247" s="783"/>
      <c r="T247" s="783"/>
      <c r="U247" s="783"/>
      <c r="V247" s="784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797" t="s">
        <v>439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2"/>
      <c r="AB248" s="62"/>
      <c r="AC248" s="62"/>
    </row>
    <row r="249" spans="1:68" ht="14.25" customHeight="1" x14ac:dyDescent="0.25">
      <c r="A249" s="787" t="s">
        <v>126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4301011945</v>
      </c>
      <c r="D250" s="788">
        <v>4680115884274</v>
      </c>
      <c r="E250" s="788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131</v>
      </c>
      <c r="L250" s="35" t="s">
        <v>45</v>
      </c>
      <c r="M250" s="36" t="s">
        <v>163</v>
      </c>
      <c r="N250" s="36"/>
      <c r="O250" s="35">
        <v>55</v>
      </c>
      <c r="P250" s="102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0"/>
      <c r="R250" s="790"/>
      <c r="S250" s="790"/>
      <c r="T250" s="79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4301011717</v>
      </c>
      <c r="D251" s="788">
        <v>4680115884274</v>
      </c>
      <c r="E251" s="78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131</v>
      </c>
      <c r="L251" s="35" t="s">
        <v>45</v>
      </c>
      <c r="M251" s="36" t="s">
        <v>130</v>
      </c>
      <c r="N251" s="36"/>
      <c r="O251" s="35">
        <v>55</v>
      </c>
      <c r="P251" s="10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0"/>
      <c r="R251" s="790"/>
      <c r="S251" s="790"/>
      <c r="T251" s="79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788">
        <v>4680115884298</v>
      </c>
      <c r="E252" s="788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131</v>
      </c>
      <c r="L252" s="35" t="s">
        <v>45</v>
      </c>
      <c r="M252" s="36" t="s">
        <v>130</v>
      </c>
      <c r="N252" s="36"/>
      <c r="O252" s="35">
        <v>55</v>
      </c>
      <c r="P252" s="10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0"/>
      <c r="R252" s="790"/>
      <c r="S252" s="790"/>
      <c r="T252" s="79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4301011944</v>
      </c>
      <c r="D253" s="788">
        <v>4680115884250</v>
      </c>
      <c r="E253" s="788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131</v>
      </c>
      <c r="L253" s="35" t="s">
        <v>45</v>
      </c>
      <c r="M253" s="36" t="s">
        <v>163</v>
      </c>
      <c r="N253" s="36"/>
      <c r="O253" s="35">
        <v>55</v>
      </c>
      <c r="P253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0"/>
      <c r="R253" s="790"/>
      <c r="S253" s="790"/>
      <c r="T253" s="79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442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450</v>
      </c>
      <c r="C254" s="34">
        <v>4301011733</v>
      </c>
      <c r="D254" s="788">
        <v>4680115884250</v>
      </c>
      <c r="E254" s="788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131</v>
      </c>
      <c r="L254" s="35" t="s">
        <v>45</v>
      </c>
      <c r="M254" s="36" t="s">
        <v>88</v>
      </c>
      <c r="N254" s="36"/>
      <c r="O254" s="35">
        <v>55</v>
      </c>
      <c r="P254" s="10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0"/>
      <c r="R254" s="790"/>
      <c r="S254" s="790"/>
      <c r="T254" s="79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451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788">
        <v>4680115884281</v>
      </c>
      <c r="E255" s="78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130</v>
      </c>
      <c r="N255" s="36"/>
      <c r="O255" s="35">
        <v>55</v>
      </c>
      <c r="P255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0"/>
      <c r="R255" s="790"/>
      <c r="S255" s="790"/>
      <c r="T255" s="79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788">
        <v>4680115884199</v>
      </c>
      <c r="E256" s="788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130</v>
      </c>
      <c r="N256" s="36"/>
      <c r="O256" s="35">
        <v>55</v>
      </c>
      <c r="P256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0"/>
      <c r="R256" s="790"/>
      <c r="S256" s="790"/>
      <c r="T256" s="7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788">
        <v>4680115884267</v>
      </c>
      <c r="E257" s="78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130</v>
      </c>
      <c r="N257" s="36"/>
      <c r="O257" s="35">
        <v>55</v>
      </c>
      <c r="P257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0"/>
      <c r="R257" s="790"/>
      <c r="S257" s="790"/>
      <c r="T257" s="7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85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82" t="s">
        <v>40</v>
      </c>
      <c r="Q258" s="783"/>
      <c r="R258" s="783"/>
      <c r="S258" s="783"/>
      <c r="T258" s="783"/>
      <c r="U258" s="783"/>
      <c r="V258" s="784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82" t="s">
        <v>40</v>
      </c>
      <c r="Q259" s="783"/>
      <c r="R259" s="783"/>
      <c r="S259" s="783"/>
      <c r="T259" s="783"/>
      <c r="U259" s="783"/>
      <c r="V259" s="784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797" t="s">
        <v>460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2"/>
      <c r="AB260" s="62"/>
      <c r="AC260" s="62"/>
    </row>
    <row r="261" spans="1:68" ht="14.25" customHeight="1" x14ac:dyDescent="0.25">
      <c r="A261" s="787" t="s">
        <v>126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4301011942</v>
      </c>
      <c r="D262" s="788">
        <v>4680115884137</v>
      </c>
      <c r="E262" s="788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131</v>
      </c>
      <c r="L262" s="35" t="s">
        <v>45</v>
      </c>
      <c r="M262" s="36" t="s">
        <v>163</v>
      </c>
      <c r="N262" s="36"/>
      <c r="O262" s="35">
        <v>55</v>
      </c>
      <c r="P262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0"/>
      <c r="R262" s="790"/>
      <c r="S262" s="790"/>
      <c r="T262" s="79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162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463</v>
      </c>
      <c r="C263" s="34">
        <v>4301011826</v>
      </c>
      <c r="D263" s="788">
        <v>4680115884137</v>
      </c>
      <c r="E263" s="78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131</v>
      </c>
      <c r="L263" s="35" t="s">
        <v>45</v>
      </c>
      <c r="M263" s="36" t="s">
        <v>130</v>
      </c>
      <c r="N263" s="36"/>
      <c r="O263" s="35">
        <v>55</v>
      </c>
      <c r="P263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0"/>
      <c r="R263" s="790"/>
      <c r="S263" s="790"/>
      <c r="T263" s="79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464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788">
        <v>4680115884236</v>
      </c>
      <c r="E264" s="78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131</v>
      </c>
      <c r="L264" s="35" t="s">
        <v>45</v>
      </c>
      <c r="M264" s="36" t="s">
        <v>130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0"/>
      <c r="R264" s="790"/>
      <c r="S264" s="790"/>
      <c r="T264" s="79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4301011941</v>
      </c>
      <c r="D265" s="788">
        <v>4680115884175</v>
      </c>
      <c r="E265" s="788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131</v>
      </c>
      <c r="L265" s="35" t="s">
        <v>45</v>
      </c>
      <c r="M265" s="36" t="s">
        <v>163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0"/>
      <c r="R265" s="790"/>
      <c r="S265" s="790"/>
      <c r="T265" s="79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162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470</v>
      </c>
      <c r="C266" s="34">
        <v>4301011721</v>
      </c>
      <c r="D266" s="788">
        <v>4680115884175</v>
      </c>
      <c r="E266" s="788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131</v>
      </c>
      <c r="L266" s="35" t="s">
        <v>45</v>
      </c>
      <c r="M266" s="36" t="s">
        <v>130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0"/>
      <c r="R266" s="790"/>
      <c r="S266" s="790"/>
      <c r="T266" s="79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471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788">
        <v>4680115884144</v>
      </c>
      <c r="E267" s="788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130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0"/>
      <c r="R267" s="790"/>
      <c r="S267" s="790"/>
      <c r="T267" s="79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464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788">
        <v>4680115885288</v>
      </c>
      <c r="E268" s="788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130</v>
      </c>
      <c r="N268" s="36"/>
      <c r="O268" s="35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0"/>
      <c r="R268" s="790"/>
      <c r="S268" s="790"/>
      <c r="T268" s="79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788">
        <v>4680115884182</v>
      </c>
      <c r="E269" s="788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130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0"/>
      <c r="R269" s="790"/>
      <c r="S269" s="790"/>
      <c r="T269" s="79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788">
        <v>4680115884205</v>
      </c>
      <c r="E270" s="788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130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0"/>
      <c r="R270" s="790"/>
      <c r="S270" s="790"/>
      <c r="T270" s="79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85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82" t="s">
        <v>40</v>
      </c>
      <c r="Q271" s="783"/>
      <c r="R271" s="783"/>
      <c r="S271" s="783"/>
      <c r="T271" s="783"/>
      <c r="U271" s="783"/>
      <c r="V271" s="784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82" t="s">
        <v>40</v>
      </c>
      <c r="Q272" s="783"/>
      <c r="R272" s="783"/>
      <c r="S272" s="783"/>
      <c r="T272" s="783"/>
      <c r="U272" s="783"/>
      <c r="V272" s="784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7" t="s">
        <v>183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788">
        <v>4680115885721</v>
      </c>
      <c r="E274" s="788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0"/>
      <c r="R274" s="790"/>
      <c r="S274" s="790"/>
      <c r="T274" s="7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85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82" t="s">
        <v>40</v>
      </c>
      <c r="Q275" s="783"/>
      <c r="R275" s="783"/>
      <c r="S275" s="783"/>
      <c r="T275" s="783"/>
      <c r="U275" s="783"/>
      <c r="V275" s="784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82" t="s">
        <v>40</v>
      </c>
      <c r="Q276" s="783"/>
      <c r="R276" s="783"/>
      <c r="S276" s="783"/>
      <c r="T276" s="783"/>
      <c r="U276" s="783"/>
      <c r="V276" s="784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797" t="s">
        <v>484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62"/>
      <c r="AB277" s="62"/>
      <c r="AC277" s="62"/>
    </row>
    <row r="278" spans="1:68" ht="14.25" customHeight="1" x14ac:dyDescent="0.25">
      <c r="A278" s="787" t="s">
        <v>126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4301011322</v>
      </c>
      <c r="D279" s="788">
        <v>4607091387452</v>
      </c>
      <c r="E279" s="78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131</v>
      </c>
      <c r="L279" s="35" t="s">
        <v>45</v>
      </c>
      <c r="M279" s="36" t="s">
        <v>88</v>
      </c>
      <c r="N279" s="36"/>
      <c r="O279" s="35">
        <v>55</v>
      </c>
      <c r="P279" s="9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0"/>
      <c r="R279" s="790"/>
      <c r="S279" s="790"/>
      <c r="T279" s="79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4301011855</v>
      </c>
      <c r="D280" s="788">
        <v>4680115885837</v>
      </c>
      <c r="E280" s="78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131</v>
      </c>
      <c r="L280" s="35" t="s">
        <v>45</v>
      </c>
      <c r="M280" s="36" t="s">
        <v>130</v>
      </c>
      <c r="N280" s="36"/>
      <c r="O280" s="35">
        <v>55</v>
      </c>
      <c r="P280" s="9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0"/>
      <c r="R280" s="790"/>
      <c r="S280" s="790"/>
      <c r="T280" s="79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4301011910</v>
      </c>
      <c r="D281" s="788">
        <v>4680115885806</v>
      </c>
      <c r="E281" s="788"/>
      <c r="F281" s="59">
        <v>1.35</v>
      </c>
      <c r="G281" s="35">
        <v>8</v>
      </c>
      <c r="H281" s="59">
        <v>10.8</v>
      </c>
      <c r="I281" s="59">
        <v>11.28</v>
      </c>
      <c r="J281" s="35">
        <v>48</v>
      </c>
      <c r="K281" s="35" t="s">
        <v>131</v>
      </c>
      <c r="L281" s="35" t="s">
        <v>45</v>
      </c>
      <c r="M281" s="36" t="s">
        <v>163</v>
      </c>
      <c r="N281" s="36"/>
      <c r="O281" s="35">
        <v>55</v>
      </c>
      <c r="P281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0"/>
      <c r="R281" s="790"/>
      <c r="S281" s="790"/>
      <c r="T281" s="79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IFERROR(IF(Y281=0,"",ROUNDUP(Y281/H281,0)*0.02039),"")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4301011850</v>
      </c>
      <c r="D282" s="788">
        <v>4680115885806</v>
      </c>
      <c r="E282" s="788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131</v>
      </c>
      <c r="L282" s="35" t="s">
        <v>45</v>
      </c>
      <c r="M282" s="36" t="s">
        <v>130</v>
      </c>
      <c r="N282" s="36"/>
      <c r="O282" s="35">
        <v>55</v>
      </c>
      <c r="P282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0"/>
      <c r="R282" s="790"/>
      <c r="S282" s="790"/>
      <c r="T282" s="79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4301011313</v>
      </c>
      <c r="D283" s="788">
        <v>4607091385984</v>
      </c>
      <c r="E283" s="78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131</v>
      </c>
      <c r="L283" s="35" t="s">
        <v>45</v>
      </c>
      <c r="M283" s="36" t="s">
        <v>130</v>
      </c>
      <c r="N283" s="36"/>
      <c r="O283" s="35">
        <v>55</v>
      </c>
      <c r="P283" s="10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0"/>
      <c r="R283" s="790"/>
      <c r="S283" s="790"/>
      <c r="T283" s="79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4301011853</v>
      </c>
      <c r="D284" s="788">
        <v>4680115885851</v>
      </c>
      <c r="E284" s="78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131</v>
      </c>
      <c r="L284" s="35" t="s">
        <v>45</v>
      </c>
      <c r="M284" s="36" t="s">
        <v>130</v>
      </c>
      <c r="N284" s="36"/>
      <c r="O284" s="35">
        <v>55</v>
      </c>
      <c r="P284" s="9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0"/>
      <c r="R284" s="790"/>
      <c r="S284" s="790"/>
      <c r="T284" s="79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4301011319</v>
      </c>
      <c r="D285" s="788">
        <v>4607091387469</v>
      </c>
      <c r="E285" s="788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139</v>
      </c>
      <c r="L285" s="35" t="s">
        <v>45</v>
      </c>
      <c r="M285" s="36" t="s">
        <v>130</v>
      </c>
      <c r="N285" s="36"/>
      <c r="O285" s="35">
        <v>55</v>
      </c>
      <c r="P285" s="9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0"/>
      <c r="R285" s="790"/>
      <c r="S285" s="790"/>
      <c r="T285" s="79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4301011852</v>
      </c>
      <c r="D286" s="788">
        <v>4680115885844</v>
      </c>
      <c r="E286" s="788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139</v>
      </c>
      <c r="L286" s="35" t="s">
        <v>45</v>
      </c>
      <c r="M286" s="36" t="s">
        <v>130</v>
      </c>
      <c r="N286" s="36"/>
      <c r="O286" s="35">
        <v>55</v>
      </c>
      <c r="P286" s="9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0"/>
      <c r="R286" s="790"/>
      <c r="S286" s="790"/>
      <c r="T286" s="79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506</v>
      </c>
      <c r="B287" s="60" t="s">
        <v>507</v>
      </c>
      <c r="C287" s="34">
        <v>4301011316</v>
      </c>
      <c r="D287" s="788">
        <v>4607091387438</v>
      </c>
      <c r="E287" s="788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139</v>
      </c>
      <c r="L287" s="35" t="s">
        <v>45</v>
      </c>
      <c r="M287" s="36" t="s">
        <v>130</v>
      </c>
      <c r="N287" s="36"/>
      <c r="O287" s="35">
        <v>55</v>
      </c>
      <c r="P287" s="9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0"/>
      <c r="R287" s="790"/>
      <c r="S287" s="790"/>
      <c r="T287" s="79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508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509</v>
      </c>
      <c r="B288" s="60" t="s">
        <v>510</v>
      </c>
      <c r="C288" s="34">
        <v>4301011851</v>
      </c>
      <c r="D288" s="788">
        <v>4680115885820</v>
      </c>
      <c r="E288" s="788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139</v>
      </c>
      <c r="L288" s="35" t="s">
        <v>45</v>
      </c>
      <c r="M288" s="36" t="s">
        <v>130</v>
      </c>
      <c r="N288" s="36"/>
      <c r="O288" s="35">
        <v>55</v>
      </c>
      <c r="P288" s="9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0"/>
      <c r="R288" s="790"/>
      <c r="S288" s="790"/>
      <c r="T288" s="79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785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82" t="s">
        <v>40</v>
      </c>
      <c r="Q289" s="783"/>
      <c r="R289" s="783"/>
      <c r="S289" s="783"/>
      <c r="T289" s="783"/>
      <c r="U289" s="783"/>
      <c r="V289" s="784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82" t="s">
        <v>40</v>
      </c>
      <c r="Q290" s="783"/>
      <c r="R290" s="783"/>
      <c r="S290" s="783"/>
      <c r="T290" s="783"/>
      <c r="U290" s="783"/>
      <c r="V290" s="784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797" t="s">
        <v>511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2"/>
      <c r="AB291" s="62"/>
      <c r="AC291" s="62"/>
    </row>
    <row r="292" spans="1:68" ht="14.25" customHeight="1" x14ac:dyDescent="0.25">
      <c r="A292" s="787" t="s">
        <v>126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788">
        <v>4680115885707</v>
      </c>
      <c r="E293" s="788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131</v>
      </c>
      <c r="L293" s="35" t="s">
        <v>45</v>
      </c>
      <c r="M293" s="36" t="s">
        <v>130</v>
      </c>
      <c r="N293" s="36"/>
      <c r="O293" s="35">
        <v>31</v>
      </c>
      <c r="P293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0"/>
      <c r="R293" s="790"/>
      <c r="S293" s="790"/>
      <c r="T293" s="79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451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85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82" t="s">
        <v>40</v>
      </c>
      <c r="Q294" s="783"/>
      <c r="R294" s="783"/>
      <c r="S294" s="783"/>
      <c r="T294" s="783"/>
      <c r="U294" s="783"/>
      <c r="V294" s="784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82" t="s">
        <v>40</v>
      </c>
      <c r="Q295" s="783"/>
      <c r="R295" s="783"/>
      <c r="S295" s="783"/>
      <c r="T295" s="783"/>
      <c r="U295" s="783"/>
      <c r="V295" s="784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797" t="s">
        <v>514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62"/>
      <c r="AB296" s="62"/>
      <c r="AC296" s="62"/>
    </row>
    <row r="297" spans="1:68" ht="14.25" customHeight="1" x14ac:dyDescent="0.25">
      <c r="A297" s="787" t="s">
        <v>126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788">
        <v>4607091383423</v>
      </c>
      <c r="E298" s="788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131</v>
      </c>
      <c r="L298" s="35" t="s">
        <v>45</v>
      </c>
      <c r="M298" s="36" t="s">
        <v>88</v>
      </c>
      <c r="N298" s="36"/>
      <c r="O298" s="35">
        <v>35</v>
      </c>
      <c r="P298" s="9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0"/>
      <c r="R298" s="790"/>
      <c r="S298" s="790"/>
      <c r="T298" s="791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129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788">
        <v>4680115885691</v>
      </c>
      <c r="E299" s="788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131</v>
      </c>
      <c r="L299" s="35" t="s">
        <v>45</v>
      </c>
      <c r="M299" s="36" t="s">
        <v>82</v>
      </c>
      <c r="N299" s="36"/>
      <c r="O299" s="35">
        <v>30</v>
      </c>
      <c r="P299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0"/>
      <c r="R299" s="790"/>
      <c r="S299" s="790"/>
      <c r="T299" s="79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788">
        <v>4680115885660</v>
      </c>
      <c r="E300" s="788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131</v>
      </c>
      <c r="L300" s="35" t="s">
        <v>45</v>
      </c>
      <c r="M300" s="36" t="s">
        <v>82</v>
      </c>
      <c r="N300" s="36"/>
      <c r="O300" s="35">
        <v>35</v>
      </c>
      <c r="P300" s="9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0"/>
      <c r="R300" s="790"/>
      <c r="S300" s="790"/>
      <c r="T300" s="79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85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82" t="s">
        <v>40</v>
      </c>
      <c r="Q301" s="783"/>
      <c r="R301" s="783"/>
      <c r="S301" s="783"/>
      <c r="T301" s="783"/>
      <c r="U301" s="783"/>
      <c r="V301" s="784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82" t="s">
        <v>40</v>
      </c>
      <c r="Q302" s="783"/>
      <c r="R302" s="783"/>
      <c r="S302" s="783"/>
      <c r="T302" s="783"/>
      <c r="U302" s="783"/>
      <c r="V302" s="784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797" t="s">
        <v>523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62"/>
      <c r="AB303" s="62"/>
      <c r="AC303" s="62"/>
    </row>
    <row r="304" spans="1:68" ht="14.25" customHeight="1" x14ac:dyDescent="0.25">
      <c r="A304" s="787" t="s">
        <v>84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788">
        <v>4680115881556</v>
      </c>
      <c r="E305" s="788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131</v>
      </c>
      <c r="L305" s="35" t="s">
        <v>45</v>
      </c>
      <c r="M305" s="36" t="s">
        <v>88</v>
      </c>
      <c r="N305" s="36"/>
      <c r="O305" s="35">
        <v>45</v>
      </c>
      <c r="P305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0"/>
      <c r="R305" s="790"/>
      <c r="S305" s="790"/>
      <c r="T305" s="791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788">
        <v>4680115881037</v>
      </c>
      <c r="E306" s="788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0"/>
      <c r="R306" s="790"/>
      <c r="S306" s="790"/>
      <c r="T306" s="791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788">
        <v>4680115886186</v>
      </c>
      <c r="E307" s="788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0"/>
      <c r="R307" s="790"/>
      <c r="S307" s="790"/>
      <c r="T307" s="7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788">
        <v>4680115881228</v>
      </c>
      <c r="E308" s="788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0"/>
      <c r="R308" s="790"/>
      <c r="S308" s="790"/>
      <c r="T308" s="7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788">
        <v>4680115881211</v>
      </c>
      <c r="E309" s="788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0"/>
      <c r="R309" s="790"/>
      <c r="S309" s="790"/>
      <c r="T309" s="7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788">
        <v>4680115881020</v>
      </c>
      <c r="E310" s="788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98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0"/>
      <c r="R310" s="790"/>
      <c r="S310" s="790"/>
      <c r="T310" s="7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785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82" t="s">
        <v>40</v>
      </c>
      <c r="Q311" s="783"/>
      <c r="R311" s="783"/>
      <c r="S311" s="783"/>
      <c r="T311" s="783"/>
      <c r="U311" s="783"/>
      <c r="V311" s="784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82" t="s">
        <v>40</v>
      </c>
      <c r="Q312" s="783"/>
      <c r="R312" s="783"/>
      <c r="S312" s="783"/>
      <c r="T312" s="783"/>
      <c r="U312" s="783"/>
      <c r="V312" s="784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797" t="s">
        <v>539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62"/>
      <c r="AB313" s="62"/>
      <c r="AC313" s="62"/>
    </row>
    <row r="314" spans="1:68" ht="14.25" customHeight="1" x14ac:dyDescent="0.25">
      <c r="A314" s="787" t="s">
        <v>126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788">
        <v>4607091389296</v>
      </c>
      <c r="E315" s="788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0"/>
      <c r="R315" s="790"/>
      <c r="S315" s="790"/>
      <c r="T315" s="791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85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82" t="s">
        <v>40</v>
      </c>
      <c r="Q316" s="783"/>
      <c r="R316" s="783"/>
      <c r="S316" s="783"/>
      <c r="T316" s="783"/>
      <c r="U316" s="783"/>
      <c r="V316" s="78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82" t="s">
        <v>40</v>
      </c>
      <c r="Q317" s="783"/>
      <c r="R317" s="783"/>
      <c r="S317" s="783"/>
      <c r="T317" s="783"/>
      <c r="U317" s="783"/>
      <c r="V317" s="78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7" t="s">
        <v>78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788">
        <v>4680115880344</v>
      </c>
      <c r="E319" s="788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7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0"/>
      <c r="R319" s="790"/>
      <c r="S319" s="790"/>
      <c r="T319" s="7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85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82" t="s">
        <v>40</v>
      </c>
      <c r="Q320" s="783"/>
      <c r="R320" s="783"/>
      <c r="S320" s="783"/>
      <c r="T320" s="783"/>
      <c r="U320" s="783"/>
      <c r="V320" s="78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82" t="s">
        <v>40</v>
      </c>
      <c r="Q321" s="783"/>
      <c r="R321" s="783"/>
      <c r="S321" s="783"/>
      <c r="T321" s="783"/>
      <c r="U321" s="783"/>
      <c r="V321" s="78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7" t="s">
        <v>84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788">
        <v>4680115884618</v>
      </c>
      <c r="E323" s="788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9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0"/>
      <c r="R323" s="790"/>
      <c r="S323" s="790"/>
      <c r="T323" s="7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85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82" t="s">
        <v>40</v>
      </c>
      <c r="Q324" s="783"/>
      <c r="R324" s="783"/>
      <c r="S324" s="783"/>
      <c r="T324" s="783"/>
      <c r="U324" s="783"/>
      <c r="V324" s="78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82" t="s">
        <v>40</v>
      </c>
      <c r="Q325" s="783"/>
      <c r="R325" s="783"/>
      <c r="S325" s="783"/>
      <c r="T325" s="783"/>
      <c r="U325" s="783"/>
      <c r="V325" s="78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797" t="s">
        <v>549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62"/>
      <c r="AB326" s="62"/>
      <c r="AC326" s="62"/>
    </row>
    <row r="327" spans="1:68" ht="14.25" customHeight="1" x14ac:dyDescent="0.25">
      <c r="A327" s="787" t="s">
        <v>126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788">
        <v>4607091389807</v>
      </c>
      <c r="E328" s="78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130</v>
      </c>
      <c r="N328" s="36"/>
      <c r="O328" s="35">
        <v>55</v>
      </c>
      <c r="P328" s="9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0"/>
      <c r="R328" s="790"/>
      <c r="S328" s="790"/>
      <c r="T328" s="79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85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82" t="s">
        <v>40</v>
      </c>
      <c r="Q329" s="783"/>
      <c r="R329" s="783"/>
      <c r="S329" s="783"/>
      <c r="T329" s="783"/>
      <c r="U329" s="783"/>
      <c r="V329" s="784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82" t="s">
        <v>40</v>
      </c>
      <c r="Q330" s="783"/>
      <c r="R330" s="783"/>
      <c r="S330" s="783"/>
      <c r="T330" s="783"/>
      <c r="U330" s="783"/>
      <c r="V330" s="784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7" t="s">
        <v>78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788">
        <v>4680115880481</v>
      </c>
      <c r="E332" s="788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0"/>
      <c r="R332" s="790"/>
      <c r="S332" s="790"/>
      <c r="T332" s="7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5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82" t="s">
        <v>40</v>
      </c>
      <c r="Q333" s="783"/>
      <c r="R333" s="783"/>
      <c r="S333" s="783"/>
      <c r="T333" s="783"/>
      <c r="U333" s="783"/>
      <c r="V333" s="78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82" t="s">
        <v>40</v>
      </c>
      <c r="Q334" s="783"/>
      <c r="R334" s="783"/>
      <c r="S334" s="783"/>
      <c r="T334" s="783"/>
      <c r="U334" s="783"/>
      <c r="V334" s="78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7" t="s">
        <v>84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788">
        <v>4680115880412</v>
      </c>
      <c r="E336" s="788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9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0"/>
      <c r="R336" s="790"/>
      <c r="S336" s="790"/>
      <c r="T336" s="79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788">
        <v>4680115880511</v>
      </c>
      <c r="E337" s="788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9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0"/>
      <c r="R337" s="790"/>
      <c r="S337" s="790"/>
      <c r="T337" s="7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85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82" t="s">
        <v>40</v>
      </c>
      <c r="Q338" s="783"/>
      <c r="R338" s="783"/>
      <c r="S338" s="783"/>
      <c r="T338" s="783"/>
      <c r="U338" s="783"/>
      <c r="V338" s="784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82" t="s">
        <v>40</v>
      </c>
      <c r="Q339" s="783"/>
      <c r="R339" s="783"/>
      <c r="S339" s="783"/>
      <c r="T339" s="783"/>
      <c r="U339" s="783"/>
      <c r="V339" s="784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797" t="s">
        <v>562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2"/>
      <c r="AB340" s="62"/>
      <c r="AC340" s="62"/>
    </row>
    <row r="341" spans="1:68" ht="14.25" customHeight="1" x14ac:dyDescent="0.25">
      <c r="A341" s="787" t="s">
        <v>126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788">
        <v>4680115882973</v>
      </c>
      <c r="E342" s="788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131</v>
      </c>
      <c r="L342" s="35" t="s">
        <v>45</v>
      </c>
      <c r="M342" s="36" t="s">
        <v>130</v>
      </c>
      <c r="N342" s="36"/>
      <c r="O342" s="35">
        <v>55</v>
      </c>
      <c r="P342" s="9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0"/>
      <c r="R342" s="790"/>
      <c r="S342" s="790"/>
      <c r="T342" s="79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85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82" t="s">
        <v>40</v>
      </c>
      <c r="Q343" s="783"/>
      <c r="R343" s="783"/>
      <c r="S343" s="783"/>
      <c r="T343" s="783"/>
      <c r="U343" s="783"/>
      <c r="V343" s="784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82" t="s">
        <v>40</v>
      </c>
      <c r="Q344" s="783"/>
      <c r="R344" s="783"/>
      <c r="S344" s="783"/>
      <c r="T344" s="783"/>
      <c r="U344" s="783"/>
      <c r="V344" s="784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7" t="s">
        <v>78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788">
        <v>4607091389845</v>
      </c>
      <c r="E346" s="788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0"/>
      <c r="R346" s="790"/>
      <c r="S346" s="790"/>
      <c r="T346" s="7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788">
        <v>4680115882881</v>
      </c>
      <c r="E347" s="788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0"/>
      <c r="R347" s="790"/>
      <c r="S347" s="790"/>
      <c r="T347" s="791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85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82" t="s">
        <v>40</v>
      </c>
      <c r="Q348" s="783"/>
      <c r="R348" s="783"/>
      <c r="S348" s="783"/>
      <c r="T348" s="783"/>
      <c r="U348" s="783"/>
      <c r="V348" s="784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82" t="s">
        <v>40</v>
      </c>
      <c r="Q349" s="783"/>
      <c r="R349" s="783"/>
      <c r="S349" s="783"/>
      <c r="T349" s="783"/>
      <c r="U349" s="783"/>
      <c r="V349" s="784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7" t="s">
        <v>84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788">
        <v>4680115883390</v>
      </c>
      <c r="E351" s="788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0"/>
      <c r="R351" s="790"/>
      <c r="S351" s="790"/>
      <c r="T351" s="7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85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82" t="s">
        <v>40</v>
      </c>
      <c r="Q352" s="783"/>
      <c r="R352" s="783"/>
      <c r="S352" s="783"/>
      <c r="T352" s="783"/>
      <c r="U352" s="783"/>
      <c r="V352" s="784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82" t="s">
        <v>40</v>
      </c>
      <c r="Q353" s="783"/>
      <c r="R353" s="783"/>
      <c r="S353" s="783"/>
      <c r="T353" s="783"/>
      <c r="U353" s="783"/>
      <c r="V353" s="784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797" t="s">
        <v>573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62"/>
      <c r="AB354" s="62"/>
      <c r="AC354" s="62"/>
    </row>
    <row r="355" spans="1:68" ht="14.25" customHeight="1" x14ac:dyDescent="0.25">
      <c r="A355" s="787" t="s">
        <v>126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788">
        <v>4680115885615</v>
      </c>
      <c r="E356" s="788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131</v>
      </c>
      <c r="L356" s="35" t="s">
        <v>45</v>
      </c>
      <c r="M356" s="36" t="s">
        <v>88</v>
      </c>
      <c r="N356" s="36"/>
      <c r="O356" s="35">
        <v>55</v>
      </c>
      <c r="P356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0"/>
      <c r="R356" s="790"/>
      <c r="S356" s="790"/>
      <c r="T356" s="791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0</v>
      </c>
      <c r="BN356" s="75">
        <f t="shared" ref="BN356:BN364" si="79">IFERROR(Y356*I356/H356,"0")</f>
        <v>0</v>
      </c>
      <c r="BO356" s="75">
        <f t="shared" ref="BO356:BO364" si="80">IFERROR(1/J356*(X356/H356),"0")</f>
        <v>0</v>
      </c>
      <c r="BP356" s="75">
        <f t="shared" ref="BP356:BP364" si="81">IFERROR(1/J356*(Y356/H356),"0")</f>
        <v>0</v>
      </c>
    </row>
    <row r="357" spans="1:68" ht="27" customHeight="1" x14ac:dyDescent="0.25">
      <c r="A357" s="60" t="s">
        <v>577</v>
      </c>
      <c r="B357" s="60" t="s">
        <v>578</v>
      </c>
      <c r="C357" s="34">
        <v>4301011911</v>
      </c>
      <c r="D357" s="788">
        <v>4680115885554</v>
      </c>
      <c r="E357" s="788"/>
      <c r="F357" s="59">
        <v>1.35</v>
      </c>
      <c r="G357" s="35">
        <v>8</v>
      </c>
      <c r="H357" s="59">
        <v>10.8</v>
      </c>
      <c r="I357" s="59">
        <v>11.28</v>
      </c>
      <c r="J357" s="35">
        <v>48</v>
      </c>
      <c r="K357" s="35" t="s">
        <v>131</v>
      </c>
      <c r="L357" s="35" t="s">
        <v>45</v>
      </c>
      <c r="M357" s="36" t="s">
        <v>163</v>
      </c>
      <c r="N357" s="36"/>
      <c r="O357" s="35">
        <v>55</v>
      </c>
      <c r="P357" s="9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0"/>
      <c r="R357" s="790"/>
      <c r="S357" s="790"/>
      <c r="T357" s="791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IFERROR(IF(Y357=0,"",ROUNDUP(Y357/H357,0)*0.02039),"")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45</v>
      </c>
      <c r="AK357" s="79">
        <v>0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4301012016</v>
      </c>
      <c r="D358" s="788">
        <v>4680115885554</v>
      </c>
      <c r="E358" s="788"/>
      <c r="F358" s="59">
        <v>1.35</v>
      </c>
      <c r="G358" s="35">
        <v>8</v>
      </c>
      <c r="H358" s="59">
        <v>10.8</v>
      </c>
      <c r="I358" s="59">
        <v>11.28</v>
      </c>
      <c r="J358" s="35">
        <v>56</v>
      </c>
      <c r="K358" s="35" t="s">
        <v>131</v>
      </c>
      <c r="L358" s="35" t="s">
        <v>159</v>
      </c>
      <c r="M358" s="36" t="s">
        <v>88</v>
      </c>
      <c r="N358" s="36"/>
      <c r="O358" s="35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0"/>
      <c r="R358" s="790"/>
      <c r="S358" s="790"/>
      <c r="T358" s="791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IFERROR(IF(Y358=0,"",ROUNDUP(Y358/H358,0)*0.02175),"")</f>
        <v/>
      </c>
      <c r="AA358" s="65" t="s">
        <v>45</v>
      </c>
      <c r="AB358" s="66" t="s">
        <v>45</v>
      </c>
      <c r="AC358" s="437" t="s">
        <v>581</v>
      </c>
      <c r="AG358" s="75"/>
      <c r="AJ358" s="79" t="s">
        <v>160</v>
      </c>
      <c r="AK358" s="79">
        <v>604.79999999999995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788">
        <v>4680115885646</v>
      </c>
      <c r="E359" s="788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131</v>
      </c>
      <c r="L359" s="35" t="s">
        <v>45</v>
      </c>
      <c r="M359" s="36" t="s">
        <v>130</v>
      </c>
      <c r="N359" s="36"/>
      <c r="O359" s="35">
        <v>55</v>
      </c>
      <c r="P359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0"/>
      <c r="R359" s="790"/>
      <c r="S359" s="790"/>
      <c r="T359" s="791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788">
        <v>4680115885622</v>
      </c>
      <c r="E360" s="788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130</v>
      </c>
      <c r="N360" s="36"/>
      <c r="O360" s="35">
        <v>55</v>
      </c>
      <c r="P360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0"/>
      <c r="R360" s="790"/>
      <c r="S360" s="790"/>
      <c r="T360" s="79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788">
        <v>4680115881938</v>
      </c>
      <c r="E361" s="7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130</v>
      </c>
      <c r="N361" s="36"/>
      <c r="O361" s="35">
        <v>90</v>
      </c>
      <c r="P361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0"/>
      <c r="R361" s="790"/>
      <c r="S361" s="790"/>
      <c r="T361" s="79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788">
        <v>4607091387346</v>
      </c>
      <c r="E362" s="788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130</v>
      </c>
      <c r="N362" s="36"/>
      <c r="O362" s="35">
        <v>55</v>
      </c>
      <c r="P362" s="9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0"/>
      <c r="R362" s="790"/>
      <c r="S362" s="790"/>
      <c r="T362" s="79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4301011323</v>
      </c>
      <c r="D363" s="788">
        <v>4607091386011</v>
      </c>
      <c r="E363" s="788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139</v>
      </c>
      <c r="L363" s="35" t="s">
        <v>45</v>
      </c>
      <c r="M363" s="36" t="s">
        <v>88</v>
      </c>
      <c r="N363" s="36"/>
      <c r="O363" s="35">
        <v>55</v>
      </c>
      <c r="P363" s="9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0"/>
      <c r="R363" s="790"/>
      <c r="S363" s="790"/>
      <c r="T363" s="79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595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596</v>
      </c>
      <c r="B364" s="60" t="s">
        <v>597</v>
      </c>
      <c r="C364" s="34">
        <v>4301011859</v>
      </c>
      <c r="D364" s="788">
        <v>4680115885608</v>
      </c>
      <c r="E364" s="78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139</v>
      </c>
      <c r="L364" s="35" t="s">
        <v>45</v>
      </c>
      <c r="M364" s="36" t="s">
        <v>130</v>
      </c>
      <c r="N364" s="36"/>
      <c r="O364" s="35">
        <v>55</v>
      </c>
      <c r="P364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0"/>
      <c r="R364" s="790"/>
      <c r="S364" s="790"/>
      <c r="T364" s="79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581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785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82" t="s">
        <v>40</v>
      </c>
      <c r="Q365" s="783"/>
      <c r="R365" s="783"/>
      <c r="S365" s="783"/>
      <c r="T365" s="783"/>
      <c r="U365" s="783"/>
      <c r="V365" s="784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0</v>
      </c>
      <c r="Y365" s="41">
        <f>IFERROR(Y356/H356,"0")+IFERROR(Y357/H357,"0")+IFERROR(Y358/H358,"0")+IFERROR(Y359/H359,"0")+IFERROR(Y360/H360,"0")+IFERROR(Y361/H361,"0")+IFERROR(Y362/H362,"0")+IFERROR(Y363/H363,"0")+IFERROR(Y364/H364,"0")</f>
        <v>0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4"/>
      <c r="AB365" s="64"/>
      <c r="AC365" s="64"/>
    </row>
    <row r="366" spans="1:68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82" t="s">
        <v>40</v>
      </c>
      <c r="Q366" s="783"/>
      <c r="R366" s="783"/>
      <c r="S366" s="783"/>
      <c r="T366" s="783"/>
      <c r="U366" s="783"/>
      <c r="V366" s="784"/>
      <c r="W366" s="40" t="s">
        <v>0</v>
      </c>
      <c r="X366" s="41">
        <f>IFERROR(SUM(X356:X364),"0")</f>
        <v>0</v>
      </c>
      <c r="Y366" s="41">
        <f>IFERROR(SUM(Y356:Y364),"0")</f>
        <v>0</v>
      </c>
      <c r="Z366" s="40"/>
      <c r="AA366" s="64"/>
      <c r="AB366" s="64"/>
      <c r="AC366" s="64"/>
    </row>
    <row r="367" spans="1:68" ht="14.25" customHeight="1" x14ac:dyDescent="0.25">
      <c r="A367" s="787" t="s">
        <v>78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788">
        <v>4607091387193</v>
      </c>
      <c r="E368" s="788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0"/>
      <c r="R368" s="790"/>
      <c r="S368" s="790"/>
      <c r="T368" s="791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788">
        <v>4607091387230</v>
      </c>
      <c r="E369" s="788"/>
      <c r="F369" s="59">
        <v>0.7</v>
      </c>
      <c r="G369" s="35">
        <v>6</v>
      </c>
      <c r="H369" s="59">
        <v>4.2</v>
      </c>
      <c r="I369" s="59">
        <v>4.47</v>
      </c>
      <c r="J369" s="35">
        <v>132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0"/>
      <c r="R369" s="790"/>
      <c r="S369" s="790"/>
      <c r="T369" s="791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788">
        <v>4607091387292</v>
      </c>
      <c r="E370" s="788"/>
      <c r="F370" s="59">
        <v>0.73</v>
      </c>
      <c r="G370" s="35">
        <v>6</v>
      </c>
      <c r="H370" s="59">
        <v>4.38</v>
      </c>
      <c r="I370" s="59">
        <v>4.6500000000000004</v>
      </c>
      <c r="J370" s="35">
        <v>132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0"/>
      <c r="R370" s="790"/>
      <c r="S370" s="790"/>
      <c r="T370" s="79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788">
        <v>4607091387285</v>
      </c>
      <c r="E371" s="788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0"/>
      <c r="R371" s="790"/>
      <c r="S371" s="790"/>
      <c r="T371" s="791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85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82" t="s">
        <v>40</v>
      </c>
      <c r="Q372" s="783"/>
      <c r="R372" s="783"/>
      <c r="S372" s="783"/>
      <c r="T372" s="783"/>
      <c r="U372" s="783"/>
      <c r="V372" s="784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82" t="s">
        <v>40</v>
      </c>
      <c r="Q373" s="783"/>
      <c r="R373" s="783"/>
      <c r="S373" s="783"/>
      <c r="T373" s="783"/>
      <c r="U373" s="783"/>
      <c r="V373" s="784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787" t="s">
        <v>84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788">
        <v>4607091387766</v>
      </c>
      <c r="E375" s="788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131</v>
      </c>
      <c r="L375" s="35" t="s">
        <v>45</v>
      </c>
      <c r="M375" s="36" t="s">
        <v>88</v>
      </c>
      <c r="N375" s="36"/>
      <c r="O375" s="35">
        <v>40</v>
      </c>
      <c r="P375" s="9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0"/>
      <c r="R375" s="790"/>
      <c r="S375" s="790"/>
      <c r="T375" s="791"/>
      <c r="U375" s="37" t="s">
        <v>45</v>
      </c>
      <c r="V375" s="37" t="s">
        <v>45</v>
      </c>
      <c r="W375" s="38" t="s">
        <v>0</v>
      </c>
      <c r="X375" s="56">
        <v>8000</v>
      </c>
      <c r="Y375" s="53">
        <f t="shared" ref="Y375:Y380" si="82">IFERROR(IF(X375="",0,CEILING((X375/$H375),1)*$H375),"")</f>
        <v>8002.8</v>
      </c>
      <c r="Z375" s="39">
        <f>IFERROR(IF(Y375=0,"",ROUNDUP(Y375/H375,0)*0.02175),"")</f>
        <v>22.3155</v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8572.3076923076933</v>
      </c>
      <c r="BN375" s="75">
        <f t="shared" ref="BN375:BN380" si="84">IFERROR(Y375*I375/H375,"0")</f>
        <v>8575.3080000000009</v>
      </c>
      <c r="BO375" s="75">
        <f t="shared" ref="BO375:BO380" si="85">IFERROR(1/J375*(X375/H375),"0")</f>
        <v>18.315018315018314</v>
      </c>
      <c r="BP375" s="75">
        <f t="shared" ref="BP375:BP380" si="86">IFERROR(1/J375*(Y375/H375),"0")</f>
        <v>18.321428571428569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788">
        <v>4607091387957</v>
      </c>
      <c r="E376" s="788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131</v>
      </c>
      <c r="L376" s="35" t="s">
        <v>45</v>
      </c>
      <c r="M376" s="36" t="s">
        <v>82</v>
      </c>
      <c r="N376" s="36"/>
      <c r="O376" s="35">
        <v>40</v>
      </c>
      <c r="P376" s="9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0"/>
      <c r="R376" s="790"/>
      <c r="S376" s="790"/>
      <c r="T376" s="791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788">
        <v>4607091387964</v>
      </c>
      <c r="E377" s="788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131</v>
      </c>
      <c r="L377" s="35" t="s">
        <v>45</v>
      </c>
      <c r="M377" s="36" t="s">
        <v>82</v>
      </c>
      <c r="N377" s="36"/>
      <c r="O377" s="35">
        <v>40</v>
      </c>
      <c r="P377" s="9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0"/>
      <c r="R377" s="790"/>
      <c r="S377" s="790"/>
      <c r="T377" s="791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788">
        <v>4680115884588</v>
      </c>
      <c r="E378" s="788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0"/>
      <c r="R378" s="790"/>
      <c r="S378" s="790"/>
      <c r="T378" s="791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788">
        <v>4607091387537</v>
      </c>
      <c r="E379" s="788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0"/>
      <c r="R379" s="790"/>
      <c r="S379" s="790"/>
      <c r="T379" s="791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788">
        <v>4607091387513</v>
      </c>
      <c r="E380" s="788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9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0"/>
      <c r="R380" s="790"/>
      <c r="S380" s="790"/>
      <c r="T380" s="79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785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82" t="s">
        <v>40</v>
      </c>
      <c r="Q381" s="783"/>
      <c r="R381" s="783"/>
      <c r="S381" s="783"/>
      <c r="T381" s="783"/>
      <c r="U381" s="783"/>
      <c r="V381" s="784"/>
      <c r="W381" s="40" t="s">
        <v>39</v>
      </c>
      <c r="X381" s="41">
        <f>IFERROR(X375/H375,"0")+IFERROR(X376/H376,"0")+IFERROR(X377/H377,"0")+IFERROR(X378/H378,"0")+IFERROR(X379/H379,"0")+IFERROR(X380/H380,"0")</f>
        <v>1025.6410256410256</v>
      </c>
      <c r="Y381" s="41">
        <f>IFERROR(Y375/H375,"0")+IFERROR(Y376/H376,"0")+IFERROR(Y377/H377,"0")+IFERROR(Y378/H378,"0")+IFERROR(Y379/H379,"0")+IFERROR(Y380/H380,"0")</f>
        <v>1026</v>
      </c>
      <c r="Z381" s="41">
        <f>IFERROR(IF(Z375="",0,Z375),"0")+IFERROR(IF(Z376="",0,Z376),"0")+IFERROR(IF(Z377="",0,Z377),"0")+IFERROR(IF(Z378="",0,Z378),"0")+IFERROR(IF(Z379="",0,Z379),"0")+IFERROR(IF(Z380="",0,Z380),"0")</f>
        <v>22.3155</v>
      </c>
      <c r="AA381" s="64"/>
      <c r="AB381" s="64"/>
      <c r="AC381" s="64"/>
    </row>
    <row r="382" spans="1:68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82" t="s">
        <v>40</v>
      </c>
      <c r="Q382" s="783"/>
      <c r="R382" s="783"/>
      <c r="S382" s="783"/>
      <c r="T382" s="783"/>
      <c r="U382" s="783"/>
      <c r="V382" s="784"/>
      <c r="W382" s="40" t="s">
        <v>0</v>
      </c>
      <c r="X382" s="41">
        <f>IFERROR(SUM(X375:X380),"0")</f>
        <v>8000</v>
      </c>
      <c r="Y382" s="41">
        <f>IFERROR(SUM(Y375:Y380),"0")</f>
        <v>8002.8</v>
      </c>
      <c r="Z382" s="40"/>
      <c r="AA382" s="64"/>
      <c r="AB382" s="64"/>
      <c r="AC382" s="64"/>
    </row>
    <row r="383" spans="1:68" ht="14.25" customHeight="1" x14ac:dyDescent="0.25">
      <c r="A383" s="787" t="s">
        <v>224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788">
        <v>4607091380880</v>
      </c>
      <c r="E384" s="788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131</v>
      </c>
      <c r="L384" s="35" t="s">
        <v>45</v>
      </c>
      <c r="M384" s="36" t="s">
        <v>82</v>
      </c>
      <c r="N384" s="36"/>
      <c r="O384" s="35">
        <v>30</v>
      </c>
      <c r="P384" s="9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0"/>
      <c r="R384" s="790"/>
      <c r="S384" s="790"/>
      <c r="T384" s="791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788">
        <v>4607091384482</v>
      </c>
      <c r="E385" s="788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131</v>
      </c>
      <c r="L385" s="35" t="s">
        <v>45</v>
      </c>
      <c r="M385" s="36" t="s">
        <v>82</v>
      </c>
      <c r="N385" s="36"/>
      <c r="O385" s="35">
        <v>30</v>
      </c>
      <c r="P385" s="9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0"/>
      <c r="R385" s="790"/>
      <c r="S385" s="790"/>
      <c r="T385" s="791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633</v>
      </c>
      <c r="B386" s="60" t="s">
        <v>634</v>
      </c>
      <c r="C386" s="34">
        <v>4301060325</v>
      </c>
      <c r="D386" s="788">
        <v>4607091380897</v>
      </c>
      <c r="E386" s="788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131</v>
      </c>
      <c r="L386" s="35" t="s">
        <v>45</v>
      </c>
      <c r="M386" s="36" t="s">
        <v>82</v>
      </c>
      <c r="N386" s="36"/>
      <c r="O386" s="35">
        <v>30</v>
      </c>
      <c r="P386" s="9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0"/>
      <c r="R386" s="790"/>
      <c r="S386" s="790"/>
      <c r="T386" s="791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16.5" customHeight="1" x14ac:dyDescent="0.25">
      <c r="A387" s="60" t="s">
        <v>633</v>
      </c>
      <c r="B387" s="60" t="s">
        <v>636</v>
      </c>
      <c r="C387" s="34">
        <v>4301060484</v>
      </c>
      <c r="D387" s="788">
        <v>4607091380897</v>
      </c>
      <c r="E387" s="788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131</v>
      </c>
      <c r="L387" s="35" t="s">
        <v>45</v>
      </c>
      <c r="M387" s="36" t="s">
        <v>179</v>
      </c>
      <c r="N387" s="36"/>
      <c r="O387" s="35">
        <v>30</v>
      </c>
      <c r="P387" s="949" t="s">
        <v>637</v>
      </c>
      <c r="Q387" s="790"/>
      <c r="R387" s="790"/>
      <c r="S387" s="790"/>
      <c r="T387" s="79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85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82" t="s">
        <v>40</v>
      </c>
      <c r="Q388" s="783"/>
      <c r="R388" s="783"/>
      <c r="S388" s="783"/>
      <c r="T388" s="783"/>
      <c r="U388" s="783"/>
      <c r="V388" s="784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82" t="s">
        <v>40</v>
      </c>
      <c r="Q389" s="783"/>
      <c r="R389" s="783"/>
      <c r="S389" s="783"/>
      <c r="T389" s="783"/>
      <c r="U389" s="783"/>
      <c r="V389" s="784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customHeight="1" x14ac:dyDescent="0.25">
      <c r="A390" s="787" t="s">
        <v>115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788">
        <v>4607091388374</v>
      </c>
      <c r="E391" s="788"/>
      <c r="F391" s="59">
        <v>0.38</v>
      </c>
      <c r="G391" s="35">
        <v>8</v>
      </c>
      <c r="H391" s="59">
        <v>3.04</v>
      </c>
      <c r="I391" s="59">
        <v>3.29</v>
      </c>
      <c r="J391" s="35">
        <v>132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950" t="s">
        <v>641</v>
      </c>
      <c r="Q391" s="790"/>
      <c r="R391" s="790"/>
      <c r="S391" s="790"/>
      <c r="T391" s="7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788">
        <v>4607091388381</v>
      </c>
      <c r="E392" s="788"/>
      <c r="F392" s="59">
        <v>0.38</v>
      </c>
      <c r="G392" s="35">
        <v>8</v>
      </c>
      <c r="H392" s="59">
        <v>3.04</v>
      </c>
      <c r="I392" s="59">
        <v>3.33</v>
      </c>
      <c r="J392" s="35">
        <v>132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951" t="s">
        <v>645</v>
      </c>
      <c r="Q392" s="790"/>
      <c r="R392" s="790"/>
      <c r="S392" s="790"/>
      <c r="T392" s="7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788">
        <v>4607091383102</v>
      </c>
      <c r="E393" s="788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9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0"/>
      <c r="R393" s="790"/>
      <c r="S393" s="790"/>
      <c r="T393" s="79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788">
        <v>4607091388404</v>
      </c>
      <c r="E394" s="788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0"/>
      <c r="R394" s="790"/>
      <c r="S394" s="790"/>
      <c r="T394" s="79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85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82" t="s">
        <v>40</v>
      </c>
      <c r="Q395" s="783"/>
      <c r="R395" s="783"/>
      <c r="S395" s="783"/>
      <c r="T395" s="783"/>
      <c r="U395" s="783"/>
      <c r="V395" s="784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82" t="s">
        <v>40</v>
      </c>
      <c r="Q396" s="783"/>
      <c r="R396" s="783"/>
      <c r="S396" s="783"/>
      <c r="T396" s="783"/>
      <c r="U396" s="783"/>
      <c r="V396" s="784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787" t="s">
        <v>651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788">
        <v>4680115881808</v>
      </c>
      <c r="E398" s="788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0"/>
      <c r="R398" s="790"/>
      <c r="S398" s="790"/>
      <c r="T398" s="791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788">
        <v>4680115881822</v>
      </c>
      <c r="E399" s="788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0"/>
      <c r="R399" s="790"/>
      <c r="S399" s="790"/>
      <c r="T399" s="791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788">
        <v>4680115880016</v>
      </c>
      <c r="E400" s="788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0"/>
      <c r="R400" s="790"/>
      <c r="S400" s="790"/>
      <c r="T400" s="7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85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82" t="s">
        <v>40</v>
      </c>
      <c r="Q401" s="783"/>
      <c r="R401" s="783"/>
      <c r="S401" s="783"/>
      <c r="T401" s="783"/>
      <c r="U401" s="783"/>
      <c r="V401" s="784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82" t="s">
        <v>40</v>
      </c>
      <c r="Q402" s="783"/>
      <c r="R402" s="783"/>
      <c r="S402" s="783"/>
      <c r="T402" s="783"/>
      <c r="U402" s="783"/>
      <c r="V402" s="784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797" t="s">
        <v>660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62"/>
      <c r="AB403" s="62"/>
      <c r="AC403" s="62"/>
    </row>
    <row r="404" spans="1:68" ht="14.25" customHeight="1" x14ac:dyDescent="0.25">
      <c r="A404" s="787" t="s">
        <v>78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788">
        <v>4607091383836</v>
      </c>
      <c r="E405" s="788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9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0"/>
      <c r="R405" s="790"/>
      <c r="S405" s="790"/>
      <c r="T405" s="791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785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82" t="s">
        <v>40</v>
      </c>
      <c r="Q406" s="783"/>
      <c r="R406" s="783"/>
      <c r="S406" s="783"/>
      <c r="T406" s="783"/>
      <c r="U406" s="783"/>
      <c r="V406" s="784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82" t="s">
        <v>40</v>
      </c>
      <c r="Q407" s="783"/>
      <c r="R407" s="783"/>
      <c r="S407" s="783"/>
      <c r="T407" s="783"/>
      <c r="U407" s="783"/>
      <c r="V407" s="784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787" t="s">
        <v>84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788">
        <v>4607091387919</v>
      </c>
      <c r="E409" s="788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131</v>
      </c>
      <c r="L409" s="35" t="s">
        <v>45</v>
      </c>
      <c r="M409" s="36" t="s">
        <v>82</v>
      </c>
      <c r="N409" s="36"/>
      <c r="O409" s="35">
        <v>45</v>
      </c>
      <c r="P409" s="9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0"/>
      <c r="R409" s="790"/>
      <c r="S409" s="790"/>
      <c r="T409" s="791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IFERROR(IF(Y409=0,"",ROUNDUP(Y409/H409,0)*0.02175),"")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788">
        <v>4680115883604</v>
      </c>
      <c r="E410" s="788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93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0"/>
      <c r="R410" s="790"/>
      <c r="S410" s="790"/>
      <c r="T410" s="791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788">
        <v>4680115883567</v>
      </c>
      <c r="E411" s="788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9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0"/>
      <c r="R411" s="790"/>
      <c r="S411" s="790"/>
      <c r="T411" s="791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85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82" t="s">
        <v>40</v>
      </c>
      <c r="Q412" s="783"/>
      <c r="R412" s="783"/>
      <c r="S412" s="783"/>
      <c r="T412" s="783"/>
      <c r="U412" s="783"/>
      <c r="V412" s="784"/>
      <c r="W412" s="40" t="s">
        <v>39</v>
      </c>
      <c r="X412" s="41">
        <f>IFERROR(X409/H409,"0")+IFERROR(X410/H410,"0")+IFERROR(X411/H411,"0")</f>
        <v>0</v>
      </c>
      <c r="Y412" s="41">
        <f>IFERROR(Y409/H409,"0")+IFERROR(Y410/H410,"0")+IFERROR(Y411/H411,"0")</f>
        <v>0</v>
      </c>
      <c r="Z412" s="41">
        <f>IFERROR(IF(Z409="",0,Z409),"0")+IFERROR(IF(Z410="",0,Z410),"0")+IFERROR(IF(Z411="",0,Z411),"0")</f>
        <v>0</v>
      </c>
      <c r="AA412" s="64"/>
      <c r="AB412" s="64"/>
      <c r="AC412" s="64"/>
    </row>
    <row r="413" spans="1:68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82" t="s">
        <v>40</v>
      </c>
      <c r="Q413" s="783"/>
      <c r="R413" s="783"/>
      <c r="S413" s="783"/>
      <c r="T413" s="783"/>
      <c r="U413" s="783"/>
      <c r="V413" s="784"/>
      <c r="W413" s="40" t="s">
        <v>0</v>
      </c>
      <c r="X413" s="41">
        <f>IFERROR(SUM(X409:X411),"0")</f>
        <v>0</v>
      </c>
      <c r="Y413" s="41">
        <f>IFERROR(SUM(Y409:Y411),"0")</f>
        <v>0</v>
      </c>
      <c r="Z413" s="40"/>
      <c r="AA413" s="64"/>
      <c r="AB413" s="64"/>
      <c r="AC413" s="64"/>
    </row>
    <row r="414" spans="1:68" ht="27.75" customHeight="1" x14ac:dyDescent="0.2">
      <c r="A414" s="831" t="s">
        <v>673</v>
      </c>
      <c r="B414" s="831"/>
      <c r="C414" s="831"/>
      <c r="D414" s="831"/>
      <c r="E414" s="831"/>
      <c r="F414" s="831"/>
      <c r="G414" s="831"/>
      <c r="H414" s="831"/>
      <c r="I414" s="831"/>
      <c r="J414" s="831"/>
      <c r="K414" s="831"/>
      <c r="L414" s="831"/>
      <c r="M414" s="831"/>
      <c r="N414" s="831"/>
      <c r="O414" s="831"/>
      <c r="P414" s="831"/>
      <c r="Q414" s="831"/>
      <c r="R414" s="831"/>
      <c r="S414" s="831"/>
      <c r="T414" s="831"/>
      <c r="U414" s="831"/>
      <c r="V414" s="831"/>
      <c r="W414" s="831"/>
      <c r="X414" s="831"/>
      <c r="Y414" s="831"/>
      <c r="Z414" s="831"/>
      <c r="AA414" s="52"/>
      <c r="AB414" s="52"/>
      <c r="AC414" s="52"/>
    </row>
    <row r="415" spans="1:68" ht="16.5" customHeight="1" x14ac:dyDescent="0.25">
      <c r="A415" s="797" t="s">
        <v>674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62"/>
      <c r="AB415" s="62"/>
      <c r="AC415" s="62"/>
    </row>
    <row r="416" spans="1:68" ht="14.25" customHeight="1" x14ac:dyDescent="0.25">
      <c r="A416" s="787" t="s">
        <v>126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788">
        <v>4680115884847</v>
      </c>
      <c r="E417" s="788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131</v>
      </c>
      <c r="L417" s="35" t="s">
        <v>45</v>
      </c>
      <c r="M417" s="36" t="s">
        <v>163</v>
      </c>
      <c r="N417" s="36"/>
      <c r="O417" s="35">
        <v>60</v>
      </c>
      <c r="P417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0"/>
      <c r="R417" s="790"/>
      <c r="S417" s="790"/>
      <c r="T417" s="7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7" si="87">IFERROR(IF(X417="",0,CEILING((X417/$H417),1)*$H417),"")</f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0</v>
      </c>
      <c r="BN417" s="75">
        <f t="shared" ref="BN417:BN427" si="89">IFERROR(Y417*I417/H417,"0")</f>
        <v>0</v>
      </c>
      <c r="BO417" s="75">
        <f t="shared" ref="BO417:BO427" si="90">IFERROR(1/J417*(X417/H417),"0")</f>
        <v>0</v>
      </c>
      <c r="BP417" s="75">
        <f t="shared" ref="BP417:BP427" si="91">IFERROR(1/J417*(Y417/H417),"0")</f>
        <v>0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788">
        <v>4680115884847</v>
      </c>
      <c r="E418" s="788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131</v>
      </c>
      <c r="L418" s="35" t="s">
        <v>159</v>
      </c>
      <c r="M418" s="36" t="s">
        <v>82</v>
      </c>
      <c r="N418" s="36"/>
      <c r="O418" s="35">
        <v>60</v>
      </c>
      <c r="P418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0"/>
      <c r="R418" s="790"/>
      <c r="S418" s="790"/>
      <c r="T418" s="7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788">
        <v>4680115884854</v>
      </c>
      <c r="E419" s="78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131</v>
      </c>
      <c r="L419" s="35" t="s">
        <v>45</v>
      </c>
      <c r="M419" s="36" t="s">
        <v>163</v>
      </c>
      <c r="N419" s="36"/>
      <c r="O419" s="35">
        <v>60</v>
      </c>
      <c r="P419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0"/>
      <c r="R419" s="790"/>
      <c r="S419" s="790"/>
      <c r="T419" s="7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788">
        <v>4680115884854</v>
      </c>
      <c r="E420" s="78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131</v>
      </c>
      <c r="L420" s="35" t="s">
        <v>159</v>
      </c>
      <c r="M420" s="36" t="s">
        <v>82</v>
      </c>
      <c r="N420" s="36"/>
      <c r="O420" s="35">
        <v>60</v>
      </c>
      <c r="P420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0"/>
      <c r="R420" s="790"/>
      <c r="S420" s="790"/>
      <c r="T420" s="7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788">
        <v>4607091383997</v>
      </c>
      <c r="E421" s="78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131</v>
      </c>
      <c r="L421" s="35" t="s">
        <v>45</v>
      </c>
      <c r="M421" s="36" t="s">
        <v>82</v>
      </c>
      <c r="N421" s="36"/>
      <c r="O421" s="35">
        <v>60</v>
      </c>
      <c r="P421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0"/>
      <c r="R421" s="790"/>
      <c r="S421" s="790"/>
      <c r="T421" s="791"/>
      <c r="U421" s="37" t="s">
        <v>45</v>
      </c>
      <c r="V421" s="37" t="s">
        <v>45</v>
      </c>
      <c r="W421" s="38" t="s">
        <v>0</v>
      </c>
      <c r="X421" s="56">
        <v>10000</v>
      </c>
      <c r="Y421" s="53">
        <f t="shared" si="87"/>
        <v>10005</v>
      </c>
      <c r="Z421" s="39">
        <f>IFERROR(IF(Y421=0,"",ROUNDUP(Y421/H421,0)*0.02175),"")</f>
        <v>14.507249999999999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10320</v>
      </c>
      <c r="BN421" s="75">
        <f t="shared" si="89"/>
        <v>10325.16</v>
      </c>
      <c r="BO421" s="75">
        <f t="shared" si="90"/>
        <v>13.888888888888888</v>
      </c>
      <c r="BP421" s="75">
        <f t="shared" si="91"/>
        <v>13.895833333333332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788">
        <v>4680115884830</v>
      </c>
      <c r="E422" s="78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131</v>
      </c>
      <c r="L422" s="35" t="s">
        <v>45</v>
      </c>
      <c r="M422" s="36" t="s">
        <v>163</v>
      </c>
      <c r="N422" s="36"/>
      <c r="O422" s="35">
        <v>60</v>
      </c>
      <c r="P422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0"/>
      <c r="R422" s="790"/>
      <c r="S422" s="790"/>
      <c r="T422" s="7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788">
        <v>4680115884830</v>
      </c>
      <c r="E423" s="78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131</v>
      </c>
      <c r="L423" s="35" t="s">
        <v>159</v>
      </c>
      <c r="M423" s="36" t="s">
        <v>82</v>
      </c>
      <c r="N423" s="36"/>
      <c r="O423" s="35">
        <v>60</v>
      </c>
      <c r="P423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0"/>
      <c r="R423" s="790"/>
      <c r="S423" s="790"/>
      <c r="T423" s="79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788">
        <v>4680115882638</v>
      </c>
      <c r="E424" s="788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130</v>
      </c>
      <c r="N424" s="36"/>
      <c r="O424" s="35">
        <v>90</v>
      </c>
      <c r="P424" s="9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0"/>
      <c r="R424" s="790"/>
      <c r="S424" s="790"/>
      <c r="T424" s="791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788">
        <v>4680115884922</v>
      </c>
      <c r="E425" s="788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9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0"/>
      <c r="R425" s="790"/>
      <c r="S425" s="790"/>
      <c r="T425" s="79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788">
        <v>4680115884861</v>
      </c>
      <c r="E426" s="788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0"/>
      <c r="R426" s="790"/>
      <c r="S426" s="790"/>
      <c r="T426" s="79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690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698</v>
      </c>
      <c r="B427" s="60" t="s">
        <v>699</v>
      </c>
      <c r="C427" s="34">
        <v>4301011866</v>
      </c>
      <c r="D427" s="788">
        <v>4680115884878</v>
      </c>
      <c r="E427" s="788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92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0"/>
      <c r="R427" s="790"/>
      <c r="S427" s="790"/>
      <c r="T427" s="79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700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785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82" t="s">
        <v>40</v>
      </c>
      <c r="Q428" s="783"/>
      <c r="R428" s="783"/>
      <c r="S428" s="783"/>
      <c r="T428" s="783"/>
      <c r="U428" s="783"/>
      <c r="V428" s="784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666.66666666666663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667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14.507249999999999</v>
      </c>
      <c r="AA428" s="64"/>
      <c r="AB428" s="64"/>
      <c r="AC428" s="64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82" t="s">
        <v>40</v>
      </c>
      <c r="Q429" s="783"/>
      <c r="R429" s="783"/>
      <c r="S429" s="783"/>
      <c r="T429" s="783"/>
      <c r="U429" s="783"/>
      <c r="V429" s="784"/>
      <c r="W429" s="40" t="s">
        <v>0</v>
      </c>
      <c r="X429" s="41">
        <f>IFERROR(SUM(X417:X427),"0")</f>
        <v>10000</v>
      </c>
      <c r="Y429" s="41">
        <f>IFERROR(SUM(Y417:Y427),"0")</f>
        <v>10005</v>
      </c>
      <c r="Z429" s="40"/>
      <c r="AA429" s="64"/>
      <c r="AB429" s="64"/>
      <c r="AC429" s="64"/>
    </row>
    <row r="430" spans="1:68" ht="14.25" customHeight="1" x14ac:dyDescent="0.25">
      <c r="A430" s="787" t="s">
        <v>183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788">
        <v>4607091383980</v>
      </c>
      <c r="E431" s="788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131</v>
      </c>
      <c r="L431" s="35" t="s">
        <v>159</v>
      </c>
      <c r="M431" s="36" t="s">
        <v>130</v>
      </c>
      <c r="N431" s="36"/>
      <c r="O431" s="35">
        <v>50</v>
      </c>
      <c r="P431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0"/>
      <c r="R431" s="790"/>
      <c r="S431" s="790"/>
      <c r="T431" s="79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788">
        <v>4607091384178</v>
      </c>
      <c r="E432" s="788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130</v>
      </c>
      <c r="N432" s="36"/>
      <c r="O432" s="35">
        <v>50</v>
      </c>
      <c r="P432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0"/>
      <c r="R432" s="790"/>
      <c r="S432" s="790"/>
      <c r="T432" s="7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85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82" t="s">
        <v>40</v>
      </c>
      <c r="Q433" s="783"/>
      <c r="R433" s="783"/>
      <c r="S433" s="783"/>
      <c r="T433" s="783"/>
      <c r="U433" s="783"/>
      <c r="V433" s="784"/>
      <c r="W433" s="40" t="s">
        <v>39</v>
      </c>
      <c r="X433" s="41">
        <f>IFERROR(X431/H431,"0")+IFERROR(X432/H432,"0")</f>
        <v>0</v>
      </c>
      <c r="Y433" s="41">
        <f>IFERROR(Y431/H431,"0")+IFERROR(Y432/H432,"0")</f>
        <v>0</v>
      </c>
      <c r="Z433" s="41">
        <f>IFERROR(IF(Z431="",0,Z431),"0")+IFERROR(IF(Z432="",0,Z432),"0")</f>
        <v>0</v>
      </c>
      <c r="AA433" s="64"/>
      <c r="AB433" s="64"/>
      <c r="AC433" s="64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82" t="s">
        <v>40</v>
      </c>
      <c r="Q434" s="783"/>
      <c r="R434" s="783"/>
      <c r="S434" s="783"/>
      <c r="T434" s="783"/>
      <c r="U434" s="783"/>
      <c r="V434" s="784"/>
      <c r="W434" s="40" t="s">
        <v>0</v>
      </c>
      <c r="X434" s="41">
        <f>IFERROR(SUM(X431:X432),"0")</f>
        <v>0</v>
      </c>
      <c r="Y434" s="41">
        <f>IFERROR(SUM(Y431:Y432),"0")</f>
        <v>0</v>
      </c>
      <c r="Z434" s="40"/>
      <c r="AA434" s="64"/>
      <c r="AB434" s="64"/>
      <c r="AC434" s="64"/>
    </row>
    <row r="435" spans="1:68" ht="14.25" customHeight="1" x14ac:dyDescent="0.25">
      <c r="A435" s="787" t="s">
        <v>84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788">
        <v>4607091383928</v>
      </c>
      <c r="E436" s="788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131</v>
      </c>
      <c r="L436" s="35" t="s">
        <v>45</v>
      </c>
      <c r="M436" s="36" t="s">
        <v>88</v>
      </c>
      <c r="N436" s="36"/>
      <c r="O436" s="35">
        <v>40</v>
      </c>
      <c r="P436" s="920" t="s">
        <v>708</v>
      </c>
      <c r="Q436" s="790"/>
      <c r="R436" s="790"/>
      <c r="S436" s="790"/>
      <c r="T436" s="79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788">
        <v>4607091384260</v>
      </c>
      <c r="E437" s="788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131</v>
      </c>
      <c r="L437" s="35" t="s">
        <v>45</v>
      </c>
      <c r="M437" s="36" t="s">
        <v>88</v>
      </c>
      <c r="N437" s="36"/>
      <c r="O437" s="35">
        <v>40</v>
      </c>
      <c r="P437" s="921" t="s">
        <v>712</v>
      </c>
      <c r="Q437" s="790"/>
      <c r="R437" s="790"/>
      <c r="S437" s="790"/>
      <c r="T437" s="7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85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82" t="s">
        <v>40</v>
      </c>
      <c r="Q438" s="783"/>
      <c r="R438" s="783"/>
      <c r="S438" s="783"/>
      <c r="T438" s="783"/>
      <c r="U438" s="783"/>
      <c r="V438" s="784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82" t="s">
        <v>40</v>
      </c>
      <c r="Q439" s="783"/>
      <c r="R439" s="783"/>
      <c r="S439" s="783"/>
      <c r="T439" s="783"/>
      <c r="U439" s="783"/>
      <c r="V439" s="784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787" t="s">
        <v>224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788">
        <v>4607091384673</v>
      </c>
      <c r="E441" s="788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131</v>
      </c>
      <c r="L441" s="35" t="s">
        <v>45</v>
      </c>
      <c r="M441" s="36" t="s">
        <v>88</v>
      </c>
      <c r="N441" s="36"/>
      <c r="O441" s="35">
        <v>30</v>
      </c>
      <c r="P441" s="922" t="s">
        <v>716</v>
      </c>
      <c r="Q441" s="790"/>
      <c r="R441" s="790"/>
      <c r="S441" s="790"/>
      <c r="T441" s="79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85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82" t="s">
        <v>40</v>
      </c>
      <c r="Q442" s="783"/>
      <c r="R442" s="783"/>
      <c r="S442" s="783"/>
      <c r="T442" s="783"/>
      <c r="U442" s="783"/>
      <c r="V442" s="784"/>
      <c r="W442" s="40" t="s">
        <v>39</v>
      </c>
      <c r="X442" s="41">
        <f>IFERROR(X441/H441,"0")</f>
        <v>0</v>
      </c>
      <c r="Y442" s="41">
        <f>IFERROR(Y441/H441,"0")</f>
        <v>0</v>
      </c>
      <c r="Z442" s="41">
        <f>IFERROR(IF(Z441="",0,Z441),"0")</f>
        <v>0</v>
      </c>
      <c r="AA442" s="64"/>
      <c r="AB442" s="64"/>
      <c r="AC442" s="64"/>
    </row>
    <row r="443" spans="1:68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82" t="s">
        <v>40</v>
      </c>
      <c r="Q443" s="783"/>
      <c r="R443" s="783"/>
      <c r="S443" s="783"/>
      <c r="T443" s="783"/>
      <c r="U443" s="783"/>
      <c r="V443" s="784"/>
      <c r="W443" s="40" t="s">
        <v>0</v>
      </c>
      <c r="X443" s="41">
        <f>IFERROR(SUM(X441:X441),"0")</f>
        <v>0</v>
      </c>
      <c r="Y443" s="41">
        <f>IFERROR(SUM(Y441:Y441),"0")</f>
        <v>0</v>
      </c>
      <c r="Z443" s="40"/>
      <c r="AA443" s="64"/>
      <c r="AB443" s="64"/>
      <c r="AC443" s="64"/>
    </row>
    <row r="444" spans="1:68" ht="16.5" customHeight="1" x14ac:dyDescent="0.25">
      <c r="A444" s="797" t="s">
        <v>718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62"/>
      <c r="AB444" s="62"/>
      <c r="AC444" s="62"/>
    </row>
    <row r="445" spans="1:68" ht="14.25" customHeight="1" x14ac:dyDescent="0.25">
      <c r="A445" s="787" t="s">
        <v>126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4301011873</v>
      </c>
      <c r="D446" s="788">
        <v>4680115881907</v>
      </c>
      <c r="E446" s="788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131</v>
      </c>
      <c r="L446" s="35" t="s">
        <v>45</v>
      </c>
      <c r="M446" s="36" t="s">
        <v>82</v>
      </c>
      <c r="N446" s="36"/>
      <c r="O446" s="35">
        <v>60</v>
      </c>
      <c r="P446" s="9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0"/>
      <c r="R446" s="790"/>
      <c r="S446" s="790"/>
      <c r="T446" s="79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4301011483</v>
      </c>
      <c r="D447" s="788">
        <v>4680115881907</v>
      </c>
      <c r="E447" s="788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131</v>
      </c>
      <c r="L447" s="35" t="s">
        <v>45</v>
      </c>
      <c r="M447" s="36" t="s">
        <v>82</v>
      </c>
      <c r="N447" s="36"/>
      <c r="O447" s="35">
        <v>60</v>
      </c>
      <c r="P447" s="9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0"/>
      <c r="R447" s="790"/>
      <c r="S447" s="790"/>
      <c r="T447" s="79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4301011872</v>
      </c>
      <c r="D448" s="788">
        <v>4680115883925</v>
      </c>
      <c r="E448" s="788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131</v>
      </c>
      <c r="L448" s="35" t="s">
        <v>45</v>
      </c>
      <c r="M448" s="36" t="s">
        <v>82</v>
      </c>
      <c r="N448" s="36"/>
      <c r="O448" s="35">
        <v>60</v>
      </c>
      <c r="P448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0"/>
      <c r="R448" s="790"/>
      <c r="S448" s="790"/>
      <c r="T448" s="79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4301011655</v>
      </c>
      <c r="D449" s="788">
        <v>4680115883925</v>
      </c>
      <c r="E449" s="788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131</v>
      </c>
      <c r="L449" s="35" t="s">
        <v>45</v>
      </c>
      <c r="M449" s="36" t="s">
        <v>82</v>
      </c>
      <c r="N449" s="36"/>
      <c r="O449" s="35">
        <v>60</v>
      </c>
      <c r="P449" s="9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0"/>
      <c r="R449" s="790"/>
      <c r="S449" s="790"/>
      <c r="T449" s="79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788">
        <v>4607091384192</v>
      </c>
      <c r="E450" s="788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131</v>
      </c>
      <c r="L450" s="35" t="s">
        <v>45</v>
      </c>
      <c r="M450" s="36" t="s">
        <v>130</v>
      </c>
      <c r="N450" s="36"/>
      <c r="O450" s="35">
        <v>60</v>
      </c>
      <c r="P450" s="9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0"/>
      <c r="R450" s="790"/>
      <c r="S450" s="790"/>
      <c r="T450" s="79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788">
        <v>4680115884892</v>
      </c>
      <c r="E451" s="788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131</v>
      </c>
      <c r="L451" s="35" t="s">
        <v>45</v>
      </c>
      <c r="M451" s="36" t="s">
        <v>82</v>
      </c>
      <c r="N451" s="36"/>
      <c r="O451" s="35">
        <v>60</v>
      </c>
      <c r="P451" s="9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0"/>
      <c r="R451" s="790"/>
      <c r="S451" s="790"/>
      <c r="T451" s="79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788">
        <v>4680115884885</v>
      </c>
      <c r="E452" s="788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131</v>
      </c>
      <c r="L452" s="35" t="s">
        <v>45</v>
      </c>
      <c r="M452" s="36" t="s">
        <v>82</v>
      </c>
      <c r="N452" s="36"/>
      <c r="O452" s="35">
        <v>60</v>
      </c>
      <c r="P452" s="9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0"/>
      <c r="R452" s="790"/>
      <c r="S452" s="790"/>
      <c r="T452" s="79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788">
        <v>4680115884908</v>
      </c>
      <c r="E453" s="788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0"/>
      <c r="R453" s="790"/>
      <c r="S453" s="790"/>
      <c r="T453" s="79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785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82" t="s">
        <v>40</v>
      </c>
      <c r="Q454" s="783"/>
      <c r="R454" s="783"/>
      <c r="S454" s="783"/>
      <c r="T454" s="783"/>
      <c r="U454" s="783"/>
      <c r="V454" s="784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0</v>
      </c>
      <c r="Y454" s="41">
        <f>IFERROR(Y446/H446,"0")+IFERROR(Y447/H447,"0")+IFERROR(Y448/H448,"0")+IFERROR(Y449/H449,"0")+IFERROR(Y450/H450,"0")+IFERROR(Y451/H451,"0")+IFERROR(Y452/H452,"0")+IFERROR(Y453/H453,"0")</f>
        <v>0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4"/>
      <c r="AB454" s="64"/>
      <c r="AC454" s="64"/>
    </row>
    <row r="455" spans="1:68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82" t="s">
        <v>40</v>
      </c>
      <c r="Q455" s="783"/>
      <c r="R455" s="783"/>
      <c r="S455" s="783"/>
      <c r="T455" s="783"/>
      <c r="U455" s="783"/>
      <c r="V455" s="784"/>
      <c r="W455" s="40" t="s">
        <v>0</v>
      </c>
      <c r="X455" s="41">
        <f>IFERROR(SUM(X446:X453),"0")</f>
        <v>0</v>
      </c>
      <c r="Y455" s="41">
        <f>IFERROR(SUM(Y446:Y453),"0")</f>
        <v>0</v>
      </c>
      <c r="Z455" s="40"/>
      <c r="AA455" s="64"/>
      <c r="AB455" s="64"/>
      <c r="AC455" s="64"/>
    </row>
    <row r="456" spans="1:68" ht="14.25" customHeight="1" x14ac:dyDescent="0.25">
      <c r="A456" s="787" t="s">
        <v>78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788">
        <v>4607091384802</v>
      </c>
      <c r="E457" s="788"/>
      <c r="F457" s="59">
        <v>0.73</v>
      </c>
      <c r="G457" s="35">
        <v>6</v>
      </c>
      <c r="H457" s="59">
        <v>4.38</v>
      </c>
      <c r="I457" s="59">
        <v>4.6500000000000004</v>
      </c>
      <c r="J457" s="35">
        <v>132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0"/>
      <c r="R457" s="790"/>
      <c r="S457" s="790"/>
      <c r="T457" s="791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IFERROR(IF(Y457=0,"",ROUNDUP(Y457/H457,0)*0.00902),"")</f>
        <v/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788">
        <v>4607091384826</v>
      </c>
      <c r="E458" s="788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0"/>
      <c r="R458" s="790"/>
      <c r="S458" s="790"/>
      <c r="T458" s="79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85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82" t="s">
        <v>40</v>
      </c>
      <c r="Q459" s="783"/>
      <c r="R459" s="783"/>
      <c r="S459" s="783"/>
      <c r="T459" s="783"/>
      <c r="U459" s="783"/>
      <c r="V459" s="784"/>
      <c r="W459" s="40" t="s">
        <v>39</v>
      </c>
      <c r="X459" s="41">
        <f>IFERROR(X457/H457,"0")+IFERROR(X458/H458,"0")</f>
        <v>0</v>
      </c>
      <c r="Y459" s="41">
        <f>IFERROR(Y457/H457,"0")+IFERROR(Y458/H458,"0")</f>
        <v>0</v>
      </c>
      <c r="Z459" s="41">
        <f>IFERROR(IF(Z457="",0,Z457),"0")+IFERROR(IF(Z458="",0,Z458),"0")</f>
        <v>0</v>
      </c>
      <c r="AA459" s="64"/>
      <c r="AB459" s="64"/>
      <c r="AC459" s="64"/>
    </row>
    <row r="460" spans="1:68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82" t="s">
        <v>40</v>
      </c>
      <c r="Q460" s="783"/>
      <c r="R460" s="783"/>
      <c r="S460" s="783"/>
      <c r="T460" s="783"/>
      <c r="U460" s="783"/>
      <c r="V460" s="784"/>
      <c r="W460" s="40" t="s">
        <v>0</v>
      </c>
      <c r="X460" s="41">
        <f>IFERROR(SUM(X457:X458),"0")</f>
        <v>0</v>
      </c>
      <c r="Y460" s="41">
        <f>IFERROR(SUM(Y457:Y458),"0")</f>
        <v>0</v>
      </c>
      <c r="Z460" s="40"/>
      <c r="AA460" s="64"/>
      <c r="AB460" s="64"/>
      <c r="AC460" s="64"/>
    </row>
    <row r="461" spans="1:68" ht="14.25" customHeight="1" x14ac:dyDescent="0.25">
      <c r="A461" s="787" t="s">
        <v>84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788">
        <v>4607091384246</v>
      </c>
      <c r="E462" s="788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131</v>
      </c>
      <c r="L462" s="35" t="s">
        <v>45</v>
      </c>
      <c r="M462" s="36" t="s">
        <v>88</v>
      </c>
      <c r="N462" s="36"/>
      <c r="O462" s="35">
        <v>40</v>
      </c>
      <c r="P462" s="909" t="s">
        <v>744</v>
      </c>
      <c r="Q462" s="790"/>
      <c r="R462" s="790"/>
      <c r="S462" s="790"/>
      <c r="T462" s="791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788">
        <v>4680115881976</v>
      </c>
      <c r="E463" s="788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131</v>
      </c>
      <c r="L463" s="35" t="s">
        <v>45</v>
      </c>
      <c r="M463" s="36" t="s">
        <v>88</v>
      </c>
      <c r="N463" s="36"/>
      <c r="O463" s="35">
        <v>40</v>
      </c>
      <c r="P463" s="910" t="s">
        <v>748</v>
      </c>
      <c r="Q463" s="790"/>
      <c r="R463" s="790"/>
      <c r="S463" s="790"/>
      <c r="T463" s="791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750</v>
      </c>
      <c r="B464" s="60" t="s">
        <v>751</v>
      </c>
      <c r="C464" s="34">
        <v>4301051297</v>
      </c>
      <c r="D464" s="788">
        <v>4607091384253</v>
      </c>
      <c r="E464" s="788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0"/>
      <c r="R464" s="790"/>
      <c r="S464" s="790"/>
      <c r="T464" s="791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37.5" customHeight="1" x14ac:dyDescent="0.25">
      <c r="A465" s="60" t="s">
        <v>750</v>
      </c>
      <c r="B465" s="60" t="s">
        <v>753</v>
      </c>
      <c r="C465" s="34">
        <v>4301051634</v>
      </c>
      <c r="D465" s="788">
        <v>4607091384253</v>
      </c>
      <c r="E465" s="788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0"/>
      <c r="R465" s="790"/>
      <c r="S465" s="790"/>
      <c r="T465" s="79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788">
        <v>4680115881969</v>
      </c>
      <c r="E466" s="788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9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0"/>
      <c r="R466" s="790"/>
      <c r="S466" s="790"/>
      <c r="T466" s="79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85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82" t="s">
        <v>40</v>
      </c>
      <c r="Q467" s="783"/>
      <c r="R467" s="783"/>
      <c r="S467" s="783"/>
      <c r="T467" s="783"/>
      <c r="U467" s="783"/>
      <c r="V467" s="784"/>
      <c r="W467" s="40" t="s">
        <v>39</v>
      </c>
      <c r="X467" s="41">
        <f>IFERROR(X462/H462,"0")+IFERROR(X463/H463,"0")+IFERROR(X464/H464,"0")+IFERROR(X465/H465,"0")+IFERROR(X466/H466,"0")</f>
        <v>0</v>
      </c>
      <c r="Y467" s="41">
        <f>IFERROR(Y462/H462,"0")+IFERROR(Y463/H463,"0")+IFERROR(Y464/H464,"0")+IFERROR(Y465/H465,"0")+IFERROR(Y466/H466,"0")</f>
        <v>0</v>
      </c>
      <c r="Z467" s="41">
        <f>IFERROR(IF(Z462="",0,Z462),"0")+IFERROR(IF(Z463="",0,Z463),"0")+IFERROR(IF(Z464="",0,Z464),"0")+IFERROR(IF(Z465="",0,Z465),"0")+IFERROR(IF(Z466="",0,Z466),"0")</f>
        <v>0</v>
      </c>
      <c r="AA467" s="64"/>
      <c r="AB467" s="64"/>
      <c r="AC467" s="64"/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82" t="s">
        <v>40</v>
      </c>
      <c r="Q468" s="783"/>
      <c r="R468" s="783"/>
      <c r="S468" s="783"/>
      <c r="T468" s="783"/>
      <c r="U468" s="783"/>
      <c r="V468" s="784"/>
      <c r="W468" s="40" t="s">
        <v>0</v>
      </c>
      <c r="X468" s="41">
        <f>IFERROR(SUM(X462:X466),"0")</f>
        <v>0</v>
      </c>
      <c r="Y468" s="41">
        <f>IFERROR(SUM(Y462:Y466),"0")</f>
        <v>0</v>
      </c>
      <c r="Z468" s="40"/>
      <c r="AA468" s="64"/>
      <c r="AB468" s="64"/>
      <c r="AC468" s="64"/>
    </row>
    <row r="469" spans="1:68" ht="14.25" customHeight="1" x14ac:dyDescent="0.25">
      <c r="A469" s="787" t="s">
        <v>224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788">
        <v>4607091389357</v>
      </c>
      <c r="E470" s="788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131</v>
      </c>
      <c r="L470" s="35" t="s">
        <v>45</v>
      </c>
      <c r="M470" s="36" t="s">
        <v>88</v>
      </c>
      <c r="N470" s="36"/>
      <c r="O470" s="35">
        <v>40</v>
      </c>
      <c r="P470" s="905" t="s">
        <v>760</v>
      </c>
      <c r="Q470" s="790"/>
      <c r="R470" s="790"/>
      <c r="S470" s="790"/>
      <c r="T470" s="791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85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82" t="s">
        <v>40</v>
      </c>
      <c r="Q471" s="783"/>
      <c r="R471" s="783"/>
      <c r="S471" s="783"/>
      <c r="T471" s="783"/>
      <c r="U471" s="783"/>
      <c r="V471" s="784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82" t="s">
        <v>40</v>
      </c>
      <c r="Q472" s="783"/>
      <c r="R472" s="783"/>
      <c r="S472" s="783"/>
      <c r="T472" s="783"/>
      <c r="U472" s="783"/>
      <c r="V472" s="784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27.75" customHeight="1" x14ac:dyDescent="0.2">
      <c r="A473" s="831" t="s">
        <v>762</v>
      </c>
      <c r="B473" s="831"/>
      <c r="C473" s="831"/>
      <c r="D473" s="831"/>
      <c r="E473" s="831"/>
      <c r="F473" s="831"/>
      <c r="G473" s="831"/>
      <c r="H473" s="831"/>
      <c r="I473" s="831"/>
      <c r="J473" s="831"/>
      <c r="K473" s="831"/>
      <c r="L473" s="831"/>
      <c r="M473" s="831"/>
      <c r="N473" s="831"/>
      <c r="O473" s="831"/>
      <c r="P473" s="831"/>
      <c r="Q473" s="831"/>
      <c r="R473" s="831"/>
      <c r="S473" s="831"/>
      <c r="T473" s="831"/>
      <c r="U473" s="831"/>
      <c r="V473" s="831"/>
      <c r="W473" s="831"/>
      <c r="X473" s="831"/>
      <c r="Y473" s="831"/>
      <c r="Z473" s="831"/>
      <c r="AA473" s="52"/>
      <c r="AB473" s="52"/>
      <c r="AC473" s="52"/>
    </row>
    <row r="474" spans="1:68" ht="16.5" customHeight="1" x14ac:dyDescent="0.25">
      <c r="A474" s="797" t="s">
        <v>763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62"/>
      <c r="AB474" s="62"/>
      <c r="AC474" s="62"/>
    </row>
    <row r="475" spans="1:68" ht="14.25" customHeight="1" x14ac:dyDescent="0.25">
      <c r="A475" s="787" t="s">
        <v>126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788">
        <v>4607091389708</v>
      </c>
      <c r="E476" s="788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130</v>
      </c>
      <c r="N476" s="36"/>
      <c r="O476" s="35">
        <v>50</v>
      </c>
      <c r="P476" s="9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0"/>
      <c r="R476" s="790"/>
      <c r="S476" s="790"/>
      <c r="T476" s="791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785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82" t="s">
        <v>40</v>
      </c>
      <c r="Q477" s="783"/>
      <c r="R477" s="783"/>
      <c r="S477" s="783"/>
      <c r="T477" s="783"/>
      <c r="U477" s="783"/>
      <c r="V477" s="784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82" t="s">
        <v>40</v>
      </c>
      <c r="Q478" s="783"/>
      <c r="R478" s="783"/>
      <c r="S478" s="783"/>
      <c r="T478" s="783"/>
      <c r="U478" s="783"/>
      <c r="V478" s="784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787" t="s">
        <v>78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4301031322</v>
      </c>
      <c r="D480" s="788">
        <v>4607091389753</v>
      </c>
      <c r="E480" s="788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90"/>
      <c r="R480" s="790"/>
      <c r="S480" s="790"/>
      <c r="T480" s="79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ref="Y480:Y504" si="98"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769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0</v>
      </c>
      <c r="BN480" s="75">
        <f t="shared" ref="BN480:BN504" si="100">IFERROR(Y480*I480/H480,"0")</f>
        <v>0</v>
      </c>
      <c r="BO480" s="75">
        <f t="shared" ref="BO480:BO504" si="101">IFERROR(1/J480*(X480/H480),"0")</f>
        <v>0</v>
      </c>
      <c r="BP480" s="75">
        <f t="shared" ref="BP480:BP504" si="102">IFERROR(1/J480*(Y480/H480),"0")</f>
        <v>0</v>
      </c>
    </row>
    <row r="481" spans="1:68" ht="27" customHeight="1" x14ac:dyDescent="0.25">
      <c r="A481" s="60" t="s">
        <v>767</v>
      </c>
      <c r="B481" s="60" t="s">
        <v>770</v>
      </c>
      <c r="C481" s="34">
        <v>4301031355</v>
      </c>
      <c r="D481" s="788">
        <v>4607091389753</v>
      </c>
      <c r="E481" s="788"/>
      <c r="F481" s="59">
        <v>0.7</v>
      </c>
      <c r="G481" s="35">
        <v>6</v>
      </c>
      <c r="H481" s="59">
        <v>4.2</v>
      </c>
      <c r="I481" s="59">
        <v>4.4400000000000004</v>
      </c>
      <c r="J481" s="35">
        <v>132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90"/>
      <c r="R481" s="790"/>
      <c r="S481" s="790"/>
      <c r="T481" s="791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9" t="s">
        <v>769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771</v>
      </c>
      <c r="C482" s="34">
        <v>4301031405</v>
      </c>
      <c r="D482" s="788">
        <v>4680115886100</v>
      </c>
      <c r="E482" s="788"/>
      <c r="F482" s="59">
        <v>0.9</v>
      </c>
      <c r="G482" s="35">
        <v>6</v>
      </c>
      <c r="H482" s="59">
        <v>5.4</v>
      </c>
      <c r="I482" s="59">
        <v>5.61</v>
      </c>
      <c r="J482" s="35">
        <v>132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898" t="s">
        <v>772</v>
      </c>
      <c r="Q482" s="790"/>
      <c r="R482" s="790"/>
      <c r="S482" s="790"/>
      <c r="T482" s="791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769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4301031323</v>
      </c>
      <c r="D483" s="788">
        <v>4607091389760</v>
      </c>
      <c r="E483" s="788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8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90"/>
      <c r="R483" s="790"/>
      <c r="S483" s="790"/>
      <c r="T483" s="791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776</v>
      </c>
      <c r="C484" s="34">
        <v>4301031382</v>
      </c>
      <c r="D484" s="788">
        <v>4680115886117</v>
      </c>
      <c r="E484" s="788"/>
      <c r="F484" s="59">
        <v>0.9</v>
      </c>
      <c r="G484" s="35">
        <v>6</v>
      </c>
      <c r="H484" s="59">
        <v>5.4</v>
      </c>
      <c r="I484" s="59">
        <v>5.61</v>
      </c>
      <c r="J484" s="35">
        <v>120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900" t="s">
        <v>777</v>
      </c>
      <c r="Q484" s="790"/>
      <c r="R484" s="790"/>
      <c r="S484" s="790"/>
      <c r="T484" s="791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IFERROR(IF(Y484=0,"",ROUNDUP(Y484/H484,0)*0.00937),"")</f>
        <v/>
      </c>
      <c r="AA484" s="65" t="s">
        <v>45</v>
      </c>
      <c r="AB484" s="66" t="s">
        <v>45</v>
      </c>
      <c r="AC484" s="575" t="s">
        <v>775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4301031406</v>
      </c>
      <c r="D485" s="788">
        <v>4680115886117</v>
      </c>
      <c r="E485" s="788"/>
      <c r="F485" s="59">
        <v>0.9</v>
      </c>
      <c r="G485" s="35">
        <v>6</v>
      </c>
      <c r="H485" s="59">
        <v>5.4</v>
      </c>
      <c r="I485" s="59">
        <v>5.61</v>
      </c>
      <c r="J485" s="35">
        <v>132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901" t="s">
        <v>777</v>
      </c>
      <c r="Q485" s="790"/>
      <c r="R485" s="790"/>
      <c r="S485" s="790"/>
      <c r="T485" s="791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77" t="s">
        <v>775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788">
        <v>4607091389746</v>
      </c>
      <c r="E486" s="788"/>
      <c r="F486" s="59">
        <v>0.7</v>
      </c>
      <c r="G486" s="35">
        <v>6</v>
      </c>
      <c r="H486" s="59">
        <v>4.2</v>
      </c>
      <c r="I486" s="59">
        <v>4.4400000000000004</v>
      </c>
      <c r="J486" s="35">
        <v>132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90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0"/>
      <c r="R486" s="790"/>
      <c r="S486" s="790"/>
      <c r="T486" s="7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788">
        <v>4607091389746</v>
      </c>
      <c r="E487" s="788"/>
      <c r="F487" s="59">
        <v>0.7</v>
      </c>
      <c r="G487" s="35">
        <v>6</v>
      </c>
      <c r="H487" s="59">
        <v>4.2</v>
      </c>
      <c r="I487" s="59">
        <v>4.4400000000000004</v>
      </c>
      <c r="J487" s="35">
        <v>132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9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0"/>
      <c r="R487" s="790"/>
      <c r="S487" s="790"/>
      <c r="T487" s="7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788">
        <v>4680115883147</v>
      </c>
      <c r="E488" s="788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0"/>
      <c r="R488" s="790"/>
      <c r="S488" s="790"/>
      <c r="T488" s="7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769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788">
        <v>4680115883147</v>
      </c>
      <c r="E489" s="788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8" t="s">
        <v>786</v>
      </c>
      <c r="Q489" s="790"/>
      <c r="R489" s="790"/>
      <c r="S489" s="790"/>
      <c r="T489" s="7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769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788">
        <v>4607091384338</v>
      </c>
      <c r="E490" s="788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0"/>
      <c r="R490" s="790"/>
      <c r="S490" s="790"/>
      <c r="T490" s="7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769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788">
        <v>4607091384338</v>
      </c>
      <c r="E491" s="788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0"/>
      <c r="R491" s="790"/>
      <c r="S491" s="790"/>
      <c r="T491" s="7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769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4301031336</v>
      </c>
      <c r="D492" s="788">
        <v>4680115883154</v>
      </c>
      <c r="E492" s="788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0"/>
      <c r="R492" s="790"/>
      <c r="S492" s="790"/>
      <c r="T492" s="7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788">
        <v>4680115883154</v>
      </c>
      <c r="E493" s="788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2" t="s">
        <v>794</v>
      </c>
      <c r="Q493" s="790"/>
      <c r="R493" s="790"/>
      <c r="S493" s="790"/>
      <c r="T493" s="7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792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795</v>
      </c>
      <c r="C494" s="34">
        <v>4301031254</v>
      </c>
      <c r="D494" s="788">
        <v>4680115883154</v>
      </c>
      <c r="E494" s="788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788">
        <v>4607091389524</v>
      </c>
      <c r="E495" s="788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0"/>
      <c r="R495" s="790"/>
      <c r="S495" s="790"/>
      <c r="T495" s="79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792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788">
        <v>4607091389524</v>
      </c>
      <c r="E496" s="788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0"/>
      <c r="R496" s="790"/>
      <c r="S496" s="790"/>
      <c r="T496" s="79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792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788">
        <v>4680115883161</v>
      </c>
      <c r="E497" s="78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0"/>
      <c r="R497" s="790"/>
      <c r="S497" s="790"/>
      <c r="T497" s="79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788">
        <v>4680115883161</v>
      </c>
      <c r="E498" s="788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0" t="s">
        <v>804</v>
      </c>
      <c r="Q498" s="790"/>
      <c r="R498" s="790"/>
      <c r="S498" s="790"/>
      <c r="T498" s="79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788">
        <v>4607091389531</v>
      </c>
      <c r="E499" s="78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0"/>
      <c r="R499" s="790"/>
      <c r="S499" s="790"/>
      <c r="T499" s="79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788">
        <v>4607091389531</v>
      </c>
      <c r="E500" s="788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0"/>
      <c r="R500" s="790"/>
      <c r="S500" s="790"/>
      <c r="T500" s="79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788">
        <v>4607091384345</v>
      </c>
      <c r="E501" s="788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0"/>
      <c r="R501" s="790"/>
      <c r="S501" s="790"/>
      <c r="T501" s="79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4301031338</v>
      </c>
      <c r="D502" s="788">
        <v>4680115883185</v>
      </c>
      <c r="E502" s="788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0"/>
      <c r="R502" s="790"/>
      <c r="S502" s="790"/>
      <c r="T502" s="79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775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813</v>
      </c>
      <c r="C503" s="34">
        <v>4301031368</v>
      </c>
      <c r="D503" s="788">
        <v>4680115883185</v>
      </c>
      <c r="E503" s="788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5" t="s">
        <v>814</v>
      </c>
      <c r="Q503" s="790"/>
      <c r="R503" s="790"/>
      <c r="S503" s="790"/>
      <c r="T503" s="79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775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4301031255</v>
      </c>
      <c r="D504" s="788">
        <v>4680115883185</v>
      </c>
      <c r="E504" s="78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45</v>
      </c>
      <c r="P504" s="8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785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82" t="s">
        <v>40</v>
      </c>
      <c r="Q505" s="783"/>
      <c r="R505" s="783"/>
      <c r="S505" s="783"/>
      <c r="T505" s="783"/>
      <c r="U505" s="783"/>
      <c r="V505" s="784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82" t="s">
        <v>40</v>
      </c>
      <c r="Q506" s="783"/>
      <c r="R506" s="783"/>
      <c r="S506" s="783"/>
      <c r="T506" s="783"/>
      <c r="U506" s="783"/>
      <c r="V506" s="784"/>
      <c r="W506" s="40" t="s">
        <v>0</v>
      </c>
      <c r="X506" s="41">
        <f>IFERROR(SUM(X480:X504),"0")</f>
        <v>0</v>
      </c>
      <c r="Y506" s="41">
        <f>IFERROR(SUM(Y480:Y504),"0")</f>
        <v>0</v>
      </c>
      <c r="Z506" s="40"/>
      <c r="AA506" s="64"/>
      <c r="AB506" s="64"/>
      <c r="AC506" s="64"/>
    </row>
    <row r="507" spans="1:68" ht="14.25" customHeight="1" x14ac:dyDescent="0.25">
      <c r="A507" s="787" t="s">
        <v>84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788">
        <v>4607091384352</v>
      </c>
      <c r="E508" s="788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8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0"/>
      <c r="R508" s="790"/>
      <c r="S508" s="790"/>
      <c r="T508" s="79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788">
        <v>4607091389654</v>
      </c>
      <c r="E509" s="788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0"/>
      <c r="R509" s="790"/>
      <c r="S509" s="790"/>
      <c r="T509" s="791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85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82" t="s">
        <v>40</v>
      </c>
      <c r="Q510" s="783"/>
      <c r="R510" s="783"/>
      <c r="S510" s="783"/>
      <c r="T510" s="783"/>
      <c r="U510" s="783"/>
      <c r="V510" s="784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82" t="s">
        <v>40</v>
      </c>
      <c r="Q511" s="783"/>
      <c r="R511" s="783"/>
      <c r="S511" s="783"/>
      <c r="T511" s="783"/>
      <c r="U511" s="783"/>
      <c r="V511" s="784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787" t="s">
        <v>115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788">
        <v>4680115884335</v>
      </c>
      <c r="E513" s="788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8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0"/>
      <c r="R513" s="790"/>
      <c r="S513" s="790"/>
      <c r="T513" s="7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788">
        <v>4680115884113</v>
      </c>
      <c r="E514" s="788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8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0"/>
      <c r="R514" s="790"/>
      <c r="S514" s="790"/>
      <c r="T514" s="79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85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82" t="s">
        <v>40</v>
      </c>
      <c r="Q515" s="783"/>
      <c r="R515" s="783"/>
      <c r="S515" s="783"/>
      <c r="T515" s="783"/>
      <c r="U515" s="783"/>
      <c r="V515" s="78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82" t="s">
        <v>40</v>
      </c>
      <c r="Q516" s="783"/>
      <c r="R516" s="783"/>
      <c r="S516" s="783"/>
      <c r="T516" s="783"/>
      <c r="U516" s="783"/>
      <c r="V516" s="78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797" t="s">
        <v>831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62"/>
      <c r="AB517" s="62"/>
      <c r="AC517" s="62"/>
    </row>
    <row r="518" spans="1:68" ht="14.25" customHeight="1" x14ac:dyDescent="0.25">
      <c r="A518" s="787" t="s">
        <v>183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788">
        <v>4607091389364</v>
      </c>
      <c r="E519" s="788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8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0"/>
      <c r="R519" s="790"/>
      <c r="S519" s="790"/>
      <c r="T519" s="7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85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82" t="s">
        <v>40</v>
      </c>
      <c r="Q520" s="783"/>
      <c r="R520" s="783"/>
      <c r="S520" s="783"/>
      <c r="T520" s="783"/>
      <c r="U520" s="783"/>
      <c r="V520" s="784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82" t="s">
        <v>40</v>
      </c>
      <c r="Q521" s="783"/>
      <c r="R521" s="783"/>
      <c r="S521" s="783"/>
      <c r="T521" s="783"/>
      <c r="U521" s="783"/>
      <c r="V521" s="784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787" t="s">
        <v>78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788">
        <v>4680115886094</v>
      </c>
      <c r="E523" s="788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130</v>
      </c>
      <c r="N523" s="36"/>
      <c r="O523" s="35">
        <v>50</v>
      </c>
      <c r="P523" s="870" t="s">
        <v>837</v>
      </c>
      <c r="Q523" s="790"/>
      <c r="R523" s="790"/>
      <c r="S523" s="790"/>
      <c r="T523" s="791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839</v>
      </c>
      <c r="B524" s="60" t="s">
        <v>840</v>
      </c>
      <c r="C524" s="34">
        <v>4301031363</v>
      </c>
      <c r="D524" s="788">
        <v>4607091389425</v>
      </c>
      <c r="E524" s="788"/>
      <c r="F524" s="59">
        <v>0.35</v>
      </c>
      <c r="G524" s="35">
        <v>6</v>
      </c>
      <c r="H524" s="59">
        <v>2.1</v>
      </c>
      <c r="I524" s="59">
        <v>2.23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90"/>
      <c r="R524" s="790"/>
      <c r="S524" s="790"/>
      <c r="T524" s="7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29" t="s">
        <v>841</v>
      </c>
      <c r="AG524" s="75"/>
      <c r="AJ524" s="79" t="s">
        <v>45</v>
      </c>
      <c r="AK524" s="79">
        <v>0</v>
      </c>
      <c r="BB524" s="63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842</v>
      </c>
      <c r="B525" s="60" t="s">
        <v>843</v>
      </c>
      <c r="C525" s="34">
        <v>4301031373</v>
      </c>
      <c r="D525" s="788">
        <v>4680115880771</v>
      </c>
      <c r="E525" s="788"/>
      <c r="F525" s="59">
        <v>0.28000000000000003</v>
      </c>
      <c r="G525" s="35">
        <v>6</v>
      </c>
      <c r="H525" s="59">
        <v>1.68</v>
      </c>
      <c r="I525" s="59">
        <v>1.81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2" t="s">
        <v>844</v>
      </c>
      <c r="Q525" s="790"/>
      <c r="R525" s="790"/>
      <c r="S525" s="790"/>
      <c r="T525" s="7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845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846</v>
      </c>
      <c r="B526" s="60" t="s">
        <v>847</v>
      </c>
      <c r="C526" s="34">
        <v>4301031359</v>
      </c>
      <c r="D526" s="788">
        <v>4607091389500</v>
      </c>
      <c r="E526" s="788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0"/>
      <c r="R526" s="790"/>
      <c r="S526" s="790"/>
      <c r="T526" s="791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845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846</v>
      </c>
      <c r="B527" s="60" t="s">
        <v>848</v>
      </c>
      <c r="C527" s="34">
        <v>4301031327</v>
      </c>
      <c r="D527" s="788">
        <v>4607091389500</v>
      </c>
      <c r="E527" s="788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0"/>
      <c r="R527" s="790"/>
      <c r="S527" s="790"/>
      <c r="T527" s="791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845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x14ac:dyDescent="0.2">
      <c r="A528" s="785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82" t="s">
        <v>40</v>
      </c>
      <c r="Q528" s="783"/>
      <c r="R528" s="783"/>
      <c r="S528" s="783"/>
      <c r="T528" s="783"/>
      <c r="U528" s="783"/>
      <c r="V528" s="784"/>
      <c r="W528" s="40" t="s">
        <v>39</v>
      </c>
      <c r="X528" s="41">
        <f>IFERROR(X523/H523,"0")+IFERROR(X524/H524,"0")+IFERROR(X525/H525,"0")+IFERROR(X526/H526,"0")+IFERROR(X527/H527,"0")</f>
        <v>0</v>
      </c>
      <c r="Y528" s="41">
        <f>IFERROR(Y523/H523,"0")+IFERROR(Y524/H524,"0")+IFERROR(Y525/H525,"0")+IFERROR(Y526/H526,"0")+IFERROR(Y527/H527,"0")</f>
        <v>0</v>
      </c>
      <c r="Z528" s="41">
        <f>IFERROR(IF(Z523="",0,Z523),"0")+IFERROR(IF(Z524="",0,Z524),"0")+IFERROR(IF(Z525="",0,Z525),"0")+IFERROR(IF(Z526="",0,Z526),"0")+IFERROR(IF(Z527="",0,Z527),"0")</f>
        <v>0</v>
      </c>
      <c r="AA528" s="64"/>
      <c r="AB528" s="64"/>
      <c r="AC528" s="64"/>
    </row>
    <row r="529" spans="1:68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82" t="s">
        <v>40</v>
      </c>
      <c r="Q529" s="783"/>
      <c r="R529" s="783"/>
      <c r="S529" s="783"/>
      <c r="T529" s="783"/>
      <c r="U529" s="783"/>
      <c r="V529" s="784"/>
      <c r="W529" s="40" t="s">
        <v>0</v>
      </c>
      <c r="X529" s="41">
        <f>IFERROR(SUM(X523:X527),"0")</f>
        <v>0</v>
      </c>
      <c r="Y529" s="41">
        <f>IFERROR(SUM(Y523:Y527),"0")</f>
        <v>0</v>
      </c>
      <c r="Z529" s="40"/>
      <c r="AA529" s="64"/>
      <c r="AB529" s="64"/>
      <c r="AC529" s="64"/>
    </row>
    <row r="530" spans="1:68" ht="14.25" customHeight="1" x14ac:dyDescent="0.25">
      <c r="A530" s="787" t="s">
        <v>115</v>
      </c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7"/>
      <c r="P530" s="787"/>
      <c r="Q530" s="787"/>
      <c r="R530" s="787"/>
      <c r="S530" s="787"/>
      <c r="T530" s="787"/>
      <c r="U530" s="787"/>
      <c r="V530" s="787"/>
      <c r="W530" s="787"/>
      <c r="X530" s="787"/>
      <c r="Y530" s="787"/>
      <c r="Z530" s="787"/>
      <c r="AA530" s="63"/>
      <c r="AB530" s="63"/>
      <c r="AC530" s="63"/>
    </row>
    <row r="531" spans="1:68" ht="27" customHeight="1" x14ac:dyDescent="0.25">
      <c r="A531" s="60" t="s">
        <v>849</v>
      </c>
      <c r="B531" s="60" t="s">
        <v>850</v>
      </c>
      <c r="C531" s="34">
        <v>4301032046</v>
      </c>
      <c r="D531" s="788">
        <v>4680115884359</v>
      </c>
      <c r="E531" s="788"/>
      <c r="F531" s="59">
        <v>0.06</v>
      </c>
      <c r="G531" s="35">
        <v>20</v>
      </c>
      <c r="H531" s="59">
        <v>1.2</v>
      </c>
      <c r="I531" s="59">
        <v>1.8</v>
      </c>
      <c r="J531" s="35">
        <v>200</v>
      </c>
      <c r="K531" s="35" t="s">
        <v>827</v>
      </c>
      <c r="L531" s="35" t="s">
        <v>45</v>
      </c>
      <c r="M531" s="36" t="s">
        <v>826</v>
      </c>
      <c r="N531" s="36"/>
      <c r="O531" s="35">
        <v>60</v>
      </c>
      <c r="P531" s="8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90"/>
      <c r="R531" s="790"/>
      <c r="S531" s="790"/>
      <c r="T531" s="79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IFERROR(IF(Y531=0,"",ROUNDUP(Y531/H531,0)*0.00627),"")</f>
        <v/>
      </c>
      <c r="AA531" s="65" t="s">
        <v>45</v>
      </c>
      <c r="AB531" s="66" t="s">
        <v>45</v>
      </c>
      <c r="AC531" s="637" t="s">
        <v>830</v>
      </c>
      <c r="AG531" s="75"/>
      <c r="AJ531" s="79" t="s">
        <v>45</v>
      </c>
      <c r="AK531" s="79">
        <v>0</v>
      </c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5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82" t="s">
        <v>40</v>
      </c>
      <c r="Q532" s="783"/>
      <c r="R532" s="783"/>
      <c r="S532" s="783"/>
      <c r="T532" s="783"/>
      <c r="U532" s="783"/>
      <c r="V532" s="784"/>
      <c r="W532" s="40" t="s">
        <v>39</v>
      </c>
      <c r="X532" s="41">
        <f>IFERROR(X531/H531,"0")</f>
        <v>0</v>
      </c>
      <c r="Y532" s="41">
        <f>IFERROR(Y531/H531,"0")</f>
        <v>0</v>
      </c>
      <c r="Z532" s="41">
        <f>IFERROR(IF(Z531="",0,Z531),"0")</f>
        <v>0</v>
      </c>
      <c r="AA532" s="64"/>
      <c r="AB532" s="64"/>
      <c r="AC532" s="64"/>
    </row>
    <row r="533" spans="1:68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82" t="s">
        <v>40</v>
      </c>
      <c r="Q533" s="783"/>
      <c r="R533" s="783"/>
      <c r="S533" s="783"/>
      <c r="T533" s="783"/>
      <c r="U533" s="783"/>
      <c r="V533" s="784"/>
      <c r="W533" s="40" t="s">
        <v>0</v>
      </c>
      <c r="X533" s="41">
        <f>IFERROR(SUM(X531:X531),"0")</f>
        <v>0</v>
      </c>
      <c r="Y533" s="41">
        <f>IFERROR(SUM(Y531:Y531),"0")</f>
        <v>0</v>
      </c>
      <c r="Z533" s="40"/>
      <c r="AA533" s="64"/>
      <c r="AB533" s="64"/>
      <c r="AC533" s="64"/>
    </row>
    <row r="534" spans="1:68" ht="14.25" customHeight="1" x14ac:dyDescent="0.25">
      <c r="A534" s="787" t="s">
        <v>851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63"/>
      <c r="AB534" s="63"/>
      <c r="AC534" s="63"/>
    </row>
    <row r="535" spans="1:68" ht="27" customHeight="1" x14ac:dyDescent="0.25">
      <c r="A535" s="60" t="s">
        <v>852</v>
      </c>
      <c r="B535" s="60" t="s">
        <v>853</v>
      </c>
      <c r="C535" s="34">
        <v>4301040357</v>
      </c>
      <c r="D535" s="788">
        <v>4680115884564</v>
      </c>
      <c r="E535" s="788"/>
      <c r="F535" s="59">
        <v>0.15</v>
      </c>
      <c r="G535" s="35">
        <v>20</v>
      </c>
      <c r="H535" s="59">
        <v>3</v>
      </c>
      <c r="I535" s="59">
        <v>3.6</v>
      </c>
      <c r="J535" s="35">
        <v>200</v>
      </c>
      <c r="K535" s="35" t="s">
        <v>827</v>
      </c>
      <c r="L535" s="35" t="s">
        <v>45</v>
      </c>
      <c r="M535" s="36" t="s">
        <v>826</v>
      </c>
      <c r="N535" s="36"/>
      <c r="O535" s="35">
        <v>60</v>
      </c>
      <c r="P535" s="8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90"/>
      <c r="R535" s="790"/>
      <c r="S535" s="790"/>
      <c r="T535" s="7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IFERROR(IF(Y535=0,"",ROUNDUP(Y535/H535,0)*0.00627),"")</f>
        <v/>
      </c>
      <c r="AA535" s="65" t="s">
        <v>45</v>
      </c>
      <c r="AB535" s="66" t="s">
        <v>45</v>
      </c>
      <c r="AC535" s="639" t="s">
        <v>854</v>
      </c>
      <c r="AG535" s="75"/>
      <c r="AJ535" s="79" t="s">
        <v>45</v>
      </c>
      <c r="AK535" s="79">
        <v>0</v>
      </c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85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82" t="s">
        <v>40</v>
      </c>
      <c r="Q536" s="783"/>
      <c r="R536" s="783"/>
      <c r="S536" s="783"/>
      <c r="T536" s="783"/>
      <c r="U536" s="783"/>
      <c r="V536" s="784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82" t="s">
        <v>40</v>
      </c>
      <c r="Q537" s="783"/>
      <c r="R537" s="783"/>
      <c r="S537" s="783"/>
      <c r="T537" s="783"/>
      <c r="U537" s="783"/>
      <c r="V537" s="784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16.5" customHeight="1" x14ac:dyDescent="0.25">
      <c r="A538" s="797" t="s">
        <v>855</v>
      </c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797"/>
      <c r="P538" s="797"/>
      <c r="Q538" s="797"/>
      <c r="R538" s="797"/>
      <c r="S538" s="797"/>
      <c r="T538" s="797"/>
      <c r="U538" s="797"/>
      <c r="V538" s="797"/>
      <c r="W538" s="797"/>
      <c r="X538" s="797"/>
      <c r="Y538" s="797"/>
      <c r="Z538" s="797"/>
      <c r="AA538" s="62"/>
      <c r="AB538" s="62"/>
      <c r="AC538" s="62"/>
    </row>
    <row r="539" spans="1:68" ht="14.25" customHeight="1" x14ac:dyDescent="0.25">
      <c r="A539" s="787" t="s">
        <v>78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63"/>
      <c r="AB539" s="63"/>
      <c r="AC539" s="63"/>
    </row>
    <row r="540" spans="1:68" ht="27" customHeight="1" x14ac:dyDescent="0.25">
      <c r="A540" s="60" t="s">
        <v>856</v>
      </c>
      <c r="B540" s="60" t="s">
        <v>857</v>
      </c>
      <c r="C540" s="34">
        <v>4301031294</v>
      </c>
      <c r="D540" s="788">
        <v>4680115885189</v>
      </c>
      <c r="E540" s="788"/>
      <c r="F540" s="59">
        <v>0.2</v>
      </c>
      <c r="G540" s="35">
        <v>6</v>
      </c>
      <c r="H540" s="59">
        <v>1.2</v>
      </c>
      <c r="I540" s="59">
        <v>1.3720000000000001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90"/>
      <c r="R540" s="790"/>
      <c r="S540" s="790"/>
      <c r="T540" s="79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858</v>
      </c>
      <c r="AG540" s="75"/>
      <c r="AJ540" s="79" t="s">
        <v>45</v>
      </c>
      <c r="AK540" s="79">
        <v>0</v>
      </c>
      <c r="BB540" s="642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859</v>
      </c>
      <c r="B541" s="60" t="s">
        <v>860</v>
      </c>
      <c r="C541" s="34">
        <v>4301031293</v>
      </c>
      <c r="D541" s="788">
        <v>4680115885172</v>
      </c>
      <c r="E541" s="788"/>
      <c r="F541" s="59">
        <v>0.2</v>
      </c>
      <c r="G541" s="35">
        <v>6</v>
      </c>
      <c r="H541" s="59">
        <v>1.2</v>
      </c>
      <c r="I541" s="59">
        <v>1.3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90"/>
      <c r="R541" s="790"/>
      <c r="S541" s="790"/>
      <c r="T541" s="79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858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861</v>
      </c>
      <c r="B542" s="60" t="s">
        <v>862</v>
      </c>
      <c r="C542" s="34">
        <v>4301031291</v>
      </c>
      <c r="D542" s="788">
        <v>4680115885110</v>
      </c>
      <c r="E542" s="788"/>
      <c r="F542" s="59">
        <v>0.2</v>
      </c>
      <c r="G542" s="35">
        <v>6</v>
      </c>
      <c r="H542" s="59">
        <v>1.2</v>
      </c>
      <c r="I542" s="59">
        <v>2.02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90"/>
      <c r="R542" s="790"/>
      <c r="S542" s="790"/>
      <c r="T542" s="7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863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864</v>
      </c>
      <c r="B543" s="60" t="s">
        <v>865</v>
      </c>
      <c r="C543" s="34">
        <v>4301031329</v>
      </c>
      <c r="D543" s="788">
        <v>4680115885219</v>
      </c>
      <c r="E543" s="788"/>
      <c r="F543" s="59">
        <v>0.28000000000000003</v>
      </c>
      <c r="G543" s="35">
        <v>6</v>
      </c>
      <c r="H543" s="59">
        <v>1.68</v>
      </c>
      <c r="I543" s="59">
        <v>2.5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90"/>
      <c r="R543" s="790"/>
      <c r="S543" s="790"/>
      <c r="T543" s="79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866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785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82" t="s">
        <v>40</v>
      </c>
      <c r="Q544" s="783"/>
      <c r="R544" s="783"/>
      <c r="S544" s="783"/>
      <c r="T544" s="783"/>
      <c r="U544" s="783"/>
      <c r="V544" s="784"/>
      <c r="W544" s="40" t="s">
        <v>39</v>
      </c>
      <c r="X544" s="41">
        <f>IFERROR(X540/H540,"0")+IFERROR(X541/H541,"0")+IFERROR(X542/H542,"0")+IFERROR(X543/H543,"0")</f>
        <v>0</v>
      </c>
      <c r="Y544" s="41">
        <f>IFERROR(Y540/H540,"0")+IFERROR(Y541/H541,"0")+IFERROR(Y542/H542,"0")+IFERROR(Y543/H543,"0")</f>
        <v>0</v>
      </c>
      <c r="Z544" s="41">
        <f>IFERROR(IF(Z540="",0,Z540),"0")+IFERROR(IF(Z541="",0,Z541),"0")+IFERROR(IF(Z542="",0,Z542),"0")+IFERROR(IF(Z543="",0,Z543),"0")</f>
        <v>0</v>
      </c>
      <c r="AA544" s="64"/>
      <c r="AB544" s="64"/>
      <c r="AC544" s="64"/>
    </row>
    <row r="545" spans="1:68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82" t="s">
        <v>40</v>
      </c>
      <c r="Q545" s="783"/>
      <c r="R545" s="783"/>
      <c r="S545" s="783"/>
      <c r="T545" s="783"/>
      <c r="U545" s="783"/>
      <c r="V545" s="784"/>
      <c r="W545" s="40" t="s">
        <v>0</v>
      </c>
      <c r="X545" s="41">
        <f>IFERROR(SUM(X540:X543),"0")</f>
        <v>0</v>
      </c>
      <c r="Y545" s="41">
        <f>IFERROR(SUM(Y540:Y543),"0")</f>
        <v>0</v>
      </c>
      <c r="Z545" s="40"/>
      <c r="AA545" s="64"/>
      <c r="AB545" s="64"/>
      <c r="AC545" s="64"/>
    </row>
    <row r="546" spans="1:68" ht="16.5" customHeight="1" x14ac:dyDescent="0.25">
      <c r="A546" s="797" t="s">
        <v>867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62"/>
      <c r="AB546" s="62"/>
      <c r="AC546" s="62"/>
    </row>
    <row r="547" spans="1:68" ht="14.25" customHeight="1" x14ac:dyDescent="0.25">
      <c r="A547" s="787" t="s">
        <v>78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63"/>
      <c r="AB547" s="63"/>
      <c r="AC547" s="63"/>
    </row>
    <row r="548" spans="1:68" ht="27" customHeight="1" x14ac:dyDescent="0.25">
      <c r="A548" s="60" t="s">
        <v>868</v>
      </c>
      <c r="B548" s="60" t="s">
        <v>869</v>
      </c>
      <c r="C548" s="34">
        <v>4301031261</v>
      </c>
      <c r="D548" s="788">
        <v>4680115885103</v>
      </c>
      <c r="E548" s="788"/>
      <c r="F548" s="59">
        <v>0.27</v>
      </c>
      <c r="G548" s="35">
        <v>6</v>
      </c>
      <c r="H548" s="59">
        <v>1.62</v>
      </c>
      <c r="I548" s="59">
        <v>1.8</v>
      </c>
      <c r="J548" s="35">
        <v>182</v>
      </c>
      <c r="K548" s="35" t="s">
        <v>89</v>
      </c>
      <c r="L548" s="35" t="s">
        <v>45</v>
      </c>
      <c r="M548" s="36" t="s">
        <v>82</v>
      </c>
      <c r="N548" s="36"/>
      <c r="O548" s="35">
        <v>40</v>
      </c>
      <c r="P548" s="8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90"/>
      <c r="R548" s="790"/>
      <c r="S548" s="790"/>
      <c r="T548" s="79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9" t="s">
        <v>870</v>
      </c>
      <c r="AG548" s="75"/>
      <c r="AJ548" s="79" t="s">
        <v>45</v>
      </c>
      <c r="AK548" s="79">
        <v>0</v>
      </c>
      <c r="BB548" s="65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85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82" t="s">
        <v>40</v>
      </c>
      <c r="Q549" s="783"/>
      <c r="R549" s="783"/>
      <c r="S549" s="783"/>
      <c r="T549" s="783"/>
      <c r="U549" s="783"/>
      <c r="V549" s="784"/>
      <c r="W549" s="40" t="s">
        <v>39</v>
      </c>
      <c r="X549" s="41">
        <f>IFERROR(X548/H548,"0")</f>
        <v>0</v>
      </c>
      <c r="Y549" s="41">
        <f>IFERROR(Y548/H548,"0")</f>
        <v>0</v>
      </c>
      <c r="Z549" s="41">
        <f>IFERROR(IF(Z548="",0,Z548),"0")</f>
        <v>0</v>
      </c>
      <c r="AA549" s="64"/>
      <c r="AB549" s="64"/>
      <c r="AC549" s="64"/>
    </row>
    <row r="550" spans="1:68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82" t="s">
        <v>40</v>
      </c>
      <c r="Q550" s="783"/>
      <c r="R550" s="783"/>
      <c r="S550" s="783"/>
      <c r="T550" s="783"/>
      <c r="U550" s="783"/>
      <c r="V550" s="784"/>
      <c r="W550" s="40" t="s">
        <v>0</v>
      </c>
      <c r="X550" s="41">
        <f>IFERROR(SUM(X548:X548),"0")</f>
        <v>0</v>
      </c>
      <c r="Y550" s="41">
        <f>IFERROR(SUM(Y548:Y548),"0")</f>
        <v>0</v>
      </c>
      <c r="Z550" s="40"/>
      <c r="AA550" s="64"/>
      <c r="AB550" s="64"/>
      <c r="AC550" s="64"/>
    </row>
    <row r="551" spans="1:68" ht="27.75" customHeight="1" x14ac:dyDescent="0.2">
      <c r="A551" s="831" t="s">
        <v>871</v>
      </c>
      <c r="B551" s="831"/>
      <c r="C551" s="831"/>
      <c r="D551" s="831"/>
      <c r="E551" s="831"/>
      <c r="F551" s="831"/>
      <c r="G551" s="831"/>
      <c r="H551" s="831"/>
      <c r="I551" s="831"/>
      <c r="J551" s="831"/>
      <c r="K551" s="831"/>
      <c r="L551" s="831"/>
      <c r="M551" s="831"/>
      <c r="N551" s="831"/>
      <c r="O551" s="831"/>
      <c r="P551" s="831"/>
      <c r="Q551" s="831"/>
      <c r="R551" s="831"/>
      <c r="S551" s="831"/>
      <c r="T551" s="831"/>
      <c r="U551" s="831"/>
      <c r="V551" s="831"/>
      <c r="W551" s="831"/>
      <c r="X551" s="831"/>
      <c r="Y551" s="831"/>
      <c r="Z551" s="831"/>
      <c r="AA551" s="52"/>
      <c r="AB551" s="52"/>
      <c r="AC551" s="52"/>
    </row>
    <row r="552" spans="1:68" ht="16.5" customHeight="1" x14ac:dyDescent="0.25">
      <c r="A552" s="797" t="s">
        <v>871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62"/>
      <c r="AB552" s="62"/>
      <c r="AC552" s="62"/>
    </row>
    <row r="553" spans="1:68" ht="14.25" customHeight="1" x14ac:dyDescent="0.25">
      <c r="A553" s="787" t="s">
        <v>126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63"/>
      <c r="AB553" s="63"/>
      <c r="AC553" s="63"/>
    </row>
    <row r="554" spans="1:68" ht="27" customHeight="1" x14ac:dyDescent="0.25">
      <c r="A554" s="60" t="s">
        <v>872</v>
      </c>
      <c r="B554" s="60" t="s">
        <v>873</v>
      </c>
      <c r="C554" s="34">
        <v>4301012050</v>
      </c>
      <c r="D554" s="788">
        <v>4680115885479</v>
      </c>
      <c r="E554" s="788"/>
      <c r="F554" s="59">
        <v>0.4</v>
      </c>
      <c r="G554" s="35">
        <v>6</v>
      </c>
      <c r="H554" s="59">
        <v>2.4</v>
      </c>
      <c r="I554" s="59">
        <v>2.58</v>
      </c>
      <c r="J554" s="35">
        <v>182</v>
      </c>
      <c r="K554" s="35" t="s">
        <v>89</v>
      </c>
      <c r="L554" s="35" t="s">
        <v>45</v>
      </c>
      <c r="M554" s="36" t="s">
        <v>130</v>
      </c>
      <c r="N554" s="36"/>
      <c r="O554" s="35">
        <v>60</v>
      </c>
      <c r="P554" s="855" t="s">
        <v>874</v>
      </c>
      <c r="Q554" s="790"/>
      <c r="R554" s="790"/>
      <c r="S554" s="790"/>
      <c r="T554" s="79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ref="Y554:Y565" si="104">IFERROR(IF(X554="",0,CEILING((X554/$H554),1)*$H554),"")</f>
        <v>0</v>
      </c>
      <c r="Z554" s="39" t="str">
        <f>IFERROR(IF(Y554=0,"",ROUNDUP(Y554/H554,0)*0.00651),"")</f>
        <v/>
      </c>
      <c r="AA554" s="65" t="s">
        <v>45</v>
      </c>
      <c r="AB554" s="66" t="s">
        <v>876</v>
      </c>
      <c r="AC554" s="651" t="s">
        <v>875</v>
      </c>
      <c r="AG554" s="75"/>
      <c r="AJ554" s="79" t="s">
        <v>45</v>
      </c>
      <c r="AK554" s="79">
        <v>0</v>
      </c>
      <c r="BB554" s="652" t="s">
        <v>66</v>
      </c>
      <c r="BM554" s="75">
        <f t="shared" ref="BM554:BM565" si="105">IFERROR(X554*I554/H554,"0")</f>
        <v>0</v>
      </c>
      <c r="BN554" s="75">
        <f t="shared" ref="BN554:BN565" si="106">IFERROR(Y554*I554/H554,"0")</f>
        <v>0</v>
      </c>
      <c r="BO554" s="75">
        <f t="shared" ref="BO554:BO565" si="107">IFERROR(1/J554*(X554/H554),"0")</f>
        <v>0</v>
      </c>
      <c r="BP554" s="75">
        <f t="shared" ref="BP554:BP565" si="108">IFERROR(1/J554*(Y554/H554),"0")</f>
        <v>0</v>
      </c>
    </row>
    <row r="555" spans="1:68" ht="27" customHeight="1" x14ac:dyDescent="0.25">
      <c r="A555" s="60" t="s">
        <v>877</v>
      </c>
      <c r="B555" s="60" t="s">
        <v>878</v>
      </c>
      <c r="C555" s="34">
        <v>4301011795</v>
      </c>
      <c r="D555" s="788">
        <v>4607091389067</v>
      </c>
      <c r="E555" s="788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131</v>
      </c>
      <c r="L555" s="35" t="s">
        <v>45</v>
      </c>
      <c r="M555" s="36" t="s">
        <v>130</v>
      </c>
      <c r="N555" s="36"/>
      <c r="O555" s="35">
        <v>60</v>
      </c>
      <c r="P555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0"/>
      <c r="R555" s="790"/>
      <c r="S555" s="790"/>
      <c r="T555" s="79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ref="Z555:Z560" si="109">IFERROR(IF(Y555=0,"",ROUNDUP(Y555/H555,0)*0.01196),"")</f>
        <v/>
      </c>
      <c r="AA555" s="65" t="s">
        <v>45</v>
      </c>
      <c r="AB555" s="66" t="s">
        <v>45</v>
      </c>
      <c r="AC555" s="653" t="s">
        <v>133</v>
      </c>
      <c r="AG555" s="75"/>
      <c r="AJ555" s="79" t="s">
        <v>45</v>
      </c>
      <c r="AK555" s="79">
        <v>0</v>
      </c>
      <c r="BB555" s="65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27" customHeight="1" x14ac:dyDescent="0.25">
      <c r="A556" s="60" t="s">
        <v>879</v>
      </c>
      <c r="B556" s="60" t="s">
        <v>880</v>
      </c>
      <c r="C556" s="34">
        <v>4301011961</v>
      </c>
      <c r="D556" s="788">
        <v>4680115885271</v>
      </c>
      <c r="E556" s="788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131</v>
      </c>
      <c r="L556" s="35" t="s">
        <v>45</v>
      </c>
      <c r="M556" s="36" t="s">
        <v>130</v>
      </c>
      <c r="N556" s="36"/>
      <c r="O556" s="35">
        <v>60</v>
      </c>
      <c r="P556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0"/>
      <c r="R556" s="790"/>
      <c r="S556" s="790"/>
      <c r="T556" s="79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4"/>
        <v>0</v>
      </c>
      <c r="Z556" s="39" t="str">
        <f t="shared" si="109"/>
        <v/>
      </c>
      <c r="AA556" s="65" t="s">
        <v>45</v>
      </c>
      <c r="AB556" s="66" t="s">
        <v>45</v>
      </c>
      <c r="AC556" s="655" t="s">
        <v>881</v>
      </c>
      <c r="AG556" s="75"/>
      <c r="AJ556" s="79" t="s">
        <v>45</v>
      </c>
      <c r="AK556" s="79">
        <v>0</v>
      </c>
      <c r="BB556" s="656" t="s">
        <v>66</v>
      </c>
      <c r="BM556" s="75">
        <f t="shared" si="105"/>
        <v>0</v>
      </c>
      <c r="BN556" s="75">
        <f t="shared" si="106"/>
        <v>0</v>
      </c>
      <c r="BO556" s="75">
        <f t="shared" si="107"/>
        <v>0</v>
      </c>
      <c r="BP556" s="75">
        <f t="shared" si="108"/>
        <v>0</v>
      </c>
    </row>
    <row r="557" spans="1:68" ht="16.5" customHeight="1" x14ac:dyDescent="0.25">
      <c r="A557" s="60" t="s">
        <v>882</v>
      </c>
      <c r="B557" s="60" t="s">
        <v>883</v>
      </c>
      <c r="C557" s="34">
        <v>4301011774</v>
      </c>
      <c r="D557" s="788">
        <v>4680115884502</v>
      </c>
      <c r="E557" s="788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131</v>
      </c>
      <c r="L557" s="35" t="s">
        <v>45</v>
      </c>
      <c r="M557" s="36" t="s">
        <v>130</v>
      </c>
      <c r="N557" s="36"/>
      <c r="O557" s="35">
        <v>60</v>
      </c>
      <c r="P557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0"/>
      <c r="R557" s="790"/>
      <c r="S557" s="790"/>
      <c r="T557" s="791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9"/>
        <v/>
      </c>
      <c r="AA557" s="65" t="s">
        <v>45</v>
      </c>
      <c r="AB557" s="66" t="s">
        <v>45</v>
      </c>
      <c r="AC557" s="657" t="s">
        <v>884</v>
      </c>
      <c r="AG557" s="75"/>
      <c r="AJ557" s="79" t="s">
        <v>45</v>
      </c>
      <c r="AK557" s="79">
        <v>0</v>
      </c>
      <c r="BB557" s="658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27" customHeight="1" x14ac:dyDescent="0.25">
      <c r="A558" s="60" t="s">
        <v>885</v>
      </c>
      <c r="B558" s="60" t="s">
        <v>886</v>
      </c>
      <c r="C558" s="34">
        <v>4301011771</v>
      </c>
      <c r="D558" s="788">
        <v>4607091389104</v>
      </c>
      <c r="E558" s="788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131</v>
      </c>
      <c r="L558" s="35" t="s">
        <v>45</v>
      </c>
      <c r="M558" s="36" t="s">
        <v>130</v>
      </c>
      <c r="N558" s="36"/>
      <c r="O558" s="35">
        <v>60</v>
      </c>
      <c r="P558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0"/>
      <c r="R558" s="790"/>
      <c r="S558" s="790"/>
      <c r="T558" s="79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9"/>
        <v/>
      </c>
      <c r="AA558" s="65" t="s">
        <v>45</v>
      </c>
      <c r="AB558" s="66" t="s">
        <v>45</v>
      </c>
      <c r="AC558" s="659" t="s">
        <v>875</v>
      </c>
      <c r="AG558" s="75"/>
      <c r="AJ558" s="79" t="s">
        <v>45</v>
      </c>
      <c r="AK558" s="79">
        <v>0</v>
      </c>
      <c r="BB558" s="660" t="s">
        <v>66</v>
      </c>
      <c r="BM558" s="75">
        <f t="shared" si="105"/>
        <v>0</v>
      </c>
      <c r="BN558" s="75">
        <f t="shared" si="106"/>
        <v>0</v>
      </c>
      <c r="BO558" s="75">
        <f t="shared" si="107"/>
        <v>0</v>
      </c>
      <c r="BP558" s="75">
        <f t="shared" si="108"/>
        <v>0</v>
      </c>
    </row>
    <row r="559" spans="1:68" ht="16.5" customHeight="1" x14ac:dyDescent="0.25">
      <c r="A559" s="60" t="s">
        <v>887</v>
      </c>
      <c r="B559" s="60" t="s">
        <v>888</v>
      </c>
      <c r="C559" s="34">
        <v>4301011799</v>
      </c>
      <c r="D559" s="788">
        <v>4680115884519</v>
      </c>
      <c r="E559" s="78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131</v>
      </c>
      <c r="L559" s="35" t="s">
        <v>45</v>
      </c>
      <c r="M559" s="36" t="s">
        <v>88</v>
      </c>
      <c r="N559" s="36"/>
      <c r="O559" s="35">
        <v>60</v>
      </c>
      <c r="P559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0"/>
      <c r="R559" s="790"/>
      <c r="S559" s="790"/>
      <c r="T559" s="79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 t="shared" si="109"/>
        <v/>
      </c>
      <c r="AA559" s="65" t="s">
        <v>45</v>
      </c>
      <c r="AB559" s="66" t="s">
        <v>45</v>
      </c>
      <c r="AC559" s="661" t="s">
        <v>889</v>
      </c>
      <c r="AG559" s="75"/>
      <c r="AJ559" s="79" t="s">
        <v>45</v>
      </c>
      <c r="AK559" s="79">
        <v>0</v>
      </c>
      <c r="BB559" s="662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4301011376</v>
      </c>
      <c r="D560" s="788">
        <v>4680115885226</v>
      </c>
      <c r="E560" s="78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131</v>
      </c>
      <c r="L560" s="35" t="s">
        <v>45</v>
      </c>
      <c r="M560" s="36" t="s">
        <v>88</v>
      </c>
      <c r="N560" s="36"/>
      <c r="O560" s="35">
        <v>60</v>
      </c>
      <c r="P560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0"/>
      <c r="R560" s="790"/>
      <c r="S560" s="790"/>
      <c r="T560" s="79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9"/>
        <v/>
      </c>
      <c r="AA560" s="65" t="s">
        <v>45</v>
      </c>
      <c r="AB560" s="66" t="s">
        <v>45</v>
      </c>
      <c r="AC560" s="663" t="s">
        <v>892</v>
      </c>
      <c r="AG560" s="75"/>
      <c r="AJ560" s="79" t="s">
        <v>45</v>
      </c>
      <c r="AK560" s="79">
        <v>0</v>
      </c>
      <c r="BB560" s="664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4301011778</v>
      </c>
      <c r="D561" s="788">
        <v>4680115880603</v>
      </c>
      <c r="E561" s="788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139</v>
      </c>
      <c r="L561" s="35" t="s">
        <v>45</v>
      </c>
      <c r="M561" s="36" t="s">
        <v>130</v>
      </c>
      <c r="N561" s="36"/>
      <c r="O561" s="35">
        <v>60</v>
      </c>
      <c r="P561" s="8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0"/>
      <c r="R561" s="790"/>
      <c r="S561" s="790"/>
      <c r="T561" s="79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133</v>
      </c>
      <c r="AG561" s="75"/>
      <c r="AJ561" s="79" t="s">
        <v>45</v>
      </c>
      <c r="AK561" s="79">
        <v>0</v>
      </c>
      <c r="BB561" s="666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4301012035</v>
      </c>
      <c r="D562" s="788">
        <v>4680115880603</v>
      </c>
      <c r="E562" s="788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139</v>
      </c>
      <c r="L562" s="35" t="s">
        <v>45</v>
      </c>
      <c r="M562" s="36" t="s">
        <v>130</v>
      </c>
      <c r="N562" s="36"/>
      <c r="O562" s="35">
        <v>60</v>
      </c>
      <c r="P562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0"/>
      <c r="R562" s="790"/>
      <c r="S562" s="790"/>
      <c r="T562" s="79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133</v>
      </c>
      <c r="AG562" s="75"/>
      <c r="AJ562" s="79" t="s">
        <v>45</v>
      </c>
      <c r="AK562" s="79">
        <v>0</v>
      </c>
      <c r="BB562" s="668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4301012036</v>
      </c>
      <c r="D563" s="788">
        <v>4680115882782</v>
      </c>
      <c r="E563" s="788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130</v>
      </c>
      <c r="N563" s="36"/>
      <c r="O563" s="35">
        <v>60</v>
      </c>
      <c r="P563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0"/>
      <c r="R563" s="790"/>
      <c r="S563" s="790"/>
      <c r="T563" s="79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881</v>
      </c>
      <c r="AG563" s="75"/>
      <c r="AJ563" s="79" t="s">
        <v>45</v>
      </c>
      <c r="AK563" s="79">
        <v>0</v>
      </c>
      <c r="BB563" s="670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898</v>
      </c>
      <c r="B564" s="60" t="s">
        <v>899</v>
      </c>
      <c r="C564" s="34">
        <v>4301011784</v>
      </c>
      <c r="D564" s="788">
        <v>4607091389982</v>
      </c>
      <c r="E564" s="788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139</v>
      </c>
      <c r="L564" s="35" t="s">
        <v>45</v>
      </c>
      <c r="M564" s="36" t="s">
        <v>130</v>
      </c>
      <c r="N564" s="36"/>
      <c r="O564" s="35">
        <v>60</v>
      </c>
      <c r="P564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0"/>
      <c r="R564" s="790"/>
      <c r="S564" s="790"/>
      <c r="T564" s="79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1" t="s">
        <v>875</v>
      </c>
      <c r="AG564" s="75"/>
      <c r="AJ564" s="79" t="s">
        <v>45</v>
      </c>
      <c r="AK564" s="79">
        <v>0</v>
      </c>
      <c r="BB564" s="672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ht="27" customHeight="1" x14ac:dyDescent="0.25">
      <c r="A565" s="60" t="s">
        <v>898</v>
      </c>
      <c r="B565" s="60" t="s">
        <v>900</v>
      </c>
      <c r="C565" s="34">
        <v>4301012034</v>
      </c>
      <c r="D565" s="788">
        <v>4607091389982</v>
      </c>
      <c r="E565" s="78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139</v>
      </c>
      <c r="L565" s="35" t="s">
        <v>45</v>
      </c>
      <c r="M565" s="36" t="s">
        <v>130</v>
      </c>
      <c r="N565" s="36"/>
      <c r="O565" s="35">
        <v>60</v>
      </c>
      <c r="P565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0"/>
      <c r="R565" s="790"/>
      <c r="S565" s="790"/>
      <c r="T565" s="79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875</v>
      </c>
      <c r="AG565" s="75"/>
      <c r="AJ565" s="79" t="s">
        <v>45</v>
      </c>
      <c r="AK565" s="79">
        <v>0</v>
      </c>
      <c r="BB565" s="674" t="s">
        <v>66</v>
      </c>
      <c r="BM565" s="75">
        <f t="shared" si="105"/>
        <v>0</v>
      </c>
      <c r="BN565" s="75">
        <f t="shared" si="106"/>
        <v>0</v>
      </c>
      <c r="BO565" s="75">
        <f t="shared" si="107"/>
        <v>0</v>
      </c>
      <c r="BP565" s="75">
        <f t="shared" si="108"/>
        <v>0</v>
      </c>
    </row>
    <row r="566" spans="1:68" x14ac:dyDescent="0.2">
      <c r="A566" s="785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82" t="s">
        <v>40</v>
      </c>
      <c r="Q566" s="783"/>
      <c r="R566" s="783"/>
      <c r="S566" s="783"/>
      <c r="T566" s="783"/>
      <c r="U566" s="783"/>
      <c r="V566" s="784"/>
      <c r="W566" s="40" t="s">
        <v>39</v>
      </c>
      <c r="X566" s="41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1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82" t="s">
        <v>40</v>
      </c>
      <c r="Q567" s="783"/>
      <c r="R567" s="783"/>
      <c r="S567" s="783"/>
      <c r="T567" s="783"/>
      <c r="U567" s="783"/>
      <c r="V567" s="784"/>
      <c r="W567" s="40" t="s">
        <v>0</v>
      </c>
      <c r="X567" s="41">
        <f>IFERROR(SUM(X554:X565),"0")</f>
        <v>0</v>
      </c>
      <c r="Y567" s="41">
        <f>IFERROR(SUM(Y554:Y565),"0")</f>
        <v>0</v>
      </c>
      <c r="Z567" s="40"/>
      <c r="AA567" s="64"/>
      <c r="AB567" s="64"/>
      <c r="AC567" s="64"/>
    </row>
    <row r="568" spans="1:68" ht="14.25" customHeight="1" x14ac:dyDescent="0.25">
      <c r="A568" s="787" t="s">
        <v>183</v>
      </c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7"/>
      <c r="P568" s="787"/>
      <c r="Q568" s="787"/>
      <c r="R568" s="787"/>
      <c r="S568" s="787"/>
      <c r="T568" s="787"/>
      <c r="U568" s="787"/>
      <c r="V568" s="787"/>
      <c r="W568" s="787"/>
      <c r="X568" s="787"/>
      <c r="Y568" s="787"/>
      <c r="Z568" s="787"/>
      <c r="AA568" s="63"/>
      <c r="AB568" s="63"/>
      <c r="AC568" s="63"/>
    </row>
    <row r="569" spans="1:68" ht="16.5" customHeight="1" x14ac:dyDescent="0.25">
      <c r="A569" s="60" t="s">
        <v>901</v>
      </c>
      <c r="B569" s="60" t="s">
        <v>902</v>
      </c>
      <c r="C569" s="34">
        <v>4301020222</v>
      </c>
      <c r="D569" s="788">
        <v>4607091388930</v>
      </c>
      <c r="E569" s="788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131</v>
      </c>
      <c r="L569" s="35" t="s">
        <v>45</v>
      </c>
      <c r="M569" s="36" t="s">
        <v>130</v>
      </c>
      <c r="N569" s="36"/>
      <c r="O569" s="35">
        <v>55</v>
      </c>
      <c r="P569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90"/>
      <c r="R569" s="790"/>
      <c r="S569" s="790"/>
      <c r="T569" s="79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5" t="s">
        <v>903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904</v>
      </c>
      <c r="B570" s="60" t="s">
        <v>905</v>
      </c>
      <c r="C570" s="34">
        <v>4301020206</v>
      </c>
      <c r="D570" s="788">
        <v>4680115880054</v>
      </c>
      <c r="E570" s="788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139</v>
      </c>
      <c r="L570" s="35" t="s">
        <v>45</v>
      </c>
      <c r="M570" s="36" t="s">
        <v>130</v>
      </c>
      <c r="N570" s="36"/>
      <c r="O570" s="35">
        <v>55</v>
      </c>
      <c r="P570" s="8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90"/>
      <c r="R570" s="790"/>
      <c r="S570" s="790"/>
      <c r="T570" s="79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7" t="s">
        <v>903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904</v>
      </c>
      <c r="B571" s="60" t="s">
        <v>906</v>
      </c>
      <c r="C571" s="34">
        <v>4301020364</v>
      </c>
      <c r="D571" s="788">
        <v>4680115880054</v>
      </c>
      <c r="E571" s="788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130</v>
      </c>
      <c r="N571" s="36"/>
      <c r="O571" s="35">
        <v>55</v>
      </c>
      <c r="P571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0"/>
      <c r="R571" s="790"/>
      <c r="S571" s="790"/>
      <c r="T571" s="79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903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785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82" t="s">
        <v>40</v>
      </c>
      <c r="Q572" s="783"/>
      <c r="R572" s="783"/>
      <c r="S572" s="783"/>
      <c r="T572" s="783"/>
      <c r="U572" s="783"/>
      <c r="V572" s="784"/>
      <c r="W572" s="40" t="s">
        <v>39</v>
      </c>
      <c r="X572" s="41">
        <f>IFERROR(X569/H569,"0")+IFERROR(X570/H570,"0")+IFERROR(X571/H571,"0")</f>
        <v>0</v>
      </c>
      <c r="Y572" s="41">
        <f>IFERROR(Y569/H569,"0")+IFERROR(Y570/H570,"0")+IFERROR(Y571/H571,"0")</f>
        <v>0</v>
      </c>
      <c r="Z572" s="41">
        <f>IFERROR(IF(Z569="",0,Z569),"0")+IFERROR(IF(Z570="",0,Z570),"0")+IFERROR(IF(Z571="",0,Z571),"0")</f>
        <v>0</v>
      </c>
      <c r="AA572" s="64"/>
      <c r="AB572" s="64"/>
      <c r="AC572" s="64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82" t="s">
        <v>40</v>
      </c>
      <c r="Q573" s="783"/>
      <c r="R573" s="783"/>
      <c r="S573" s="783"/>
      <c r="T573" s="783"/>
      <c r="U573" s="783"/>
      <c r="V573" s="784"/>
      <c r="W573" s="40" t="s">
        <v>0</v>
      </c>
      <c r="X573" s="41">
        <f>IFERROR(SUM(X569:X571),"0")</f>
        <v>0</v>
      </c>
      <c r="Y573" s="41">
        <f>IFERROR(SUM(Y569:Y571),"0")</f>
        <v>0</v>
      </c>
      <c r="Z573" s="40"/>
      <c r="AA573" s="64"/>
      <c r="AB573" s="64"/>
      <c r="AC573" s="64"/>
    </row>
    <row r="574" spans="1:68" ht="14.25" customHeight="1" x14ac:dyDescent="0.25">
      <c r="A574" s="787" t="s">
        <v>78</v>
      </c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7"/>
      <c r="P574" s="787"/>
      <c r="Q574" s="787"/>
      <c r="R574" s="787"/>
      <c r="S574" s="787"/>
      <c r="T574" s="787"/>
      <c r="U574" s="787"/>
      <c r="V574" s="787"/>
      <c r="W574" s="787"/>
      <c r="X574" s="787"/>
      <c r="Y574" s="787"/>
      <c r="Z574" s="787"/>
      <c r="AA574" s="63"/>
      <c r="AB574" s="63"/>
      <c r="AC574" s="63"/>
    </row>
    <row r="575" spans="1:68" ht="27" customHeight="1" x14ac:dyDescent="0.25">
      <c r="A575" s="60" t="s">
        <v>907</v>
      </c>
      <c r="B575" s="60" t="s">
        <v>908</v>
      </c>
      <c r="C575" s="34">
        <v>4301031252</v>
      </c>
      <c r="D575" s="788">
        <v>4680115883116</v>
      </c>
      <c r="E575" s="788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131</v>
      </c>
      <c r="L575" s="35" t="s">
        <v>45</v>
      </c>
      <c r="M575" s="36" t="s">
        <v>130</v>
      </c>
      <c r="N575" s="36"/>
      <c r="O575" s="35">
        <v>60</v>
      </c>
      <c r="P57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0"/>
      <c r="R575" s="790"/>
      <c r="S575" s="790"/>
      <c r="T575" s="791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ref="Y575:Y583" si="110">IFERROR(IF(X575="",0,CEILING((X575/$H575),1)*$H575),"")</f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1" t="s">
        <v>909</v>
      </c>
      <c r="AG575" s="75"/>
      <c r="AJ575" s="79" t="s">
        <v>45</v>
      </c>
      <c r="AK575" s="79">
        <v>0</v>
      </c>
      <c r="BB575" s="682" t="s">
        <v>66</v>
      </c>
      <c r="BM575" s="75">
        <f t="shared" ref="BM575:BM583" si="111">IFERROR(X575*I575/H575,"0")</f>
        <v>0</v>
      </c>
      <c r="BN575" s="75">
        <f t="shared" ref="BN575:BN583" si="112">IFERROR(Y575*I575/H575,"0")</f>
        <v>0</v>
      </c>
      <c r="BO575" s="75">
        <f t="shared" ref="BO575:BO583" si="113">IFERROR(1/J575*(X575/H575),"0")</f>
        <v>0</v>
      </c>
      <c r="BP575" s="75">
        <f t="shared" ref="BP575:BP583" si="114">IFERROR(1/J575*(Y575/H575),"0")</f>
        <v>0</v>
      </c>
    </row>
    <row r="576" spans="1:68" ht="27" customHeight="1" x14ac:dyDescent="0.25">
      <c r="A576" s="60" t="s">
        <v>910</v>
      </c>
      <c r="B576" s="60" t="s">
        <v>911</v>
      </c>
      <c r="C576" s="34">
        <v>4301031248</v>
      </c>
      <c r="D576" s="788">
        <v>4680115883093</v>
      </c>
      <c r="E576" s="788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131</v>
      </c>
      <c r="L576" s="35" t="s">
        <v>45</v>
      </c>
      <c r="M576" s="36" t="s">
        <v>82</v>
      </c>
      <c r="N576" s="36"/>
      <c r="O576" s="35">
        <v>60</v>
      </c>
      <c r="P576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0"/>
      <c r="R576" s="790"/>
      <c r="S576" s="790"/>
      <c r="T576" s="79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912</v>
      </c>
      <c r="AG576" s="75"/>
      <c r="AJ576" s="79" t="s">
        <v>45</v>
      </c>
      <c r="AK576" s="79">
        <v>0</v>
      </c>
      <c r="BB576" s="684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913</v>
      </c>
      <c r="B577" s="60" t="s">
        <v>914</v>
      </c>
      <c r="C577" s="34">
        <v>4301031250</v>
      </c>
      <c r="D577" s="788">
        <v>4680115883109</v>
      </c>
      <c r="E577" s="788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131</v>
      </c>
      <c r="L577" s="35" t="s">
        <v>45</v>
      </c>
      <c r="M577" s="36" t="s">
        <v>82</v>
      </c>
      <c r="N577" s="36"/>
      <c r="O577" s="35">
        <v>60</v>
      </c>
      <c r="P577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0"/>
      <c r="R577" s="790"/>
      <c r="S577" s="790"/>
      <c r="T577" s="791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85" t="s">
        <v>915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916</v>
      </c>
      <c r="B578" s="60" t="s">
        <v>917</v>
      </c>
      <c r="C578" s="34">
        <v>4301031249</v>
      </c>
      <c r="D578" s="788">
        <v>4680115882072</v>
      </c>
      <c r="E578" s="788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139</v>
      </c>
      <c r="L578" s="35" t="s">
        <v>45</v>
      </c>
      <c r="M578" s="36" t="s">
        <v>130</v>
      </c>
      <c r="N578" s="36"/>
      <c r="O578" s="35">
        <v>60</v>
      </c>
      <c r="P578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0"/>
      <c r="R578" s="790"/>
      <c r="S578" s="790"/>
      <c r="T578" s="79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87" t="s">
        <v>918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916</v>
      </c>
      <c r="B579" s="60" t="s">
        <v>919</v>
      </c>
      <c r="C579" s="34">
        <v>4301031383</v>
      </c>
      <c r="D579" s="788">
        <v>4680115882072</v>
      </c>
      <c r="E579" s="788"/>
      <c r="F579" s="59">
        <v>0.6</v>
      </c>
      <c r="G579" s="35">
        <v>8</v>
      </c>
      <c r="H579" s="59">
        <v>4.8</v>
      </c>
      <c r="I579" s="59">
        <v>6.96</v>
      </c>
      <c r="J579" s="35">
        <v>120</v>
      </c>
      <c r="K579" s="35" t="s">
        <v>139</v>
      </c>
      <c r="L579" s="35" t="s">
        <v>45</v>
      </c>
      <c r="M579" s="36" t="s">
        <v>130</v>
      </c>
      <c r="N579" s="36"/>
      <c r="O579" s="35">
        <v>60</v>
      </c>
      <c r="P57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0"/>
      <c r="R579" s="790"/>
      <c r="S579" s="790"/>
      <c r="T579" s="79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IFERROR(IF(Y579=0,"",ROUNDUP(Y579/H579,0)*0.00937),"")</f>
        <v/>
      </c>
      <c r="AA579" s="65" t="s">
        <v>45</v>
      </c>
      <c r="AB579" s="66" t="s">
        <v>45</v>
      </c>
      <c r="AC579" s="689" t="s">
        <v>918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920</v>
      </c>
      <c r="B580" s="60" t="s">
        <v>921</v>
      </c>
      <c r="C580" s="34">
        <v>4301031251</v>
      </c>
      <c r="D580" s="788">
        <v>4680115882102</v>
      </c>
      <c r="E580" s="788"/>
      <c r="F580" s="59">
        <v>0.6</v>
      </c>
      <c r="G580" s="35">
        <v>6</v>
      </c>
      <c r="H580" s="59">
        <v>3.6</v>
      </c>
      <c r="I580" s="59">
        <v>3.81</v>
      </c>
      <c r="J580" s="35">
        <v>132</v>
      </c>
      <c r="K580" s="35" t="s">
        <v>139</v>
      </c>
      <c r="L580" s="35" t="s">
        <v>45</v>
      </c>
      <c r="M580" s="36" t="s">
        <v>82</v>
      </c>
      <c r="N580" s="36"/>
      <c r="O580" s="35">
        <v>60</v>
      </c>
      <c r="P580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90"/>
      <c r="R580" s="790"/>
      <c r="S580" s="790"/>
      <c r="T580" s="79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IFERROR(IF(Y580=0,"",ROUNDUP(Y580/H580,0)*0.00902),"")</f>
        <v/>
      </c>
      <c r="AA580" s="65" t="s">
        <v>45</v>
      </c>
      <c r="AB580" s="66" t="s">
        <v>45</v>
      </c>
      <c r="AC580" s="691" t="s">
        <v>912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920</v>
      </c>
      <c r="B581" s="60" t="s">
        <v>922</v>
      </c>
      <c r="C581" s="34">
        <v>4301031385</v>
      </c>
      <c r="D581" s="788">
        <v>4680115882102</v>
      </c>
      <c r="E581" s="788"/>
      <c r="F581" s="59">
        <v>0.6</v>
      </c>
      <c r="G581" s="35">
        <v>8</v>
      </c>
      <c r="H581" s="59">
        <v>4.8</v>
      </c>
      <c r="I581" s="59">
        <v>6.69</v>
      </c>
      <c r="J581" s="35">
        <v>120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90"/>
      <c r="R581" s="790"/>
      <c r="S581" s="790"/>
      <c r="T581" s="79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IFERROR(IF(Y581=0,"",ROUNDUP(Y581/H581,0)*0.00937),"")</f>
        <v/>
      </c>
      <c r="AA581" s="65" t="s">
        <v>45</v>
      </c>
      <c r="AB581" s="66" t="s">
        <v>45</v>
      </c>
      <c r="AC581" s="693" t="s">
        <v>923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924</v>
      </c>
      <c r="B582" s="60" t="s">
        <v>925</v>
      </c>
      <c r="C582" s="34">
        <v>4301031253</v>
      </c>
      <c r="D582" s="788">
        <v>4680115882096</v>
      </c>
      <c r="E582" s="78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90"/>
      <c r="R582" s="790"/>
      <c r="S582" s="790"/>
      <c r="T582" s="79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915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924</v>
      </c>
      <c r="B583" s="60" t="s">
        <v>926</v>
      </c>
      <c r="C583" s="34">
        <v>4301031384</v>
      </c>
      <c r="D583" s="788">
        <v>4680115882096</v>
      </c>
      <c r="E583" s="788"/>
      <c r="F583" s="59">
        <v>0.6</v>
      </c>
      <c r="G583" s="35">
        <v>8</v>
      </c>
      <c r="H583" s="59">
        <v>4.8</v>
      </c>
      <c r="I583" s="59">
        <v>6.69</v>
      </c>
      <c r="J583" s="35">
        <v>120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8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0"/>
      <c r="R583" s="790"/>
      <c r="S583" s="790"/>
      <c r="T583" s="79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927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x14ac:dyDescent="0.2">
      <c r="A584" s="785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82" t="s">
        <v>40</v>
      </c>
      <c r="Q584" s="783"/>
      <c r="R584" s="783"/>
      <c r="S584" s="783"/>
      <c r="T584" s="783"/>
      <c r="U584" s="783"/>
      <c r="V584" s="784"/>
      <c r="W584" s="40" t="s">
        <v>39</v>
      </c>
      <c r="X584" s="41">
        <f>IFERROR(X575/H575,"0")+IFERROR(X576/H576,"0")+IFERROR(X577/H577,"0")+IFERROR(X578/H578,"0")+IFERROR(X579/H579,"0")+IFERROR(X580/H580,"0")+IFERROR(X581/H581,"0")+IFERROR(X582/H582,"0")+IFERROR(X583/H583,"0")</f>
        <v>0</v>
      </c>
      <c r="Y584" s="41">
        <f>IFERROR(Y575/H575,"0")+IFERROR(Y576/H576,"0")+IFERROR(Y577/H577,"0")+IFERROR(Y578/H578,"0")+IFERROR(Y579/H579,"0")+IFERROR(Y580/H580,"0")+IFERROR(Y581/H581,"0")+IFERROR(Y582/H582,"0")+IFERROR(Y583/H583,"0")</f>
        <v>0</v>
      </c>
      <c r="Z584" s="41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82" t="s">
        <v>40</v>
      </c>
      <c r="Q585" s="783"/>
      <c r="R585" s="783"/>
      <c r="S585" s="783"/>
      <c r="T585" s="783"/>
      <c r="U585" s="783"/>
      <c r="V585" s="784"/>
      <c r="W585" s="40" t="s">
        <v>0</v>
      </c>
      <c r="X585" s="41">
        <f>IFERROR(SUM(X575:X583),"0")</f>
        <v>0</v>
      </c>
      <c r="Y585" s="41">
        <f>IFERROR(SUM(Y575:Y583),"0")</f>
        <v>0</v>
      </c>
      <c r="Z585" s="40"/>
      <c r="AA585" s="64"/>
      <c r="AB585" s="64"/>
      <c r="AC585" s="64"/>
    </row>
    <row r="586" spans="1:68" ht="14.25" customHeight="1" x14ac:dyDescent="0.25">
      <c r="A586" s="787" t="s">
        <v>84</v>
      </c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7"/>
      <c r="P586" s="787"/>
      <c r="Q586" s="787"/>
      <c r="R586" s="787"/>
      <c r="S586" s="787"/>
      <c r="T586" s="787"/>
      <c r="U586" s="787"/>
      <c r="V586" s="787"/>
      <c r="W586" s="787"/>
      <c r="X586" s="787"/>
      <c r="Y586" s="787"/>
      <c r="Z586" s="787"/>
      <c r="AA586" s="63"/>
      <c r="AB586" s="63"/>
      <c r="AC586" s="63"/>
    </row>
    <row r="587" spans="1:68" ht="27" customHeight="1" x14ac:dyDescent="0.25">
      <c r="A587" s="60" t="s">
        <v>928</v>
      </c>
      <c r="B587" s="60" t="s">
        <v>929</v>
      </c>
      <c r="C587" s="34">
        <v>4301051230</v>
      </c>
      <c r="D587" s="788">
        <v>4607091383409</v>
      </c>
      <c r="E587" s="788"/>
      <c r="F587" s="59">
        <v>1.3</v>
      </c>
      <c r="G587" s="35">
        <v>6</v>
      </c>
      <c r="H587" s="59">
        <v>7.8</v>
      </c>
      <c r="I587" s="59">
        <v>8.3460000000000001</v>
      </c>
      <c r="J587" s="35">
        <v>56</v>
      </c>
      <c r="K587" s="35" t="s">
        <v>131</v>
      </c>
      <c r="L587" s="35" t="s">
        <v>45</v>
      </c>
      <c r="M587" s="36" t="s">
        <v>82</v>
      </c>
      <c r="N587" s="36"/>
      <c r="O587" s="35">
        <v>45</v>
      </c>
      <c r="P587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0"/>
      <c r="R587" s="790"/>
      <c r="S587" s="790"/>
      <c r="T587" s="79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9" t="s">
        <v>930</v>
      </c>
      <c r="AG587" s="75"/>
      <c r="AJ587" s="79" t="s">
        <v>45</v>
      </c>
      <c r="AK587" s="79">
        <v>0</v>
      </c>
      <c r="BB587" s="700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931</v>
      </c>
      <c r="B588" s="60" t="s">
        <v>932</v>
      </c>
      <c r="C588" s="34">
        <v>4301051231</v>
      </c>
      <c r="D588" s="788">
        <v>4607091383416</v>
      </c>
      <c r="E588" s="788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131</v>
      </c>
      <c r="L588" s="35" t="s">
        <v>45</v>
      </c>
      <c r="M588" s="36" t="s">
        <v>82</v>
      </c>
      <c r="N588" s="36"/>
      <c r="O588" s="35">
        <v>45</v>
      </c>
      <c r="P588" s="8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0"/>
      <c r="R588" s="790"/>
      <c r="S588" s="790"/>
      <c r="T588" s="79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933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37.5" customHeight="1" x14ac:dyDescent="0.25">
      <c r="A589" s="60" t="s">
        <v>934</v>
      </c>
      <c r="B589" s="60" t="s">
        <v>935</v>
      </c>
      <c r="C589" s="34">
        <v>4301051058</v>
      </c>
      <c r="D589" s="788">
        <v>4680115883536</v>
      </c>
      <c r="E589" s="788"/>
      <c r="F589" s="59">
        <v>0.3</v>
      </c>
      <c r="G589" s="35">
        <v>6</v>
      </c>
      <c r="H589" s="59">
        <v>1.8</v>
      </c>
      <c r="I589" s="59">
        <v>2.0459999999999998</v>
      </c>
      <c r="J589" s="35">
        <v>182</v>
      </c>
      <c r="K589" s="35" t="s">
        <v>89</v>
      </c>
      <c r="L589" s="35" t="s">
        <v>45</v>
      </c>
      <c r="M589" s="36" t="s">
        <v>82</v>
      </c>
      <c r="N589" s="36"/>
      <c r="O589" s="35">
        <v>45</v>
      </c>
      <c r="P589" s="8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0"/>
      <c r="R589" s="790"/>
      <c r="S589" s="790"/>
      <c r="T589" s="79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IFERROR(IF(Y589=0,"",ROUNDUP(Y589/H589,0)*0.00651),"")</f>
        <v/>
      </c>
      <c r="AA589" s="65" t="s">
        <v>45</v>
      </c>
      <c r="AB589" s="66" t="s">
        <v>45</v>
      </c>
      <c r="AC589" s="703" t="s">
        <v>936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85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82" t="s">
        <v>40</v>
      </c>
      <c r="Q590" s="783"/>
      <c r="R590" s="783"/>
      <c r="S590" s="783"/>
      <c r="T590" s="783"/>
      <c r="U590" s="783"/>
      <c r="V590" s="784"/>
      <c r="W590" s="40" t="s">
        <v>39</v>
      </c>
      <c r="X590" s="41">
        <f>IFERROR(X587/H587,"0")+IFERROR(X588/H588,"0")+IFERROR(X589/H589,"0")</f>
        <v>0</v>
      </c>
      <c r="Y590" s="41">
        <f>IFERROR(Y587/H587,"0")+IFERROR(Y588/H588,"0")+IFERROR(Y589/H589,"0")</f>
        <v>0</v>
      </c>
      <c r="Z590" s="41">
        <f>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82" t="s">
        <v>40</v>
      </c>
      <c r="Q591" s="783"/>
      <c r="R591" s="783"/>
      <c r="S591" s="783"/>
      <c r="T591" s="783"/>
      <c r="U591" s="783"/>
      <c r="V591" s="784"/>
      <c r="W591" s="40" t="s">
        <v>0</v>
      </c>
      <c r="X591" s="41">
        <f>IFERROR(SUM(X587:X589),"0")</f>
        <v>0</v>
      </c>
      <c r="Y591" s="41">
        <f>IFERROR(SUM(Y587:Y589),"0")</f>
        <v>0</v>
      </c>
      <c r="Z591" s="40"/>
      <c r="AA591" s="64"/>
      <c r="AB591" s="64"/>
      <c r="AC591" s="64"/>
    </row>
    <row r="592" spans="1:68" ht="14.25" customHeight="1" x14ac:dyDescent="0.25">
      <c r="A592" s="787" t="s">
        <v>224</v>
      </c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7"/>
      <c r="P592" s="787"/>
      <c r="Q592" s="787"/>
      <c r="R592" s="787"/>
      <c r="S592" s="787"/>
      <c r="T592" s="787"/>
      <c r="U592" s="787"/>
      <c r="V592" s="787"/>
      <c r="W592" s="787"/>
      <c r="X592" s="787"/>
      <c r="Y592" s="787"/>
      <c r="Z592" s="787"/>
      <c r="AA592" s="63"/>
      <c r="AB592" s="63"/>
      <c r="AC592" s="63"/>
    </row>
    <row r="593" spans="1:68" ht="27" customHeight="1" x14ac:dyDescent="0.25">
      <c r="A593" s="60" t="s">
        <v>937</v>
      </c>
      <c r="B593" s="60" t="s">
        <v>938</v>
      </c>
      <c r="C593" s="34">
        <v>4301060363</v>
      </c>
      <c r="D593" s="788">
        <v>4680115885035</v>
      </c>
      <c r="E593" s="788"/>
      <c r="F593" s="59">
        <v>1</v>
      </c>
      <c r="G593" s="35">
        <v>4</v>
      </c>
      <c r="H593" s="59">
        <v>4</v>
      </c>
      <c r="I593" s="59">
        <v>4.4160000000000004</v>
      </c>
      <c r="J593" s="35">
        <v>104</v>
      </c>
      <c r="K593" s="35" t="s">
        <v>131</v>
      </c>
      <c r="L593" s="35" t="s">
        <v>45</v>
      </c>
      <c r="M593" s="36" t="s">
        <v>82</v>
      </c>
      <c r="N593" s="36"/>
      <c r="O593" s="35">
        <v>35</v>
      </c>
      <c r="P593" s="8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0"/>
      <c r="R593" s="790"/>
      <c r="S593" s="790"/>
      <c r="T593" s="79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705" t="s">
        <v>939</v>
      </c>
      <c r="AG593" s="75"/>
      <c r="AJ593" s="79" t="s">
        <v>45</v>
      </c>
      <c r="AK593" s="79">
        <v>0</v>
      </c>
      <c r="BB593" s="70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940</v>
      </c>
      <c r="B594" s="60" t="s">
        <v>941</v>
      </c>
      <c r="C594" s="34">
        <v>4301060436</v>
      </c>
      <c r="D594" s="788">
        <v>4680115885936</v>
      </c>
      <c r="E594" s="78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131</v>
      </c>
      <c r="L594" s="35" t="s">
        <v>45</v>
      </c>
      <c r="M594" s="36" t="s">
        <v>82</v>
      </c>
      <c r="N594" s="36"/>
      <c r="O594" s="35">
        <v>35</v>
      </c>
      <c r="P594" s="830" t="s">
        <v>942</v>
      </c>
      <c r="Q594" s="790"/>
      <c r="R594" s="790"/>
      <c r="S594" s="790"/>
      <c r="T594" s="79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07" t="s">
        <v>939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85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82" t="s">
        <v>40</v>
      </c>
      <c r="Q595" s="783"/>
      <c r="R595" s="783"/>
      <c r="S595" s="783"/>
      <c r="T595" s="783"/>
      <c r="U595" s="783"/>
      <c r="V595" s="784"/>
      <c r="W595" s="40" t="s">
        <v>39</v>
      </c>
      <c r="X595" s="41">
        <f>IFERROR(X593/H593,"0")+IFERROR(X594/H594,"0")</f>
        <v>0</v>
      </c>
      <c r="Y595" s="41">
        <f>IFERROR(Y593/H593,"0")+IFERROR(Y594/H594,"0")</f>
        <v>0</v>
      </c>
      <c r="Z595" s="41">
        <f>IFERROR(IF(Z593="",0,Z593),"0")+IFERROR(IF(Z594="",0,Z594),"0")</f>
        <v>0</v>
      </c>
      <c r="AA595" s="64"/>
      <c r="AB595" s="64"/>
      <c r="AC595" s="64"/>
    </row>
    <row r="596" spans="1:68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82" t="s">
        <v>40</v>
      </c>
      <c r="Q596" s="783"/>
      <c r="R596" s="783"/>
      <c r="S596" s="783"/>
      <c r="T596" s="783"/>
      <c r="U596" s="783"/>
      <c r="V596" s="784"/>
      <c r="W596" s="40" t="s">
        <v>0</v>
      </c>
      <c r="X596" s="41">
        <f>IFERROR(SUM(X593:X594),"0")</f>
        <v>0</v>
      </c>
      <c r="Y596" s="41">
        <f>IFERROR(SUM(Y593:Y594),"0")</f>
        <v>0</v>
      </c>
      <c r="Z596" s="40"/>
      <c r="AA596" s="64"/>
      <c r="AB596" s="64"/>
      <c r="AC596" s="64"/>
    </row>
    <row r="597" spans="1:68" ht="27.75" customHeight="1" x14ac:dyDescent="0.2">
      <c r="A597" s="831" t="s">
        <v>943</v>
      </c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1"/>
      <c r="P597" s="831"/>
      <c r="Q597" s="831"/>
      <c r="R597" s="831"/>
      <c r="S597" s="831"/>
      <c r="T597" s="831"/>
      <c r="U597" s="831"/>
      <c r="V597" s="831"/>
      <c r="W597" s="831"/>
      <c r="X597" s="831"/>
      <c r="Y597" s="831"/>
      <c r="Z597" s="831"/>
      <c r="AA597" s="52"/>
      <c r="AB597" s="52"/>
      <c r="AC597" s="52"/>
    </row>
    <row r="598" spans="1:68" ht="16.5" customHeight="1" x14ac:dyDescent="0.25">
      <c r="A598" s="797" t="s">
        <v>943</v>
      </c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797"/>
      <c r="P598" s="797"/>
      <c r="Q598" s="797"/>
      <c r="R598" s="797"/>
      <c r="S598" s="797"/>
      <c r="T598" s="797"/>
      <c r="U598" s="797"/>
      <c r="V598" s="797"/>
      <c r="W598" s="797"/>
      <c r="X598" s="797"/>
      <c r="Y598" s="797"/>
      <c r="Z598" s="797"/>
      <c r="AA598" s="62"/>
      <c r="AB598" s="62"/>
      <c r="AC598" s="62"/>
    </row>
    <row r="599" spans="1:68" ht="14.25" customHeight="1" x14ac:dyDescent="0.25">
      <c r="A599" s="787" t="s">
        <v>126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63"/>
      <c r="AB599" s="63"/>
      <c r="AC599" s="63"/>
    </row>
    <row r="600" spans="1:68" ht="27" customHeight="1" x14ac:dyDescent="0.25">
      <c r="A600" s="60" t="s">
        <v>944</v>
      </c>
      <c r="B600" s="60" t="s">
        <v>945</v>
      </c>
      <c r="C600" s="34">
        <v>4301011763</v>
      </c>
      <c r="D600" s="788">
        <v>4640242181011</v>
      </c>
      <c r="E600" s="788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131</v>
      </c>
      <c r="L600" s="35" t="s">
        <v>45</v>
      </c>
      <c r="M600" s="36" t="s">
        <v>88</v>
      </c>
      <c r="N600" s="36"/>
      <c r="O600" s="35">
        <v>55</v>
      </c>
      <c r="P600" s="832" t="s">
        <v>946</v>
      </c>
      <c r="Q600" s="790"/>
      <c r="R600" s="790"/>
      <c r="S600" s="790"/>
      <c r="T600" s="791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ref="Y600:Y606" si="115"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947</v>
      </c>
      <c r="AG600" s="75"/>
      <c r="AJ600" s="79" t="s">
        <v>45</v>
      </c>
      <c r="AK600" s="79">
        <v>0</v>
      </c>
      <c r="BB600" s="710" t="s">
        <v>66</v>
      </c>
      <c r="BM600" s="75">
        <f t="shared" ref="BM600:BM606" si="116">IFERROR(X600*I600/H600,"0")</f>
        <v>0</v>
      </c>
      <c r="BN600" s="75">
        <f t="shared" ref="BN600:BN606" si="117">IFERROR(Y600*I600/H600,"0")</f>
        <v>0</v>
      </c>
      <c r="BO600" s="75">
        <f t="shared" ref="BO600:BO606" si="118">IFERROR(1/J600*(X600/H600),"0")</f>
        <v>0</v>
      </c>
      <c r="BP600" s="75">
        <f t="shared" ref="BP600:BP606" si="119">IFERROR(1/J600*(Y600/H600),"0")</f>
        <v>0</v>
      </c>
    </row>
    <row r="601" spans="1:68" ht="27" customHeight="1" x14ac:dyDescent="0.25">
      <c r="A601" s="60" t="s">
        <v>948</v>
      </c>
      <c r="B601" s="60" t="s">
        <v>949</v>
      </c>
      <c r="C601" s="34">
        <v>4301011585</v>
      </c>
      <c r="D601" s="788">
        <v>4640242180441</v>
      </c>
      <c r="E601" s="78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131</v>
      </c>
      <c r="L601" s="35" t="s">
        <v>45</v>
      </c>
      <c r="M601" s="36" t="s">
        <v>130</v>
      </c>
      <c r="N601" s="36"/>
      <c r="O601" s="35">
        <v>50</v>
      </c>
      <c r="P601" s="833" t="s">
        <v>950</v>
      </c>
      <c r="Q601" s="790"/>
      <c r="R601" s="790"/>
      <c r="S601" s="790"/>
      <c r="T601" s="791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951</v>
      </c>
      <c r="AG601" s="75"/>
      <c r="AJ601" s="79" t="s">
        <v>45</v>
      </c>
      <c r="AK601" s="79">
        <v>0</v>
      </c>
      <c r="BB601" s="712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952</v>
      </c>
      <c r="B602" s="60" t="s">
        <v>953</v>
      </c>
      <c r="C602" s="34">
        <v>4301011584</v>
      </c>
      <c r="D602" s="788">
        <v>4640242180564</v>
      </c>
      <c r="E602" s="78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131</v>
      </c>
      <c r="L602" s="35" t="s">
        <v>45</v>
      </c>
      <c r="M602" s="36" t="s">
        <v>130</v>
      </c>
      <c r="N602" s="36"/>
      <c r="O602" s="35">
        <v>50</v>
      </c>
      <c r="P602" s="834" t="s">
        <v>954</v>
      </c>
      <c r="Q602" s="790"/>
      <c r="R602" s="790"/>
      <c r="S602" s="790"/>
      <c r="T602" s="791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955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956</v>
      </c>
      <c r="B603" s="60" t="s">
        <v>957</v>
      </c>
      <c r="C603" s="34">
        <v>4301011762</v>
      </c>
      <c r="D603" s="788">
        <v>4640242180922</v>
      </c>
      <c r="E603" s="788"/>
      <c r="F603" s="59">
        <v>1.35</v>
      </c>
      <c r="G603" s="35">
        <v>8</v>
      </c>
      <c r="H603" s="59">
        <v>10.8</v>
      </c>
      <c r="I603" s="59">
        <v>11.28</v>
      </c>
      <c r="J603" s="35">
        <v>56</v>
      </c>
      <c r="K603" s="35" t="s">
        <v>131</v>
      </c>
      <c r="L603" s="35" t="s">
        <v>45</v>
      </c>
      <c r="M603" s="36" t="s">
        <v>130</v>
      </c>
      <c r="N603" s="36"/>
      <c r="O603" s="35">
        <v>55</v>
      </c>
      <c r="P603" s="822" t="s">
        <v>958</v>
      </c>
      <c r="Q603" s="790"/>
      <c r="R603" s="790"/>
      <c r="S603" s="790"/>
      <c r="T603" s="79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IFERROR(IF(Y603=0,"",ROUNDUP(Y603/H603,0)*0.02175),"")</f>
        <v/>
      </c>
      <c r="AA603" s="65" t="s">
        <v>45</v>
      </c>
      <c r="AB603" s="66" t="s">
        <v>45</v>
      </c>
      <c r="AC603" s="715" t="s">
        <v>959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960</v>
      </c>
      <c r="B604" s="60" t="s">
        <v>961</v>
      </c>
      <c r="C604" s="34">
        <v>4301011764</v>
      </c>
      <c r="D604" s="788">
        <v>4640242181189</v>
      </c>
      <c r="E604" s="788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139</v>
      </c>
      <c r="L604" s="35" t="s">
        <v>45</v>
      </c>
      <c r="M604" s="36" t="s">
        <v>88</v>
      </c>
      <c r="N604" s="36"/>
      <c r="O604" s="35">
        <v>55</v>
      </c>
      <c r="P604" s="823" t="s">
        <v>962</v>
      </c>
      <c r="Q604" s="790"/>
      <c r="R604" s="790"/>
      <c r="S604" s="790"/>
      <c r="T604" s="79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7" t="s">
        <v>947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963</v>
      </c>
      <c r="B605" s="60" t="s">
        <v>964</v>
      </c>
      <c r="C605" s="34">
        <v>4301011551</v>
      </c>
      <c r="D605" s="788">
        <v>4640242180038</v>
      </c>
      <c r="E605" s="788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130</v>
      </c>
      <c r="N605" s="36"/>
      <c r="O605" s="35">
        <v>50</v>
      </c>
      <c r="P605" s="824" t="s">
        <v>965</v>
      </c>
      <c r="Q605" s="790"/>
      <c r="R605" s="790"/>
      <c r="S605" s="790"/>
      <c r="T605" s="79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955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966</v>
      </c>
      <c r="B606" s="60" t="s">
        <v>967</v>
      </c>
      <c r="C606" s="34">
        <v>4301011765</v>
      </c>
      <c r="D606" s="788">
        <v>4640242181172</v>
      </c>
      <c r="E606" s="788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130</v>
      </c>
      <c r="N606" s="36"/>
      <c r="O606" s="35">
        <v>55</v>
      </c>
      <c r="P606" s="825" t="s">
        <v>968</v>
      </c>
      <c r="Q606" s="790"/>
      <c r="R606" s="790"/>
      <c r="S606" s="790"/>
      <c r="T606" s="79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959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x14ac:dyDescent="0.2">
      <c r="A607" s="785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82" t="s">
        <v>40</v>
      </c>
      <c r="Q607" s="783"/>
      <c r="R607" s="783"/>
      <c r="S607" s="783"/>
      <c r="T607" s="783"/>
      <c r="U607" s="783"/>
      <c r="V607" s="784"/>
      <c r="W607" s="40" t="s">
        <v>39</v>
      </c>
      <c r="X607" s="41">
        <f>IFERROR(X600/H600,"0")+IFERROR(X601/H601,"0")+IFERROR(X602/H602,"0")+IFERROR(X603/H603,"0")+IFERROR(X604/H604,"0")+IFERROR(X605/H605,"0")+IFERROR(X606/H606,"0")</f>
        <v>0</v>
      </c>
      <c r="Y607" s="41">
        <f>IFERROR(Y600/H600,"0")+IFERROR(Y601/H601,"0")+IFERROR(Y602/H602,"0")+IFERROR(Y603/H603,"0")+IFERROR(Y604/H604,"0")+IFERROR(Y605/H605,"0")+IFERROR(Y606/H606,"0")</f>
        <v>0</v>
      </c>
      <c r="Z607" s="41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4"/>
      <c r="AB607" s="64"/>
      <c r="AC607" s="64"/>
    </row>
    <row r="608" spans="1:68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82" t="s">
        <v>40</v>
      </c>
      <c r="Q608" s="783"/>
      <c r="R608" s="783"/>
      <c r="S608" s="783"/>
      <c r="T608" s="783"/>
      <c r="U608" s="783"/>
      <c r="V608" s="784"/>
      <c r="W608" s="40" t="s">
        <v>0</v>
      </c>
      <c r="X608" s="41">
        <f>IFERROR(SUM(X600:X606),"0")</f>
        <v>0</v>
      </c>
      <c r="Y608" s="41">
        <f>IFERROR(SUM(Y600:Y606),"0")</f>
        <v>0</v>
      </c>
      <c r="Z608" s="40"/>
      <c r="AA608" s="64"/>
      <c r="AB608" s="64"/>
      <c r="AC608" s="64"/>
    </row>
    <row r="609" spans="1:68" ht="14.25" customHeight="1" x14ac:dyDescent="0.25">
      <c r="A609" s="787" t="s">
        <v>183</v>
      </c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7"/>
      <c r="P609" s="787"/>
      <c r="Q609" s="787"/>
      <c r="R609" s="787"/>
      <c r="S609" s="787"/>
      <c r="T609" s="787"/>
      <c r="U609" s="787"/>
      <c r="V609" s="787"/>
      <c r="W609" s="787"/>
      <c r="X609" s="787"/>
      <c r="Y609" s="787"/>
      <c r="Z609" s="787"/>
      <c r="AA609" s="63"/>
      <c r="AB609" s="63"/>
      <c r="AC609" s="63"/>
    </row>
    <row r="610" spans="1:68" ht="16.5" customHeight="1" x14ac:dyDescent="0.25">
      <c r="A610" s="60" t="s">
        <v>969</v>
      </c>
      <c r="B610" s="60" t="s">
        <v>970</v>
      </c>
      <c r="C610" s="34">
        <v>4301020269</v>
      </c>
      <c r="D610" s="788">
        <v>4640242180519</v>
      </c>
      <c r="E610" s="788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131</v>
      </c>
      <c r="L610" s="35" t="s">
        <v>45</v>
      </c>
      <c r="M610" s="36" t="s">
        <v>88</v>
      </c>
      <c r="N610" s="36"/>
      <c r="O610" s="35">
        <v>50</v>
      </c>
      <c r="P610" s="826" t="s">
        <v>971</v>
      </c>
      <c r="Q610" s="790"/>
      <c r="R610" s="790"/>
      <c r="S610" s="790"/>
      <c r="T610" s="79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3" t="s">
        <v>972</v>
      </c>
      <c r="AG610" s="75"/>
      <c r="AJ610" s="79" t="s">
        <v>45</v>
      </c>
      <c r="AK610" s="79">
        <v>0</v>
      </c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973</v>
      </c>
      <c r="B611" s="60" t="s">
        <v>974</v>
      </c>
      <c r="C611" s="34">
        <v>4301020260</v>
      </c>
      <c r="D611" s="788">
        <v>4640242180526</v>
      </c>
      <c r="E611" s="788"/>
      <c r="F611" s="59">
        <v>1.8</v>
      </c>
      <c r="G611" s="35">
        <v>6</v>
      </c>
      <c r="H611" s="59">
        <v>10.8</v>
      </c>
      <c r="I611" s="59">
        <v>11.28</v>
      </c>
      <c r="J611" s="35">
        <v>56</v>
      </c>
      <c r="K611" s="35" t="s">
        <v>131</v>
      </c>
      <c r="L611" s="35" t="s">
        <v>45</v>
      </c>
      <c r="M611" s="36" t="s">
        <v>130</v>
      </c>
      <c r="N611" s="36"/>
      <c r="O611" s="35">
        <v>50</v>
      </c>
      <c r="P611" s="827" t="s">
        <v>975</v>
      </c>
      <c r="Q611" s="790"/>
      <c r="R611" s="790"/>
      <c r="S611" s="790"/>
      <c r="T611" s="79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972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976</v>
      </c>
      <c r="B612" s="60" t="s">
        <v>977</v>
      </c>
      <c r="C612" s="34">
        <v>4301020309</v>
      </c>
      <c r="D612" s="788">
        <v>4640242180090</v>
      </c>
      <c r="E612" s="788"/>
      <c r="F612" s="59">
        <v>1.35</v>
      </c>
      <c r="G612" s="35">
        <v>8</v>
      </c>
      <c r="H612" s="59">
        <v>10.8</v>
      </c>
      <c r="I612" s="59">
        <v>11.28</v>
      </c>
      <c r="J612" s="35">
        <v>56</v>
      </c>
      <c r="K612" s="35" t="s">
        <v>131</v>
      </c>
      <c r="L612" s="35" t="s">
        <v>45</v>
      </c>
      <c r="M612" s="36" t="s">
        <v>130</v>
      </c>
      <c r="N612" s="36"/>
      <c r="O612" s="35">
        <v>50</v>
      </c>
      <c r="P612" s="828" t="s">
        <v>978</v>
      </c>
      <c r="Q612" s="790"/>
      <c r="R612" s="790"/>
      <c r="S612" s="790"/>
      <c r="T612" s="79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979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980</v>
      </c>
      <c r="B613" s="60" t="s">
        <v>981</v>
      </c>
      <c r="C613" s="34">
        <v>4301020295</v>
      </c>
      <c r="D613" s="788">
        <v>4640242181363</v>
      </c>
      <c r="E613" s="788"/>
      <c r="F613" s="59">
        <v>0.4</v>
      </c>
      <c r="G613" s="35">
        <v>10</v>
      </c>
      <c r="H613" s="59">
        <v>4</v>
      </c>
      <c r="I613" s="59">
        <v>4.21</v>
      </c>
      <c r="J613" s="35">
        <v>132</v>
      </c>
      <c r="K613" s="35" t="s">
        <v>139</v>
      </c>
      <c r="L613" s="35" t="s">
        <v>45</v>
      </c>
      <c r="M613" s="36" t="s">
        <v>130</v>
      </c>
      <c r="N613" s="36"/>
      <c r="O613" s="35">
        <v>50</v>
      </c>
      <c r="P613" s="815" t="s">
        <v>982</v>
      </c>
      <c r="Q613" s="790"/>
      <c r="R613" s="790"/>
      <c r="S613" s="790"/>
      <c r="T613" s="791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IFERROR(IF(Y613=0,"",ROUNDUP(Y613/H613,0)*0.00902),"")</f>
        <v/>
      </c>
      <c r="AA613" s="65" t="s">
        <v>45</v>
      </c>
      <c r="AB613" s="66" t="s">
        <v>45</v>
      </c>
      <c r="AC613" s="729" t="s">
        <v>979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85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82" t="s">
        <v>40</v>
      </c>
      <c r="Q614" s="783"/>
      <c r="R614" s="783"/>
      <c r="S614" s="783"/>
      <c r="T614" s="783"/>
      <c r="U614" s="783"/>
      <c r="V614" s="784"/>
      <c r="W614" s="40" t="s">
        <v>39</v>
      </c>
      <c r="X614" s="41">
        <f>IFERROR(X610/H610,"0")+IFERROR(X611/H611,"0")+IFERROR(X612/H612,"0")+IFERROR(X613/H613,"0")</f>
        <v>0</v>
      </c>
      <c r="Y614" s="41">
        <f>IFERROR(Y610/H610,"0")+IFERROR(Y611/H611,"0")+IFERROR(Y612/H612,"0")+IFERROR(Y613/H613,"0")</f>
        <v>0</v>
      </c>
      <c r="Z614" s="41">
        <f>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82" t="s">
        <v>40</v>
      </c>
      <c r="Q615" s="783"/>
      <c r="R615" s="783"/>
      <c r="S615" s="783"/>
      <c r="T615" s="783"/>
      <c r="U615" s="783"/>
      <c r="V615" s="784"/>
      <c r="W615" s="40" t="s">
        <v>0</v>
      </c>
      <c r="X615" s="41">
        <f>IFERROR(SUM(X610:X613),"0")</f>
        <v>0</v>
      </c>
      <c r="Y615" s="41">
        <f>IFERROR(SUM(Y610:Y613),"0")</f>
        <v>0</v>
      </c>
      <c r="Z615" s="40"/>
      <c r="AA615" s="64"/>
      <c r="AB615" s="64"/>
      <c r="AC615" s="64"/>
    </row>
    <row r="616" spans="1:68" ht="14.25" customHeight="1" x14ac:dyDescent="0.25">
      <c r="A616" s="787" t="s">
        <v>78</v>
      </c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7"/>
      <c r="P616" s="787"/>
      <c r="Q616" s="787"/>
      <c r="R616" s="787"/>
      <c r="S616" s="787"/>
      <c r="T616" s="787"/>
      <c r="U616" s="787"/>
      <c r="V616" s="787"/>
      <c r="W616" s="787"/>
      <c r="X616" s="787"/>
      <c r="Y616" s="787"/>
      <c r="Z616" s="787"/>
      <c r="AA616" s="63"/>
      <c r="AB616" s="63"/>
      <c r="AC616" s="63"/>
    </row>
    <row r="617" spans="1:68" ht="27" customHeight="1" x14ac:dyDescent="0.25">
      <c r="A617" s="60" t="s">
        <v>983</v>
      </c>
      <c r="B617" s="60" t="s">
        <v>984</v>
      </c>
      <c r="C617" s="34">
        <v>4301031280</v>
      </c>
      <c r="D617" s="788">
        <v>4640242180816</v>
      </c>
      <c r="E617" s="788"/>
      <c r="F617" s="59">
        <v>0.7</v>
      </c>
      <c r="G617" s="35">
        <v>6</v>
      </c>
      <c r="H617" s="59">
        <v>4.2</v>
      </c>
      <c r="I617" s="59">
        <v>4.47</v>
      </c>
      <c r="J617" s="35">
        <v>132</v>
      </c>
      <c r="K617" s="35" t="s">
        <v>139</v>
      </c>
      <c r="L617" s="35" t="s">
        <v>45</v>
      </c>
      <c r="M617" s="36" t="s">
        <v>82</v>
      </c>
      <c r="N617" s="36"/>
      <c r="O617" s="35">
        <v>40</v>
      </c>
      <c r="P617" s="816" t="s">
        <v>985</v>
      </c>
      <c r="Q617" s="790"/>
      <c r="R617" s="790"/>
      <c r="S617" s="790"/>
      <c r="T617" s="791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3" si="120"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1" t="s">
        <v>986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3" si="121">IFERROR(X617*I617/H617,"0")</f>
        <v>0</v>
      </c>
      <c r="BN617" s="75">
        <f t="shared" ref="BN617:BN623" si="122">IFERROR(Y617*I617/H617,"0")</f>
        <v>0</v>
      </c>
      <c r="BO617" s="75">
        <f t="shared" ref="BO617:BO623" si="123">IFERROR(1/J617*(X617/H617),"0")</f>
        <v>0</v>
      </c>
      <c r="BP617" s="75">
        <f t="shared" ref="BP617:BP623" si="124">IFERROR(1/J617*(Y617/H617),"0")</f>
        <v>0</v>
      </c>
    </row>
    <row r="618" spans="1:68" ht="27" customHeight="1" x14ac:dyDescent="0.25">
      <c r="A618" s="60" t="s">
        <v>987</v>
      </c>
      <c r="B618" s="60" t="s">
        <v>988</v>
      </c>
      <c r="C618" s="34">
        <v>4301031244</v>
      </c>
      <c r="D618" s="788">
        <v>4640242180595</v>
      </c>
      <c r="E618" s="788"/>
      <c r="F618" s="59">
        <v>0.7</v>
      </c>
      <c r="G618" s="35">
        <v>6</v>
      </c>
      <c r="H618" s="59">
        <v>4.2</v>
      </c>
      <c r="I618" s="59">
        <v>4.47</v>
      </c>
      <c r="J618" s="35">
        <v>132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817" t="s">
        <v>989</v>
      </c>
      <c r="Q618" s="790"/>
      <c r="R618" s="790"/>
      <c r="S618" s="790"/>
      <c r="T618" s="791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IFERROR(IF(Y618=0,"",ROUNDUP(Y618/H618,0)*0.00902),"")</f>
        <v/>
      </c>
      <c r="AA618" s="65" t="s">
        <v>45</v>
      </c>
      <c r="AB618" s="66" t="s">
        <v>45</v>
      </c>
      <c r="AC618" s="733" t="s">
        <v>990</v>
      </c>
      <c r="AG618" s="75"/>
      <c r="AJ618" s="79" t="s">
        <v>45</v>
      </c>
      <c r="AK618" s="79">
        <v>0</v>
      </c>
      <c r="BB618" s="734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991</v>
      </c>
      <c r="B619" s="60" t="s">
        <v>992</v>
      </c>
      <c r="C619" s="34">
        <v>4301031289</v>
      </c>
      <c r="D619" s="788">
        <v>4640242181615</v>
      </c>
      <c r="E619" s="788"/>
      <c r="F619" s="59">
        <v>0.7</v>
      </c>
      <c r="G619" s="35">
        <v>6</v>
      </c>
      <c r="H619" s="59">
        <v>4.2</v>
      </c>
      <c r="I619" s="59">
        <v>4.41</v>
      </c>
      <c r="J619" s="35">
        <v>132</v>
      </c>
      <c r="K619" s="35" t="s">
        <v>139</v>
      </c>
      <c r="L619" s="35" t="s">
        <v>45</v>
      </c>
      <c r="M619" s="36" t="s">
        <v>82</v>
      </c>
      <c r="N619" s="36"/>
      <c r="O619" s="35">
        <v>45</v>
      </c>
      <c r="P619" s="818" t="s">
        <v>993</v>
      </c>
      <c r="Q619" s="790"/>
      <c r="R619" s="790"/>
      <c r="S619" s="790"/>
      <c r="T619" s="791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IFERROR(IF(Y619=0,"",ROUNDUP(Y619/H619,0)*0.00902),"")</f>
        <v/>
      </c>
      <c r="AA619" s="65" t="s">
        <v>45</v>
      </c>
      <c r="AB619" s="66" t="s">
        <v>45</v>
      </c>
      <c r="AC619" s="735" t="s">
        <v>994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995</v>
      </c>
      <c r="B620" s="60" t="s">
        <v>996</v>
      </c>
      <c r="C620" s="34">
        <v>4301031285</v>
      </c>
      <c r="D620" s="788">
        <v>4640242181639</v>
      </c>
      <c r="E620" s="788"/>
      <c r="F620" s="59">
        <v>0.7</v>
      </c>
      <c r="G620" s="35">
        <v>6</v>
      </c>
      <c r="H620" s="59">
        <v>4.2</v>
      </c>
      <c r="I620" s="59">
        <v>4.41</v>
      </c>
      <c r="J620" s="35">
        <v>132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819" t="s">
        <v>997</v>
      </c>
      <c r="Q620" s="790"/>
      <c r="R620" s="790"/>
      <c r="S620" s="790"/>
      <c r="T620" s="791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37" t="s">
        <v>998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999</v>
      </c>
      <c r="B621" s="60" t="s">
        <v>1000</v>
      </c>
      <c r="C621" s="34">
        <v>4301031287</v>
      </c>
      <c r="D621" s="788">
        <v>4640242181622</v>
      </c>
      <c r="E621" s="788"/>
      <c r="F621" s="59">
        <v>0.7</v>
      </c>
      <c r="G621" s="35">
        <v>6</v>
      </c>
      <c r="H621" s="59">
        <v>4.2</v>
      </c>
      <c r="I621" s="59">
        <v>4.41</v>
      </c>
      <c r="J621" s="35">
        <v>132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820" t="s">
        <v>1001</v>
      </c>
      <c r="Q621" s="790"/>
      <c r="R621" s="790"/>
      <c r="S621" s="790"/>
      <c r="T621" s="79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39" t="s">
        <v>1002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1003</v>
      </c>
      <c r="B622" s="60" t="s">
        <v>1004</v>
      </c>
      <c r="C622" s="34">
        <v>4301031203</v>
      </c>
      <c r="D622" s="788">
        <v>4640242180908</v>
      </c>
      <c r="E622" s="788"/>
      <c r="F622" s="59">
        <v>0.28000000000000003</v>
      </c>
      <c r="G622" s="35">
        <v>6</v>
      </c>
      <c r="H622" s="59">
        <v>1.68</v>
      </c>
      <c r="I622" s="59">
        <v>1.81</v>
      </c>
      <c r="J622" s="35">
        <v>234</v>
      </c>
      <c r="K622" s="35" t="s">
        <v>83</v>
      </c>
      <c r="L622" s="35" t="s">
        <v>45</v>
      </c>
      <c r="M622" s="36" t="s">
        <v>82</v>
      </c>
      <c r="N622" s="36"/>
      <c r="O622" s="35">
        <v>40</v>
      </c>
      <c r="P622" s="821" t="s">
        <v>1005</v>
      </c>
      <c r="Q622" s="790"/>
      <c r="R622" s="790"/>
      <c r="S622" s="790"/>
      <c r="T622" s="79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986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1006</v>
      </c>
      <c r="B623" s="60" t="s">
        <v>1007</v>
      </c>
      <c r="C623" s="34">
        <v>4301031200</v>
      </c>
      <c r="D623" s="788">
        <v>4640242180489</v>
      </c>
      <c r="E623" s="788"/>
      <c r="F623" s="59">
        <v>0.28000000000000003</v>
      </c>
      <c r="G623" s="35">
        <v>6</v>
      </c>
      <c r="H623" s="59">
        <v>1.68</v>
      </c>
      <c r="I623" s="59">
        <v>1.84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08" t="s">
        <v>1008</v>
      </c>
      <c r="Q623" s="790"/>
      <c r="R623" s="790"/>
      <c r="S623" s="790"/>
      <c r="T623" s="79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990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x14ac:dyDescent="0.2">
      <c r="A624" s="785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82" t="s">
        <v>40</v>
      </c>
      <c r="Q624" s="783"/>
      <c r="R624" s="783"/>
      <c r="S624" s="783"/>
      <c r="T624" s="783"/>
      <c r="U624" s="783"/>
      <c r="V624" s="784"/>
      <c r="W624" s="40" t="s">
        <v>39</v>
      </c>
      <c r="X624" s="41">
        <f>IFERROR(X617/H617,"0")+IFERROR(X618/H618,"0")+IFERROR(X619/H619,"0")+IFERROR(X620/H620,"0")+IFERROR(X621/H621,"0")+IFERROR(X622/H622,"0")+IFERROR(X623/H623,"0")</f>
        <v>0</v>
      </c>
      <c r="Y624" s="41">
        <f>IFERROR(Y617/H617,"0")+IFERROR(Y618/H618,"0")+IFERROR(Y619/H619,"0")+IFERROR(Y620/H620,"0")+IFERROR(Y621/H621,"0")+IFERROR(Y622/H622,"0")+IFERROR(Y623/H623,"0")</f>
        <v>0</v>
      </c>
      <c r="Z624" s="4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4"/>
      <c r="AB624" s="64"/>
      <c r="AC624" s="64"/>
    </row>
    <row r="625" spans="1:68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82" t="s">
        <v>40</v>
      </c>
      <c r="Q625" s="783"/>
      <c r="R625" s="783"/>
      <c r="S625" s="783"/>
      <c r="T625" s="783"/>
      <c r="U625" s="783"/>
      <c r="V625" s="784"/>
      <c r="W625" s="40" t="s">
        <v>0</v>
      </c>
      <c r="X625" s="41">
        <f>IFERROR(SUM(X617:X623),"0")</f>
        <v>0</v>
      </c>
      <c r="Y625" s="41">
        <f>IFERROR(SUM(Y617:Y623),"0")</f>
        <v>0</v>
      </c>
      <c r="Z625" s="40"/>
      <c r="AA625" s="64"/>
      <c r="AB625" s="64"/>
      <c r="AC625" s="64"/>
    </row>
    <row r="626" spans="1:68" ht="14.25" customHeight="1" x14ac:dyDescent="0.25">
      <c r="A626" s="787" t="s">
        <v>84</v>
      </c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7"/>
      <c r="P626" s="787"/>
      <c r="Q626" s="787"/>
      <c r="R626" s="787"/>
      <c r="S626" s="787"/>
      <c r="T626" s="787"/>
      <c r="U626" s="787"/>
      <c r="V626" s="787"/>
      <c r="W626" s="787"/>
      <c r="X626" s="787"/>
      <c r="Y626" s="787"/>
      <c r="Z626" s="787"/>
      <c r="AA626" s="63"/>
      <c r="AB626" s="63"/>
      <c r="AC626" s="63"/>
    </row>
    <row r="627" spans="1:68" ht="27" customHeight="1" x14ac:dyDescent="0.25">
      <c r="A627" s="60" t="s">
        <v>1009</v>
      </c>
      <c r="B627" s="60" t="s">
        <v>1010</v>
      </c>
      <c r="C627" s="34">
        <v>4301051746</v>
      </c>
      <c r="D627" s="788">
        <v>4640242180533</v>
      </c>
      <c r="E627" s="788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131</v>
      </c>
      <c r="L627" s="35" t="s">
        <v>45</v>
      </c>
      <c r="M627" s="36" t="s">
        <v>88</v>
      </c>
      <c r="N627" s="36"/>
      <c r="O627" s="35">
        <v>40</v>
      </c>
      <c r="P627" s="809" t="s">
        <v>1011</v>
      </c>
      <c r="Q627" s="790"/>
      <c r="R627" s="790"/>
      <c r="S627" s="790"/>
      <c r="T627" s="79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ref="Y627:Y634" si="125">IFERROR(IF(X627="",0,CEILING((X627/$H627),1)*$H627),"")</f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1012</v>
      </c>
      <c r="AG627" s="75"/>
      <c r="AJ627" s="79" t="s">
        <v>45</v>
      </c>
      <c r="AK627" s="79">
        <v>0</v>
      </c>
      <c r="BB627" s="746" t="s">
        <v>66</v>
      </c>
      <c r="BM627" s="75">
        <f t="shared" ref="BM627:BM634" si="126">IFERROR(X627*I627/H627,"0")</f>
        <v>0</v>
      </c>
      <c r="BN627" s="75">
        <f t="shared" ref="BN627:BN634" si="127">IFERROR(Y627*I627/H627,"0")</f>
        <v>0</v>
      </c>
      <c r="BO627" s="75">
        <f t="shared" ref="BO627:BO634" si="128">IFERROR(1/J627*(X627/H627),"0")</f>
        <v>0</v>
      </c>
      <c r="BP627" s="75">
        <f t="shared" ref="BP627:BP634" si="129">IFERROR(1/J627*(Y627/H627),"0")</f>
        <v>0</v>
      </c>
    </row>
    <row r="628" spans="1:68" ht="27" customHeight="1" x14ac:dyDescent="0.25">
      <c r="A628" s="60" t="s">
        <v>1009</v>
      </c>
      <c r="B628" s="60" t="s">
        <v>1013</v>
      </c>
      <c r="C628" s="34">
        <v>4301051887</v>
      </c>
      <c r="D628" s="788">
        <v>4640242180533</v>
      </c>
      <c r="E628" s="788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131</v>
      </c>
      <c r="L628" s="35" t="s">
        <v>45</v>
      </c>
      <c r="M628" s="36" t="s">
        <v>88</v>
      </c>
      <c r="N628" s="36"/>
      <c r="O628" s="35">
        <v>45</v>
      </c>
      <c r="P628" s="810" t="s">
        <v>1014</v>
      </c>
      <c r="Q628" s="790"/>
      <c r="R628" s="790"/>
      <c r="S628" s="790"/>
      <c r="T628" s="791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1012</v>
      </c>
      <c r="AG628" s="75"/>
      <c r="AJ628" s="79" t="s">
        <v>45</v>
      </c>
      <c r="AK628" s="79">
        <v>0</v>
      </c>
      <c r="BB628" s="748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1015</v>
      </c>
      <c r="B629" s="60" t="s">
        <v>1016</v>
      </c>
      <c r="C629" s="34">
        <v>4301051510</v>
      </c>
      <c r="D629" s="788">
        <v>4640242180540</v>
      </c>
      <c r="E629" s="788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131</v>
      </c>
      <c r="L629" s="35" t="s">
        <v>45</v>
      </c>
      <c r="M629" s="36" t="s">
        <v>82</v>
      </c>
      <c r="N629" s="36"/>
      <c r="O629" s="35">
        <v>30</v>
      </c>
      <c r="P629" s="811" t="s">
        <v>1017</v>
      </c>
      <c r="Q629" s="790"/>
      <c r="R629" s="790"/>
      <c r="S629" s="790"/>
      <c r="T629" s="791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1018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1015</v>
      </c>
      <c r="B630" s="60" t="s">
        <v>1019</v>
      </c>
      <c r="C630" s="34">
        <v>4301051933</v>
      </c>
      <c r="D630" s="788">
        <v>4640242180540</v>
      </c>
      <c r="E630" s="788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131</v>
      </c>
      <c r="L630" s="35" t="s">
        <v>45</v>
      </c>
      <c r="M630" s="36" t="s">
        <v>88</v>
      </c>
      <c r="N630" s="36"/>
      <c r="O630" s="35">
        <v>45</v>
      </c>
      <c r="P630" s="812" t="s">
        <v>1020</v>
      </c>
      <c r="Q630" s="790"/>
      <c r="R630" s="790"/>
      <c r="S630" s="790"/>
      <c r="T630" s="791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1018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1021</v>
      </c>
      <c r="B631" s="60" t="s">
        <v>1022</v>
      </c>
      <c r="C631" s="34">
        <v>4301051390</v>
      </c>
      <c r="D631" s="788">
        <v>4640242181233</v>
      </c>
      <c r="E631" s="788"/>
      <c r="F631" s="59">
        <v>0.3</v>
      </c>
      <c r="G631" s="35">
        <v>6</v>
      </c>
      <c r="H631" s="59">
        <v>1.8</v>
      </c>
      <c r="I631" s="59">
        <v>1.984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813" t="s">
        <v>1023</v>
      </c>
      <c r="Q631" s="790"/>
      <c r="R631" s="790"/>
      <c r="S631" s="790"/>
      <c r="T631" s="79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3" t="s">
        <v>1012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1021</v>
      </c>
      <c r="B632" s="60" t="s">
        <v>1024</v>
      </c>
      <c r="C632" s="34">
        <v>4301051920</v>
      </c>
      <c r="D632" s="788">
        <v>4640242181233</v>
      </c>
      <c r="E632" s="788"/>
      <c r="F632" s="59">
        <v>0.3</v>
      </c>
      <c r="G632" s="35">
        <v>6</v>
      </c>
      <c r="H632" s="59">
        <v>1.8</v>
      </c>
      <c r="I632" s="59">
        <v>2.0640000000000001</v>
      </c>
      <c r="J632" s="35">
        <v>182</v>
      </c>
      <c r="K632" s="35" t="s">
        <v>89</v>
      </c>
      <c r="L632" s="35" t="s">
        <v>45</v>
      </c>
      <c r="M632" s="36" t="s">
        <v>179</v>
      </c>
      <c r="N632" s="36"/>
      <c r="O632" s="35">
        <v>45</v>
      </c>
      <c r="P632" s="814" t="s">
        <v>1025</v>
      </c>
      <c r="Q632" s="790"/>
      <c r="R632" s="790"/>
      <c r="S632" s="790"/>
      <c r="T632" s="79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IFERROR(IF(Y632=0,"",ROUNDUP(Y632/H632,0)*0.00651),"")</f>
        <v/>
      </c>
      <c r="AA632" s="65" t="s">
        <v>45</v>
      </c>
      <c r="AB632" s="66" t="s">
        <v>45</v>
      </c>
      <c r="AC632" s="755" t="s">
        <v>1012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1026</v>
      </c>
      <c r="B633" s="60" t="s">
        <v>1027</v>
      </c>
      <c r="C633" s="34">
        <v>4301051448</v>
      </c>
      <c r="D633" s="788">
        <v>4640242181226</v>
      </c>
      <c r="E633" s="788"/>
      <c r="F633" s="59">
        <v>0.3</v>
      </c>
      <c r="G633" s="35">
        <v>6</v>
      </c>
      <c r="H633" s="59">
        <v>1.8</v>
      </c>
      <c r="I633" s="59">
        <v>1.972</v>
      </c>
      <c r="J633" s="35">
        <v>234</v>
      </c>
      <c r="K633" s="35" t="s">
        <v>83</v>
      </c>
      <c r="L633" s="35" t="s">
        <v>45</v>
      </c>
      <c r="M633" s="36" t="s">
        <v>82</v>
      </c>
      <c r="N633" s="36"/>
      <c r="O633" s="35">
        <v>30</v>
      </c>
      <c r="P633" s="802" t="s">
        <v>1028</v>
      </c>
      <c r="Q633" s="790"/>
      <c r="R633" s="790"/>
      <c r="S633" s="790"/>
      <c r="T633" s="79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1018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1026</v>
      </c>
      <c r="B634" s="60" t="s">
        <v>1029</v>
      </c>
      <c r="C634" s="34">
        <v>4301051921</v>
      </c>
      <c r="D634" s="788">
        <v>4640242181226</v>
      </c>
      <c r="E634" s="788"/>
      <c r="F634" s="59">
        <v>0.3</v>
      </c>
      <c r="G634" s="35">
        <v>6</v>
      </c>
      <c r="H634" s="59">
        <v>1.8</v>
      </c>
      <c r="I634" s="59">
        <v>2.052</v>
      </c>
      <c r="J634" s="35">
        <v>182</v>
      </c>
      <c r="K634" s="35" t="s">
        <v>89</v>
      </c>
      <c r="L634" s="35" t="s">
        <v>45</v>
      </c>
      <c r="M634" s="36" t="s">
        <v>179</v>
      </c>
      <c r="N634" s="36"/>
      <c r="O634" s="35">
        <v>45</v>
      </c>
      <c r="P634" s="803" t="s">
        <v>1030</v>
      </c>
      <c r="Q634" s="790"/>
      <c r="R634" s="790"/>
      <c r="S634" s="790"/>
      <c r="T634" s="79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IFERROR(IF(Y634=0,"",ROUNDUP(Y634/H634,0)*0.00651),"")</f>
        <v/>
      </c>
      <c r="AA634" s="65" t="s">
        <v>45</v>
      </c>
      <c r="AB634" s="66" t="s">
        <v>45</v>
      </c>
      <c r="AC634" s="759" t="s">
        <v>1018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x14ac:dyDescent="0.2">
      <c r="A635" s="785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82" t="s">
        <v>40</v>
      </c>
      <c r="Q635" s="783"/>
      <c r="R635" s="783"/>
      <c r="S635" s="783"/>
      <c r="T635" s="783"/>
      <c r="U635" s="783"/>
      <c r="V635" s="784"/>
      <c r="W635" s="40" t="s">
        <v>39</v>
      </c>
      <c r="X635" s="41">
        <f>IFERROR(X627/H627,"0")+IFERROR(X628/H628,"0")+IFERROR(X629/H629,"0")+IFERROR(X630/H630,"0")+IFERROR(X631/H631,"0")+IFERROR(X632/H632,"0")+IFERROR(X633/H633,"0")+IFERROR(X634/H634,"0")</f>
        <v>0</v>
      </c>
      <c r="Y635" s="41">
        <f>IFERROR(Y627/H627,"0")+IFERROR(Y628/H628,"0")+IFERROR(Y629/H629,"0")+IFERROR(Y630/H630,"0")+IFERROR(Y631/H631,"0")+IFERROR(Y632/H632,"0")+IFERROR(Y633/H633,"0")+IFERROR(Y634/H634,"0")</f>
        <v>0</v>
      </c>
      <c r="Z635" s="41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4"/>
      <c r="AB635" s="64"/>
      <c r="AC635" s="64"/>
    </row>
    <row r="636" spans="1:68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82" t="s">
        <v>40</v>
      </c>
      <c r="Q636" s="783"/>
      <c r="R636" s="783"/>
      <c r="S636" s="783"/>
      <c r="T636" s="783"/>
      <c r="U636" s="783"/>
      <c r="V636" s="784"/>
      <c r="W636" s="40" t="s">
        <v>0</v>
      </c>
      <c r="X636" s="41">
        <f>IFERROR(SUM(X627:X634),"0")</f>
        <v>0</v>
      </c>
      <c r="Y636" s="41">
        <f>IFERROR(SUM(Y627:Y634),"0")</f>
        <v>0</v>
      </c>
      <c r="Z636" s="40"/>
      <c r="AA636" s="64"/>
      <c r="AB636" s="64"/>
      <c r="AC636" s="64"/>
    </row>
    <row r="637" spans="1:68" ht="14.25" customHeight="1" x14ac:dyDescent="0.25">
      <c r="A637" s="787" t="s">
        <v>224</v>
      </c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7"/>
      <c r="P637" s="787"/>
      <c r="Q637" s="787"/>
      <c r="R637" s="787"/>
      <c r="S637" s="787"/>
      <c r="T637" s="787"/>
      <c r="U637" s="787"/>
      <c r="V637" s="787"/>
      <c r="W637" s="787"/>
      <c r="X637" s="787"/>
      <c r="Y637" s="787"/>
      <c r="Z637" s="787"/>
      <c r="AA637" s="63"/>
      <c r="AB637" s="63"/>
      <c r="AC637" s="63"/>
    </row>
    <row r="638" spans="1:68" ht="27" customHeight="1" x14ac:dyDescent="0.25">
      <c r="A638" s="60" t="s">
        <v>1031</v>
      </c>
      <c r="B638" s="60" t="s">
        <v>1032</v>
      </c>
      <c r="C638" s="34">
        <v>4301060408</v>
      </c>
      <c r="D638" s="788">
        <v>4640242180120</v>
      </c>
      <c r="E638" s="788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131</v>
      </c>
      <c r="L638" s="35" t="s">
        <v>45</v>
      </c>
      <c r="M638" s="36" t="s">
        <v>82</v>
      </c>
      <c r="N638" s="36"/>
      <c r="O638" s="35">
        <v>40</v>
      </c>
      <c r="P638" s="804" t="s">
        <v>1033</v>
      </c>
      <c r="Q638" s="790"/>
      <c r="R638" s="790"/>
      <c r="S638" s="790"/>
      <c r="T638" s="79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1" t="s">
        <v>1034</v>
      </c>
      <c r="AG638" s="75"/>
      <c r="AJ638" s="79" t="s">
        <v>45</v>
      </c>
      <c r="AK638" s="79">
        <v>0</v>
      </c>
      <c r="BB638" s="76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1031</v>
      </c>
      <c r="B639" s="60" t="s">
        <v>1035</v>
      </c>
      <c r="C639" s="34">
        <v>4301060354</v>
      </c>
      <c r="D639" s="788">
        <v>4640242180120</v>
      </c>
      <c r="E639" s="788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131</v>
      </c>
      <c r="L639" s="35" t="s">
        <v>45</v>
      </c>
      <c r="M639" s="36" t="s">
        <v>82</v>
      </c>
      <c r="N639" s="36"/>
      <c r="O639" s="35">
        <v>40</v>
      </c>
      <c r="P639" s="805" t="s">
        <v>1036</v>
      </c>
      <c r="Q639" s="790"/>
      <c r="R639" s="790"/>
      <c r="S639" s="790"/>
      <c r="T639" s="79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1034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1037</v>
      </c>
      <c r="B640" s="60" t="s">
        <v>1038</v>
      </c>
      <c r="C640" s="34">
        <v>4301060407</v>
      </c>
      <c r="D640" s="788">
        <v>4640242180137</v>
      </c>
      <c r="E640" s="788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131</v>
      </c>
      <c r="L640" s="35" t="s">
        <v>45</v>
      </c>
      <c r="M640" s="36" t="s">
        <v>82</v>
      </c>
      <c r="N640" s="36"/>
      <c r="O640" s="35">
        <v>40</v>
      </c>
      <c r="P640" s="806" t="s">
        <v>1039</v>
      </c>
      <c r="Q640" s="790"/>
      <c r="R640" s="790"/>
      <c r="S640" s="790"/>
      <c r="T640" s="791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1040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1037</v>
      </c>
      <c r="B641" s="60" t="s">
        <v>1041</v>
      </c>
      <c r="C641" s="34">
        <v>4301060355</v>
      </c>
      <c r="D641" s="788">
        <v>4640242180137</v>
      </c>
      <c r="E641" s="788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131</v>
      </c>
      <c r="L641" s="35" t="s">
        <v>45</v>
      </c>
      <c r="M641" s="36" t="s">
        <v>82</v>
      </c>
      <c r="N641" s="36"/>
      <c r="O641" s="35">
        <v>40</v>
      </c>
      <c r="P641" s="807" t="s">
        <v>1042</v>
      </c>
      <c r="Q641" s="790"/>
      <c r="R641" s="790"/>
      <c r="S641" s="790"/>
      <c r="T641" s="791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1040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85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82" t="s">
        <v>40</v>
      </c>
      <c r="Q642" s="783"/>
      <c r="R642" s="783"/>
      <c r="S642" s="783"/>
      <c r="T642" s="783"/>
      <c r="U642" s="783"/>
      <c r="V642" s="784"/>
      <c r="W642" s="40" t="s">
        <v>39</v>
      </c>
      <c r="X642" s="41">
        <f>IFERROR(X638/H638,"0")+IFERROR(X639/H639,"0")+IFERROR(X640/H640,"0")+IFERROR(X641/H641,"0")</f>
        <v>0</v>
      </c>
      <c r="Y642" s="41">
        <f>IFERROR(Y638/H638,"0")+IFERROR(Y639/H639,"0")+IFERROR(Y640/H640,"0")+IFERROR(Y641/H641,"0")</f>
        <v>0</v>
      </c>
      <c r="Z642" s="41">
        <f>IFERROR(IF(Z638="",0,Z638),"0")+IFERROR(IF(Z639="",0,Z639),"0")+IFERROR(IF(Z640="",0,Z640),"0")+IFERROR(IF(Z641="",0,Z641),"0")</f>
        <v>0</v>
      </c>
      <c r="AA642" s="64"/>
      <c r="AB642" s="64"/>
      <c r="AC642" s="64"/>
    </row>
    <row r="643" spans="1:68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82" t="s">
        <v>40</v>
      </c>
      <c r="Q643" s="783"/>
      <c r="R643" s="783"/>
      <c r="S643" s="783"/>
      <c r="T643" s="783"/>
      <c r="U643" s="783"/>
      <c r="V643" s="784"/>
      <c r="W643" s="40" t="s">
        <v>0</v>
      </c>
      <c r="X643" s="41">
        <f>IFERROR(SUM(X638:X641),"0")</f>
        <v>0</v>
      </c>
      <c r="Y643" s="41">
        <f>IFERROR(SUM(Y638:Y641),"0")</f>
        <v>0</v>
      </c>
      <c r="Z643" s="40"/>
      <c r="AA643" s="64"/>
      <c r="AB643" s="64"/>
      <c r="AC643" s="64"/>
    </row>
    <row r="644" spans="1:68" ht="16.5" customHeight="1" x14ac:dyDescent="0.25">
      <c r="A644" s="797" t="s">
        <v>1043</v>
      </c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797"/>
      <c r="P644" s="797"/>
      <c r="Q644" s="797"/>
      <c r="R644" s="797"/>
      <c r="S644" s="797"/>
      <c r="T644" s="797"/>
      <c r="U644" s="797"/>
      <c r="V644" s="797"/>
      <c r="W644" s="797"/>
      <c r="X644" s="797"/>
      <c r="Y644" s="797"/>
      <c r="Z644" s="797"/>
      <c r="AA644" s="62"/>
      <c r="AB644" s="62"/>
      <c r="AC644" s="62"/>
    </row>
    <row r="645" spans="1:68" ht="14.25" customHeight="1" x14ac:dyDescent="0.25">
      <c r="A645" s="787" t="s">
        <v>126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63"/>
      <c r="AB645" s="63"/>
      <c r="AC645" s="63"/>
    </row>
    <row r="646" spans="1:68" ht="27" customHeight="1" x14ac:dyDescent="0.25">
      <c r="A646" s="60" t="s">
        <v>1044</v>
      </c>
      <c r="B646" s="60" t="s">
        <v>1045</v>
      </c>
      <c r="C646" s="34">
        <v>4301011951</v>
      </c>
      <c r="D646" s="788">
        <v>4640242180045</v>
      </c>
      <c r="E646" s="788"/>
      <c r="F646" s="59">
        <v>1.5</v>
      </c>
      <c r="G646" s="35">
        <v>8</v>
      </c>
      <c r="H646" s="59">
        <v>12</v>
      </c>
      <c r="I646" s="59">
        <v>12.48</v>
      </c>
      <c r="J646" s="35">
        <v>56</v>
      </c>
      <c r="K646" s="35" t="s">
        <v>131</v>
      </c>
      <c r="L646" s="35" t="s">
        <v>45</v>
      </c>
      <c r="M646" s="36" t="s">
        <v>130</v>
      </c>
      <c r="N646" s="36"/>
      <c r="O646" s="35">
        <v>55</v>
      </c>
      <c r="P646" s="798" t="s">
        <v>1046</v>
      </c>
      <c r="Q646" s="790"/>
      <c r="R646" s="790"/>
      <c r="S646" s="790"/>
      <c r="T646" s="791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69" t="s">
        <v>1047</v>
      </c>
      <c r="AG646" s="75"/>
      <c r="AJ646" s="79" t="s">
        <v>45</v>
      </c>
      <c r="AK646" s="79">
        <v>0</v>
      </c>
      <c r="BB646" s="770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ht="27" customHeight="1" x14ac:dyDescent="0.25">
      <c r="A647" s="60" t="s">
        <v>1048</v>
      </c>
      <c r="B647" s="60" t="s">
        <v>1049</v>
      </c>
      <c r="C647" s="34">
        <v>4301011950</v>
      </c>
      <c r="D647" s="788">
        <v>4640242180601</v>
      </c>
      <c r="E647" s="788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131</v>
      </c>
      <c r="L647" s="35" t="s">
        <v>45</v>
      </c>
      <c r="M647" s="36" t="s">
        <v>130</v>
      </c>
      <c r="N647" s="36"/>
      <c r="O647" s="35">
        <v>55</v>
      </c>
      <c r="P647" s="799" t="s">
        <v>1050</v>
      </c>
      <c r="Q647" s="790"/>
      <c r="R647" s="790"/>
      <c r="S647" s="790"/>
      <c r="T647" s="791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1051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x14ac:dyDescent="0.2">
      <c r="A648" s="785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82" t="s">
        <v>40</v>
      </c>
      <c r="Q648" s="783"/>
      <c r="R648" s="783"/>
      <c r="S648" s="783"/>
      <c r="T648" s="783"/>
      <c r="U648" s="783"/>
      <c r="V648" s="784"/>
      <c r="W648" s="40" t="s">
        <v>39</v>
      </c>
      <c r="X648" s="41">
        <f>IFERROR(X646/H646,"0")+IFERROR(X647/H647,"0")</f>
        <v>0</v>
      </c>
      <c r="Y648" s="41">
        <f>IFERROR(Y646/H646,"0")+IFERROR(Y647/H647,"0")</f>
        <v>0</v>
      </c>
      <c r="Z648" s="41">
        <f>IFERROR(IF(Z646="",0,Z646),"0")+IFERROR(IF(Z647="",0,Z647),"0")</f>
        <v>0</v>
      </c>
      <c r="AA648" s="64"/>
      <c r="AB648" s="64"/>
      <c r="AC648" s="64"/>
    </row>
    <row r="649" spans="1:68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82" t="s">
        <v>40</v>
      </c>
      <c r="Q649" s="783"/>
      <c r="R649" s="783"/>
      <c r="S649" s="783"/>
      <c r="T649" s="783"/>
      <c r="U649" s="783"/>
      <c r="V649" s="784"/>
      <c r="W649" s="40" t="s">
        <v>0</v>
      </c>
      <c r="X649" s="41">
        <f>IFERROR(SUM(X646:X647),"0")</f>
        <v>0</v>
      </c>
      <c r="Y649" s="41">
        <f>IFERROR(SUM(Y646:Y647),"0")</f>
        <v>0</v>
      </c>
      <c r="Z649" s="40"/>
      <c r="AA649" s="64"/>
      <c r="AB649" s="64"/>
      <c r="AC649" s="64"/>
    </row>
    <row r="650" spans="1:68" ht="14.25" customHeight="1" x14ac:dyDescent="0.25">
      <c r="A650" s="787" t="s">
        <v>183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63"/>
      <c r="AB650" s="63"/>
      <c r="AC650" s="63"/>
    </row>
    <row r="651" spans="1:68" ht="27" customHeight="1" x14ac:dyDescent="0.25">
      <c r="A651" s="60" t="s">
        <v>1052</v>
      </c>
      <c r="B651" s="60" t="s">
        <v>1053</v>
      </c>
      <c r="C651" s="34">
        <v>4301020314</v>
      </c>
      <c r="D651" s="788">
        <v>4640242180090</v>
      </c>
      <c r="E651" s="78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131</v>
      </c>
      <c r="L651" s="35" t="s">
        <v>45</v>
      </c>
      <c r="M651" s="36" t="s">
        <v>130</v>
      </c>
      <c r="N651" s="36"/>
      <c r="O651" s="35">
        <v>50</v>
      </c>
      <c r="P651" s="800" t="s">
        <v>1054</v>
      </c>
      <c r="Q651" s="790"/>
      <c r="R651" s="790"/>
      <c r="S651" s="790"/>
      <c r="T651" s="79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3" t="s">
        <v>1055</v>
      </c>
      <c r="AG651" s="75"/>
      <c r="AJ651" s="79" t="s">
        <v>45</v>
      </c>
      <c r="AK651" s="79">
        <v>0</v>
      </c>
      <c r="BB651" s="774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785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82" t="s">
        <v>40</v>
      </c>
      <c r="Q652" s="783"/>
      <c r="R652" s="783"/>
      <c r="S652" s="783"/>
      <c r="T652" s="783"/>
      <c r="U652" s="783"/>
      <c r="V652" s="784"/>
      <c r="W652" s="40" t="s">
        <v>39</v>
      </c>
      <c r="X652" s="41">
        <f>IFERROR(X651/H651,"0")</f>
        <v>0</v>
      </c>
      <c r="Y652" s="41">
        <f>IFERROR(Y651/H651,"0")</f>
        <v>0</v>
      </c>
      <c r="Z652" s="41">
        <f>IFERROR(IF(Z651="",0,Z651),"0")</f>
        <v>0</v>
      </c>
      <c r="AA652" s="64"/>
      <c r="AB652" s="64"/>
      <c r="AC652" s="64"/>
    </row>
    <row r="653" spans="1:68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82" t="s">
        <v>40</v>
      </c>
      <c r="Q653" s="783"/>
      <c r="R653" s="783"/>
      <c r="S653" s="783"/>
      <c r="T653" s="783"/>
      <c r="U653" s="783"/>
      <c r="V653" s="784"/>
      <c r="W653" s="40" t="s">
        <v>0</v>
      </c>
      <c r="X653" s="41">
        <f>IFERROR(SUM(X651:X651),"0")</f>
        <v>0</v>
      </c>
      <c r="Y653" s="41">
        <f>IFERROR(SUM(Y651:Y651),"0")</f>
        <v>0</v>
      </c>
      <c r="Z653" s="40"/>
      <c r="AA653" s="64"/>
      <c r="AB653" s="64"/>
      <c r="AC653" s="64"/>
    </row>
    <row r="654" spans="1:68" ht="14.25" customHeight="1" x14ac:dyDescent="0.25">
      <c r="A654" s="787" t="s">
        <v>78</v>
      </c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7"/>
      <c r="P654" s="787"/>
      <c r="Q654" s="787"/>
      <c r="R654" s="787"/>
      <c r="S654" s="787"/>
      <c r="T654" s="787"/>
      <c r="U654" s="787"/>
      <c r="V654" s="787"/>
      <c r="W654" s="787"/>
      <c r="X654" s="787"/>
      <c r="Y654" s="787"/>
      <c r="Z654" s="787"/>
      <c r="AA654" s="63"/>
      <c r="AB654" s="63"/>
      <c r="AC654" s="63"/>
    </row>
    <row r="655" spans="1:68" ht="27" customHeight="1" x14ac:dyDescent="0.25">
      <c r="A655" s="60" t="s">
        <v>1056</v>
      </c>
      <c r="B655" s="60" t="s">
        <v>1057</v>
      </c>
      <c r="C655" s="34">
        <v>4301031321</v>
      </c>
      <c r="D655" s="788">
        <v>4640242180076</v>
      </c>
      <c r="E655" s="788"/>
      <c r="F655" s="59">
        <v>0.7</v>
      </c>
      <c r="G655" s="35">
        <v>6</v>
      </c>
      <c r="H655" s="59">
        <v>4.2</v>
      </c>
      <c r="I655" s="59">
        <v>4.41</v>
      </c>
      <c r="J655" s="35">
        <v>132</v>
      </c>
      <c r="K655" s="35" t="s">
        <v>139</v>
      </c>
      <c r="L655" s="35" t="s">
        <v>45</v>
      </c>
      <c r="M655" s="36" t="s">
        <v>82</v>
      </c>
      <c r="N655" s="36"/>
      <c r="O655" s="35">
        <v>40</v>
      </c>
      <c r="P655" s="801" t="s">
        <v>1058</v>
      </c>
      <c r="Q655" s="790"/>
      <c r="R655" s="790"/>
      <c r="S655" s="790"/>
      <c r="T655" s="79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IFERROR(IF(Y655=0,"",ROUNDUP(Y655/H655,0)*0.00902),"")</f>
        <v/>
      </c>
      <c r="AA655" s="65" t="s">
        <v>45</v>
      </c>
      <c r="AB655" s="66" t="s">
        <v>45</v>
      </c>
      <c r="AC655" s="775" t="s">
        <v>1059</v>
      </c>
      <c r="AG655" s="75"/>
      <c r="AJ655" s="79" t="s">
        <v>45</v>
      </c>
      <c r="AK655" s="79">
        <v>0</v>
      </c>
      <c r="BB655" s="776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85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82" t="s">
        <v>40</v>
      </c>
      <c r="Q656" s="783"/>
      <c r="R656" s="783"/>
      <c r="S656" s="783"/>
      <c r="T656" s="783"/>
      <c r="U656" s="783"/>
      <c r="V656" s="78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82" t="s">
        <v>40</v>
      </c>
      <c r="Q657" s="783"/>
      <c r="R657" s="783"/>
      <c r="S657" s="783"/>
      <c r="T657" s="783"/>
      <c r="U657" s="783"/>
      <c r="V657" s="78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787" t="s">
        <v>84</v>
      </c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7"/>
      <c r="P658" s="787"/>
      <c r="Q658" s="787"/>
      <c r="R658" s="787"/>
      <c r="S658" s="787"/>
      <c r="T658" s="787"/>
      <c r="U658" s="787"/>
      <c r="V658" s="787"/>
      <c r="W658" s="787"/>
      <c r="X658" s="787"/>
      <c r="Y658" s="787"/>
      <c r="Z658" s="787"/>
      <c r="AA658" s="63"/>
      <c r="AB658" s="63"/>
      <c r="AC658" s="63"/>
    </row>
    <row r="659" spans="1:68" ht="27" customHeight="1" x14ac:dyDescent="0.25">
      <c r="A659" s="60" t="s">
        <v>1060</v>
      </c>
      <c r="B659" s="60" t="s">
        <v>1061</v>
      </c>
      <c r="C659" s="34">
        <v>4301051780</v>
      </c>
      <c r="D659" s="788">
        <v>4640242180106</v>
      </c>
      <c r="E659" s="788"/>
      <c r="F659" s="59">
        <v>1.3</v>
      </c>
      <c r="G659" s="35">
        <v>6</v>
      </c>
      <c r="H659" s="59">
        <v>7.8</v>
      </c>
      <c r="I659" s="59">
        <v>8.2799999999999994</v>
      </c>
      <c r="J659" s="35">
        <v>56</v>
      </c>
      <c r="K659" s="35" t="s">
        <v>131</v>
      </c>
      <c r="L659" s="35" t="s">
        <v>45</v>
      </c>
      <c r="M659" s="36" t="s">
        <v>82</v>
      </c>
      <c r="N659" s="36"/>
      <c r="O659" s="35">
        <v>45</v>
      </c>
      <c r="P659" s="789" t="s">
        <v>1062</v>
      </c>
      <c r="Q659" s="790"/>
      <c r="R659" s="790"/>
      <c r="S659" s="790"/>
      <c r="T659" s="79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IFERROR(IF(Y659=0,"",ROUNDUP(Y659/H659,0)*0.02175),"")</f>
        <v/>
      </c>
      <c r="AA659" s="65" t="s">
        <v>45</v>
      </c>
      <c r="AB659" s="66" t="s">
        <v>45</v>
      </c>
      <c r="AC659" s="777" t="s">
        <v>1063</v>
      </c>
      <c r="AG659" s="75"/>
      <c r="AJ659" s="79" t="s">
        <v>45</v>
      </c>
      <c r="AK659" s="79">
        <v>0</v>
      </c>
      <c r="BB659" s="778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85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82" t="s">
        <v>40</v>
      </c>
      <c r="Q660" s="783"/>
      <c r="R660" s="783"/>
      <c r="S660" s="783"/>
      <c r="T660" s="783"/>
      <c r="U660" s="783"/>
      <c r="V660" s="78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82" t="s">
        <v>40</v>
      </c>
      <c r="Q661" s="783"/>
      <c r="R661" s="783"/>
      <c r="S661" s="783"/>
      <c r="T661" s="783"/>
      <c r="U661" s="783"/>
      <c r="V661" s="78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5" customHeight="1" x14ac:dyDescent="0.2">
      <c r="A662" s="785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795"/>
      <c r="P662" s="792" t="s">
        <v>33</v>
      </c>
      <c r="Q662" s="793"/>
      <c r="R662" s="793"/>
      <c r="S662" s="793"/>
      <c r="T662" s="793"/>
      <c r="U662" s="793"/>
      <c r="V662" s="794"/>
      <c r="W662" s="40" t="s">
        <v>0</v>
      </c>
      <c r="X662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18000</v>
      </c>
      <c r="Y662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18007.8</v>
      </c>
      <c r="Z662" s="40"/>
      <c r="AA662" s="64"/>
      <c r="AB662" s="64"/>
      <c r="AC662" s="64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795"/>
      <c r="P663" s="792" t="s">
        <v>34</v>
      </c>
      <c r="Q663" s="793"/>
      <c r="R663" s="793"/>
      <c r="S663" s="793"/>
      <c r="T663" s="793"/>
      <c r="U663" s="793"/>
      <c r="V663" s="794"/>
      <c r="W663" s="40" t="s">
        <v>0</v>
      </c>
      <c r="X663" s="41">
        <f>IFERROR(SUM(BM22:BM659),"0")</f>
        <v>18892.307692307695</v>
      </c>
      <c r="Y663" s="41">
        <f>IFERROR(SUM(BN22:BN659),"0")</f>
        <v>18900.468000000001</v>
      </c>
      <c r="Z663" s="40"/>
      <c r="AA663" s="64"/>
      <c r="AB663" s="64"/>
      <c r="AC663" s="64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795"/>
      <c r="P664" s="792" t="s">
        <v>35</v>
      </c>
      <c r="Q664" s="793"/>
      <c r="R664" s="793"/>
      <c r="S664" s="793"/>
      <c r="T664" s="793"/>
      <c r="U664" s="793"/>
      <c r="V664" s="794"/>
      <c r="W664" s="40" t="s">
        <v>20</v>
      </c>
      <c r="X664" s="42">
        <f>ROUNDUP(SUM(BO22:BO659),0)</f>
        <v>33</v>
      </c>
      <c r="Y664" s="42">
        <f>ROUNDUP(SUM(BP22:BP659),0)</f>
        <v>33</v>
      </c>
      <c r="Z664" s="40"/>
      <c r="AA664" s="64"/>
      <c r="AB664" s="64"/>
      <c r="AC664" s="64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795"/>
      <c r="P665" s="792" t="s">
        <v>36</v>
      </c>
      <c r="Q665" s="793"/>
      <c r="R665" s="793"/>
      <c r="S665" s="793"/>
      <c r="T665" s="793"/>
      <c r="U665" s="793"/>
      <c r="V665" s="794"/>
      <c r="W665" s="40" t="s">
        <v>0</v>
      </c>
      <c r="X665" s="41">
        <f>GrossWeightTotal+PalletQtyTotal*25</f>
        <v>19717.307692307695</v>
      </c>
      <c r="Y665" s="41">
        <f>GrossWeightTotalR+PalletQtyTotalR*25</f>
        <v>19725.468000000001</v>
      </c>
      <c r="Z665" s="40"/>
      <c r="AA665" s="64"/>
      <c r="AB665" s="64"/>
      <c r="AC665" s="64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795"/>
      <c r="P666" s="792" t="s">
        <v>37</v>
      </c>
      <c r="Q666" s="793"/>
      <c r="R666" s="793"/>
      <c r="S666" s="793"/>
      <c r="T666" s="793"/>
      <c r="U666" s="793"/>
      <c r="V666" s="794"/>
      <c r="W666" s="40" t="s">
        <v>20</v>
      </c>
      <c r="X666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1692.3076923076924</v>
      </c>
      <c r="Y666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1693</v>
      </c>
      <c r="Z666" s="40"/>
      <c r="AA666" s="64"/>
      <c r="AB666" s="64"/>
      <c r="AC666" s="64"/>
    </row>
    <row r="667" spans="1:68" ht="14.25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795"/>
      <c r="P667" s="792" t="s">
        <v>38</v>
      </c>
      <c r="Q667" s="793"/>
      <c r="R667" s="793"/>
      <c r="S667" s="793"/>
      <c r="T667" s="793"/>
      <c r="U667" s="793"/>
      <c r="V667" s="794"/>
      <c r="W667" s="43" t="s">
        <v>51</v>
      </c>
      <c r="X667" s="40"/>
      <c r="Y667" s="40"/>
      <c r="Z667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36.822749999999999</v>
      </c>
      <c r="AA667" s="64"/>
      <c r="AB667" s="64"/>
      <c r="AC667" s="64"/>
    </row>
    <row r="668" spans="1:68" ht="13.5" thickBot="1" x14ac:dyDescent="0.25"/>
    <row r="669" spans="1:68" ht="27" thickTop="1" thickBot="1" x14ac:dyDescent="0.25">
      <c r="A669" s="44" t="s">
        <v>9</v>
      </c>
      <c r="B669" s="80" t="s">
        <v>77</v>
      </c>
      <c r="C669" s="779" t="s">
        <v>124</v>
      </c>
      <c r="D669" s="779" t="s">
        <v>124</v>
      </c>
      <c r="E669" s="779" t="s">
        <v>124</v>
      </c>
      <c r="F669" s="779" t="s">
        <v>124</v>
      </c>
      <c r="G669" s="779" t="s">
        <v>124</v>
      </c>
      <c r="H669" s="779" t="s">
        <v>124</v>
      </c>
      <c r="I669" s="779" t="s">
        <v>336</v>
      </c>
      <c r="J669" s="779" t="s">
        <v>336</v>
      </c>
      <c r="K669" s="779" t="s">
        <v>336</v>
      </c>
      <c r="L669" s="779" t="s">
        <v>336</v>
      </c>
      <c r="M669" s="779" t="s">
        <v>336</v>
      </c>
      <c r="N669" s="796"/>
      <c r="O669" s="779" t="s">
        <v>336</v>
      </c>
      <c r="P669" s="779" t="s">
        <v>336</v>
      </c>
      <c r="Q669" s="779" t="s">
        <v>336</v>
      </c>
      <c r="R669" s="779" t="s">
        <v>336</v>
      </c>
      <c r="S669" s="779" t="s">
        <v>336</v>
      </c>
      <c r="T669" s="779" t="s">
        <v>336</v>
      </c>
      <c r="U669" s="779" t="s">
        <v>336</v>
      </c>
      <c r="V669" s="779" t="s">
        <v>336</v>
      </c>
      <c r="W669" s="779" t="s">
        <v>673</v>
      </c>
      <c r="X669" s="779" t="s">
        <v>673</v>
      </c>
      <c r="Y669" s="779" t="s">
        <v>762</v>
      </c>
      <c r="Z669" s="779" t="s">
        <v>762</v>
      </c>
      <c r="AA669" s="779" t="s">
        <v>762</v>
      </c>
      <c r="AB669" s="779" t="s">
        <v>762</v>
      </c>
      <c r="AC669" s="80" t="s">
        <v>871</v>
      </c>
      <c r="AD669" s="779" t="s">
        <v>943</v>
      </c>
      <c r="AE669" s="779" t="s">
        <v>943</v>
      </c>
      <c r="AF669" s="1"/>
    </row>
    <row r="670" spans="1:68" ht="14.25" customHeight="1" thickTop="1" x14ac:dyDescent="0.2">
      <c r="A670" s="780" t="s">
        <v>10</v>
      </c>
      <c r="B670" s="779" t="s">
        <v>77</v>
      </c>
      <c r="C670" s="779" t="s">
        <v>125</v>
      </c>
      <c r="D670" s="779" t="s">
        <v>152</v>
      </c>
      <c r="E670" s="779" t="s">
        <v>232</v>
      </c>
      <c r="F670" s="779" t="s">
        <v>256</v>
      </c>
      <c r="G670" s="779" t="s">
        <v>302</v>
      </c>
      <c r="H670" s="779" t="s">
        <v>124</v>
      </c>
      <c r="I670" s="779" t="s">
        <v>337</v>
      </c>
      <c r="J670" s="779" t="s">
        <v>361</v>
      </c>
      <c r="K670" s="779" t="s">
        <v>439</v>
      </c>
      <c r="L670" s="779" t="s">
        <v>460</v>
      </c>
      <c r="M670" s="779" t="s">
        <v>484</v>
      </c>
      <c r="N670" s="1"/>
      <c r="O670" s="779" t="s">
        <v>511</v>
      </c>
      <c r="P670" s="779" t="s">
        <v>514</v>
      </c>
      <c r="Q670" s="779" t="s">
        <v>523</v>
      </c>
      <c r="R670" s="779" t="s">
        <v>539</v>
      </c>
      <c r="S670" s="779" t="s">
        <v>549</v>
      </c>
      <c r="T670" s="779" t="s">
        <v>562</v>
      </c>
      <c r="U670" s="779" t="s">
        <v>573</v>
      </c>
      <c r="V670" s="779" t="s">
        <v>660</v>
      </c>
      <c r="W670" s="779" t="s">
        <v>674</v>
      </c>
      <c r="X670" s="779" t="s">
        <v>718</v>
      </c>
      <c r="Y670" s="779" t="s">
        <v>763</v>
      </c>
      <c r="Z670" s="779" t="s">
        <v>831</v>
      </c>
      <c r="AA670" s="779" t="s">
        <v>855</v>
      </c>
      <c r="AB670" s="779" t="s">
        <v>867</v>
      </c>
      <c r="AC670" s="779" t="s">
        <v>871</v>
      </c>
      <c r="AD670" s="779" t="s">
        <v>943</v>
      </c>
      <c r="AE670" s="779" t="s">
        <v>1043</v>
      </c>
      <c r="AF670" s="1"/>
    </row>
    <row r="671" spans="1:68" ht="13.5" thickBot="1" x14ac:dyDescent="0.25">
      <c r="A671" s="781"/>
      <c r="B671" s="779"/>
      <c r="C671" s="779"/>
      <c r="D671" s="779"/>
      <c r="E671" s="779"/>
      <c r="F671" s="779"/>
      <c r="G671" s="779"/>
      <c r="H671" s="779"/>
      <c r="I671" s="779"/>
      <c r="J671" s="779"/>
      <c r="K671" s="779"/>
      <c r="L671" s="779"/>
      <c r="M671" s="779"/>
      <c r="N671" s="1"/>
      <c r="O671" s="779"/>
      <c r="P671" s="779"/>
      <c r="Q671" s="779"/>
      <c r="R671" s="779"/>
      <c r="S671" s="779"/>
      <c r="T671" s="779"/>
      <c r="U671" s="779"/>
      <c r="V671" s="779"/>
      <c r="W671" s="779"/>
      <c r="X671" s="779"/>
      <c r="Y671" s="779"/>
      <c r="Z671" s="779"/>
      <c r="AA671" s="779"/>
      <c r="AB671" s="779"/>
      <c r="AC671" s="779"/>
      <c r="AD671" s="779"/>
      <c r="AE671" s="779"/>
      <c r="AF671" s="1"/>
    </row>
    <row r="672" spans="1:68" ht="18" thickTop="1" thickBot="1" x14ac:dyDescent="0.25">
      <c r="A672" s="44" t="s">
        <v>13</v>
      </c>
      <c r="B67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0">
        <f>IFERROR(Y48*1,"0")+IFERROR(Y49*1,"0")+IFERROR(Y50*1,"0")+IFERROR(Y51*1,"0")+IFERROR(Y52*1,"0")+IFERROR(Y53*1,"0")+IFERROR(Y57*1,"0")+IFERROR(Y58*1,"0")</f>
        <v>0</v>
      </c>
      <c r="D67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0">
        <f>IFERROR(Y107*1,"0")+IFERROR(Y108*1,"0")+IFERROR(Y109*1,"0")+IFERROR(Y113*1,"0")+IFERROR(Y114*1,"0")+IFERROR(Y115*1,"0")+IFERROR(Y116*1,"0")+IFERROR(Y117*1,"0")+IFERROR(Y118*1,"0")</f>
        <v>0</v>
      </c>
      <c r="F672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0">
        <f>IFERROR(Y154*1,"0")+IFERROR(Y155*1,"0")+IFERROR(Y159*1,"0")+IFERROR(Y160*1,"0")+IFERROR(Y164*1,"0")+IFERROR(Y165*1,"0")</f>
        <v>0</v>
      </c>
      <c r="H672" s="50">
        <f>IFERROR(Y170*1,"0")+IFERROR(Y174*1,"0")+IFERROR(Y175*1,"0")+IFERROR(Y176*1,"0")+IFERROR(Y177*1,"0")+IFERROR(Y178*1,"0")+IFERROR(Y182*1,"0")+IFERROR(Y183*1,"0")</f>
        <v>0</v>
      </c>
      <c r="I672" s="50">
        <f>IFERROR(Y189*1,"0")+IFERROR(Y193*1,"0")+IFERROR(Y194*1,"0")+IFERROR(Y195*1,"0")+IFERROR(Y196*1,"0")+IFERROR(Y197*1,"0")+IFERROR(Y198*1,"0")+IFERROR(Y199*1,"0")+IFERROR(Y200*1,"0")</f>
        <v>0</v>
      </c>
      <c r="J672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0">
        <f>IFERROR(Y250*1,"0")+IFERROR(Y251*1,"0")+IFERROR(Y252*1,"0")+IFERROR(Y253*1,"0")+IFERROR(Y254*1,"0")+IFERROR(Y255*1,"0")+IFERROR(Y256*1,"0")+IFERROR(Y257*1,"0")</f>
        <v>0</v>
      </c>
      <c r="L672" s="50">
        <f>IFERROR(Y262*1,"0")+IFERROR(Y263*1,"0")+IFERROR(Y264*1,"0")+IFERROR(Y265*1,"0")+IFERROR(Y266*1,"0")+IFERROR(Y267*1,"0")+IFERROR(Y268*1,"0")+IFERROR(Y269*1,"0")+IFERROR(Y270*1,"0")+IFERROR(Y274*1,"0")</f>
        <v>0</v>
      </c>
      <c r="M672" s="50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0">
        <f>IFERROR(Y293*1,"0")</f>
        <v>0</v>
      </c>
      <c r="P672" s="50">
        <f>IFERROR(Y298*1,"0")+IFERROR(Y299*1,"0")+IFERROR(Y300*1,"0")</f>
        <v>0</v>
      </c>
      <c r="Q672" s="50">
        <f>IFERROR(Y305*1,"0")+IFERROR(Y306*1,"0")+IFERROR(Y307*1,"0")+IFERROR(Y308*1,"0")+IFERROR(Y309*1,"0")+IFERROR(Y310*1,"0")</f>
        <v>0</v>
      </c>
      <c r="R672" s="50">
        <f>IFERROR(Y315*1,"0")+IFERROR(Y319*1,"0")+IFERROR(Y323*1,"0")</f>
        <v>0</v>
      </c>
      <c r="S672" s="50">
        <f>IFERROR(Y328*1,"0")+IFERROR(Y332*1,"0")+IFERROR(Y336*1,"0")+IFERROR(Y337*1,"0")</f>
        <v>0</v>
      </c>
      <c r="T672" s="50">
        <f>IFERROR(Y342*1,"0")+IFERROR(Y346*1,"0")+IFERROR(Y347*1,"0")+IFERROR(Y351*1,"0")</f>
        <v>0</v>
      </c>
      <c r="U672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8002.8</v>
      </c>
      <c r="V672" s="50">
        <f>IFERROR(Y405*1,"0")+IFERROR(Y409*1,"0")+IFERROR(Y410*1,"0")+IFERROR(Y411*1,"0")</f>
        <v>0</v>
      </c>
      <c r="W672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10005</v>
      </c>
      <c r="X672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0">
        <f>IFERROR(Y519*1,"0")+IFERROR(Y523*1,"0")+IFERROR(Y524*1,"0")+IFERROR(Y525*1,"0")+IFERROR(Y526*1,"0")+IFERROR(Y527*1,"0")+IFERROR(Y531*1,"0")+IFERROR(Y535*1,"0")</f>
        <v>0</v>
      </c>
      <c r="AA672" s="50">
        <f>IFERROR(Y540*1,"0")+IFERROR(Y541*1,"0")+IFERROR(Y542*1,"0")+IFERROR(Y543*1,"0")</f>
        <v>0</v>
      </c>
      <c r="AB672" s="50">
        <f>IFERROR(Y548*1,"0")</f>
        <v>0</v>
      </c>
      <c r="AC672" s="50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0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0">
        <f>IFERROR(Y646*1,"0")+IFERROR(Y647*1,"0")+IFERROR(Y651*1,"0")+IFERROR(Y655*1,"0")+IFERROR(Y659*1,"0")</f>
        <v>0</v>
      </c>
      <c r="AF672" s="1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1" t="s">
        <v>1065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1066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1067</v>
      </c>
      <c r="D6" s="51" t="s">
        <v>1068</v>
      </c>
      <c r="E6" s="51" t="s">
        <v>45</v>
      </c>
    </row>
    <row r="8" spans="2:8" x14ac:dyDescent="0.2">
      <c r="B8" s="51" t="s">
        <v>76</v>
      </c>
      <c r="C8" s="51" t="s">
        <v>1067</v>
      </c>
      <c r="D8" s="51" t="s">
        <v>45</v>
      </c>
      <c r="E8" s="51" t="s">
        <v>45</v>
      </c>
    </row>
    <row r="10" spans="2:8" x14ac:dyDescent="0.2">
      <c r="B10" s="51" t="s">
        <v>1069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1070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1071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1072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1073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1074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1075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1076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1077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1079</v>
      </c>
      <c r="C20" s="51" t="s">
        <v>45</v>
      </c>
      <c r="D20" s="51" t="s">
        <v>45</v>
      </c>
      <c r="E20" s="51" t="s">
        <v>45</v>
      </c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2024-12-24T08:21:57Z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