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12,24\25,12,24 НПК НВ отгрузка 03,01\2 машина\"/>
    </mc:Choice>
  </mc:AlternateContent>
  <xr:revisionPtr revIDLastSave="0" documentId="13_ncr:1_{1E7875A5-C3BA-4B1E-88E4-F82326B5CD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Y511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Y330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5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P215" i="1"/>
  <c r="X213" i="1"/>
  <c r="Y212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J67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84" i="1" l="1"/>
  <c r="Z338" i="1"/>
  <c r="H9" i="1"/>
  <c r="A10" i="1"/>
  <c r="B675" i="1"/>
  <c r="X666" i="1"/>
  <c r="X668" i="1" s="1"/>
  <c r="X667" i="1"/>
  <c r="X669" i="1"/>
  <c r="Y24" i="1"/>
  <c r="Z27" i="1"/>
  <c r="Z34" i="1" s="1"/>
  <c r="BN27" i="1"/>
  <c r="BP27" i="1"/>
  <c r="Y667" i="1" s="1"/>
  <c r="Z32" i="1"/>
  <c r="BN32" i="1"/>
  <c r="C675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5" i="1"/>
  <c r="Z63" i="1"/>
  <c r="BN63" i="1"/>
  <c r="BP63" i="1"/>
  <c r="Z65" i="1"/>
  <c r="Z71" i="1" s="1"/>
  <c r="BN65" i="1"/>
  <c r="Z67" i="1"/>
  <c r="BN67" i="1"/>
  <c r="Z69" i="1"/>
  <c r="BN69" i="1"/>
  <c r="Y72" i="1"/>
  <c r="Z75" i="1"/>
  <c r="BN75" i="1"/>
  <c r="BP75" i="1"/>
  <c r="Z77" i="1"/>
  <c r="Z78" i="1" s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3" i="1"/>
  <c r="E675" i="1"/>
  <c r="Y109" i="1"/>
  <c r="BP106" i="1"/>
  <c r="BN106" i="1"/>
  <c r="Z106" i="1"/>
  <c r="BP114" i="1"/>
  <c r="BN114" i="1"/>
  <c r="Z114" i="1"/>
  <c r="BP124" i="1"/>
  <c r="BN124" i="1"/>
  <c r="Z124" i="1"/>
  <c r="BP132" i="1"/>
  <c r="BN132" i="1"/>
  <c r="Z132" i="1"/>
  <c r="Y145" i="1"/>
  <c r="BP140" i="1"/>
  <c r="BN140" i="1"/>
  <c r="Z140" i="1"/>
  <c r="BP148" i="1"/>
  <c r="BN148" i="1"/>
  <c r="Z148" i="1"/>
  <c r="Z149" i="1" s="1"/>
  <c r="Y150" i="1"/>
  <c r="BP154" i="1"/>
  <c r="BN154" i="1"/>
  <c r="Z154" i="1"/>
  <c r="Z156" i="1" s="1"/>
  <c r="Y161" i="1"/>
  <c r="BP175" i="1"/>
  <c r="BN175" i="1"/>
  <c r="Z175" i="1"/>
  <c r="Y179" i="1"/>
  <c r="BP183" i="1"/>
  <c r="BN183" i="1"/>
  <c r="Z183" i="1"/>
  <c r="Y185" i="1"/>
  <c r="I675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5" i="1"/>
  <c r="Y312" i="1"/>
  <c r="BP305" i="1"/>
  <c r="BN305" i="1"/>
  <c r="Z305" i="1"/>
  <c r="Z311" i="1" s="1"/>
  <c r="BP309" i="1"/>
  <c r="BN309" i="1"/>
  <c r="Z309" i="1"/>
  <c r="Y338" i="1"/>
  <c r="BP357" i="1"/>
  <c r="BN357" i="1"/>
  <c r="Z357" i="1"/>
  <c r="BP361" i="1"/>
  <c r="BN361" i="1"/>
  <c r="Z361" i="1"/>
  <c r="BP369" i="1"/>
  <c r="BN369" i="1"/>
  <c r="Z369" i="1"/>
  <c r="Y380" i="1"/>
  <c r="F9" i="1"/>
  <c r="J9" i="1"/>
  <c r="BP108" i="1"/>
  <c r="BN108" i="1"/>
  <c r="Y666" i="1" s="1"/>
  <c r="Y668" i="1" s="1"/>
  <c r="Z108" i="1"/>
  <c r="Y110" i="1"/>
  <c r="Y118" i="1"/>
  <c r="BP112" i="1"/>
  <c r="BN112" i="1"/>
  <c r="Z112" i="1"/>
  <c r="Z118" i="1" s="1"/>
  <c r="BP117" i="1"/>
  <c r="BN117" i="1"/>
  <c r="Z117" i="1"/>
  <c r="Y119" i="1"/>
  <c r="F675" i="1"/>
  <c r="Y127" i="1"/>
  <c r="Y669" i="1" s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Z144" i="1" s="1"/>
  <c r="BP142" i="1"/>
  <c r="BN142" i="1"/>
  <c r="Z142" i="1"/>
  <c r="BP160" i="1"/>
  <c r="BN160" i="1"/>
  <c r="Z160" i="1"/>
  <c r="Z161" i="1" s="1"/>
  <c r="Y162" i="1"/>
  <c r="Y167" i="1"/>
  <c r="BP164" i="1"/>
  <c r="BN164" i="1"/>
  <c r="Z164" i="1"/>
  <c r="Z166" i="1" s="1"/>
  <c r="BP177" i="1"/>
  <c r="BN177" i="1"/>
  <c r="Z177" i="1"/>
  <c r="Z179" i="1" s="1"/>
  <c r="BP195" i="1"/>
  <c r="BN195" i="1"/>
  <c r="Z195" i="1"/>
  <c r="BP199" i="1"/>
  <c r="BN199" i="1"/>
  <c r="Z199" i="1"/>
  <c r="BP216" i="1"/>
  <c r="BN216" i="1"/>
  <c r="Z216" i="1"/>
  <c r="Z223" i="1" s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Z246" i="1" s="1"/>
  <c r="BP245" i="1"/>
  <c r="BN245" i="1"/>
  <c r="Z245" i="1"/>
  <c r="Y247" i="1"/>
  <c r="K675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5" i="1"/>
  <c r="Y294" i="1"/>
  <c r="BP293" i="1"/>
  <c r="BN293" i="1"/>
  <c r="Z293" i="1"/>
  <c r="Z294" i="1" s="1"/>
  <c r="Y295" i="1"/>
  <c r="P675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S675" i="1"/>
  <c r="Y339" i="1"/>
  <c r="T675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Y381" i="1"/>
  <c r="Z400" i="1"/>
  <c r="Y388" i="1"/>
  <c r="Y394" i="1"/>
  <c r="Y400" i="1"/>
  <c r="Y411" i="1"/>
  <c r="BP417" i="1"/>
  <c r="BN417" i="1"/>
  <c r="Z417" i="1"/>
  <c r="Z427" i="1" s="1"/>
  <c r="BP421" i="1"/>
  <c r="BN421" i="1"/>
  <c r="Z421" i="1"/>
  <c r="BP425" i="1"/>
  <c r="BN425" i="1"/>
  <c r="Z425" i="1"/>
  <c r="BP447" i="1"/>
  <c r="BN447" i="1"/>
  <c r="Z447" i="1"/>
  <c r="BP451" i="1"/>
  <c r="BN451" i="1"/>
  <c r="Z451" i="1"/>
  <c r="BP465" i="1"/>
  <c r="BN465" i="1"/>
  <c r="Z465" i="1"/>
  <c r="Y467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25" i="1"/>
  <c r="BP519" i="1"/>
  <c r="BN519" i="1"/>
  <c r="Z519" i="1"/>
  <c r="Y524" i="1"/>
  <c r="BP533" i="1"/>
  <c r="BN533" i="1"/>
  <c r="Z533" i="1"/>
  <c r="Z538" i="1" s="1"/>
  <c r="BP536" i="1"/>
  <c r="BN536" i="1"/>
  <c r="Z536" i="1"/>
  <c r="BP550" i="1"/>
  <c r="BN550" i="1"/>
  <c r="Z550" i="1"/>
  <c r="BP554" i="1"/>
  <c r="BN554" i="1"/>
  <c r="Z554" i="1"/>
  <c r="G675" i="1"/>
  <c r="Y157" i="1"/>
  <c r="H675" i="1"/>
  <c r="Y172" i="1"/>
  <c r="Y207" i="1"/>
  <c r="L675" i="1"/>
  <c r="Y272" i="1"/>
  <c r="M675" i="1"/>
  <c r="Y289" i="1"/>
  <c r="Y317" i="1"/>
  <c r="U675" i="1"/>
  <c r="Y364" i="1"/>
  <c r="Z377" i="1"/>
  <c r="Z380" i="1" s="1"/>
  <c r="BN377" i="1"/>
  <c r="Z379" i="1"/>
  <c r="BN379" i="1"/>
  <c r="Z383" i="1"/>
  <c r="Z387" i="1" s="1"/>
  <c r="BN383" i="1"/>
  <c r="BP383" i="1"/>
  <c r="Z385" i="1"/>
  <c r="BN385" i="1"/>
  <c r="Z386" i="1"/>
  <c r="BN386" i="1"/>
  <c r="Z392" i="1"/>
  <c r="Z394" i="1" s="1"/>
  <c r="BN392" i="1"/>
  <c r="Z398" i="1"/>
  <c r="BN398" i="1"/>
  <c r="V675" i="1"/>
  <c r="Y406" i="1"/>
  <c r="Z409" i="1"/>
  <c r="Z411" i="1" s="1"/>
  <c r="BN409" i="1"/>
  <c r="W675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Y538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AA675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F675" i="1"/>
  <c r="Y652" i="1"/>
  <c r="Z627" i="1" l="1"/>
  <c r="Z581" i="1"/>
  <c r="Z563" i="1"/>
  <c r="Z524" i="1"/>
  <c r="Z501" i="1"/>
  <c r="Z201" i="1"/>
  <c r="Z610" i="1"/>
  <c r="Z587" i="1"/>
  <c r="Z453" i="1"/>
  <c r="Z258" i="1"/>
  <c r="Z134" i="1"/>
  <c r="Z127" i="1"/>
  <c r="Z364" i="1"/>
  <c r="Z237" i="1"/>
  <c r="Z109" i="1"/>
  <c r="Z102" i="1"/>
  <c r="Z670" i="1" s="1"/>
  <c r="Y665" i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<sst xmlns="http://schemas.openxmlformats.org/spreadsheetml/2006/main" count="3147" uniqueCount="1086">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</sst>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3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45659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Четверг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145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100</v>
      </c>
      <c r="Y92" s="778">
        <f t="shared" si="21"/>
        <v>100.80000000000001</v>
      </c>
      <c r="Z92" s="36">
        <f>IFERROR(IF(Y92=0,"",ROUNDUP(Y92/H92,0)*0.02175),"")</f>
        <v>0.26100000000000001</v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106.57142857142857</v>
      </c>
      <c r="BN92" s="64">
        <f t="shared" si="23"/>
        <v>107.42400000000001</v>
      </c>
      <c r="BO92" s="64">
        <f t="shared" si="24"/>
        <v>0.21258503401360543</v>
      </c>
      <c r="BP92" s="64">
        <f t="shared" si="25"/>
        <v>0.21428571428571427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11.904761904761905</v>
      </c>
      <c r="Y96" s="779">
        <f>IFERROR(Y90/H90,"0")+IFERROR(Y91/H91,"0")+IFERROR(Y92/H92,"0")+IFERROR(Y93/H93,"0")+IFERROR(Y94/H94,"0")+IFERROR(Y95/H95,"0")</f>
        <v>12</v>
      </c>
      <c r="Z96" s="779">
        <f>IFERROR(IF(Z90="",0,Z90),"0")+IFERROR(IF(Z91="",0,Z91),"0")+IFERROR(IF(Z92="",0,Z92),"0")+IFERROR(IF(Z93="",0,Z93),"0")+IFERROR(IF(Z94="",0,Z94),"0")+IFERROR(IF(Z95="",0,Z95),"0")</f>
        <v>0.26100000000000001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100</v>
      </c>
      <c r="Y97" s="779">
        <f>IFERROR(SUM(Y90:Y95),"0")</f>
        <v>100.80000000000001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300</v>
      </c>
      <c r="Y113" s="778">
        <f t="shared" si="26"/>
        <v>307.8</v>
      </c>
      <c r="Z113" s="36">
        <f>IFERROR(IF(Y113=0,"",ROUNDUP(Y113/H113,0)*0.02175),"")</f>
        <v>0.8264999999999999</v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320.88888888888886</v>
      </c>
      <c r="BN113" s="64">
        <f t="shared" si="28"/>
        <v>329.23200000000003</v>
      </c>
      <c r="BO113" s="64">
        <f t="shared" si="29"/>
        <v>0.66137566137566139</v>
      </c>
      <c r="BP113" s="64">
        <f t="shared" si="30"/>
        <v>0.67857142857142849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421.2</v>
      </c>
      <c r="Y114" s="778">
        <f t="shared" si="26"/>
        <v>421.20000000000005</v>
      </c>
      <c r="Z114" s="36">
        <f>IFERROR(IF(Y114=0,"",ROUNDUP(Y114/H114,0)*0.00651),"")</f>
        <v>1.01556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460.51199999999994</v>
      </c>
      <c r="BN114" s="64">
        <f t="shared" si="28"/>
        <v>460.51200000000006</v>
      </c>
      <c r="BO114" s="64">
        <f t="shared" si="29"/>
        <v>0.8571428571428571</v>
      </c>
      <c r="BP114" s="64">
        <f t="shared" si="30"/>
        <v>0.85714285714285721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4301051687</v>
      </c>
      <c r="D116" s="781">
        <v>4680115880214</v>
      </c>
      <c r="E116" s="782"/>
      <c r="F116" s="776">
        <v>0.45</v>
      </c>
      <c r="G116" s="32">
        <v>4</v>
      </c>
      <c r="H116" s="776">
        <v>1.8</v>
      </c>
      <c r="I116" s="77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77" t="s">
        <v>238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1">
        <v>4301051439</v>
      </c>
      <c r="D117" s="781">
        <v>4680115880214</v>
      </c>
      <c r="E117" s="782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193.03703703703701</v>
      </c>
      <c r="Y118" s="779">
        <f>IFERROR(Y112/H112,"0")+IFERROR(Y113/H113,"0")+IFERROR(Y114/H114,"0")+IFERROR(Y115/H115,"0")+IFERROR(Y116/H116,"0")+IFERROR(Y117/H117,"0")</f>
        <v>194</v>
      </c>
      <c r="Z118" s="779">
        <f>IFERROR(IF(Z112="",0,Z112),"0")+IFERROR(IF(Z113="",0,Z113),"0")+IFERROR(IF(Z114="",0,Z114),"0")+IFERROR(IF(Z115="",0,Z115),"0")+IFERROR(IF(Z116="",0,Z116),"0")+IFERROR(IF(Z117="",0,Z117),"0")</f>
        <v>1.84206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721.2</v>
      </c>
      <c r="Y119" s="779">
        <f>IFERROR(SUM(Y112:Y117),"0")</f>
        <v>729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300</v>
      </c>
      <c r="Y137" s="778">
        <f t="shared" ref="Y137:Y143" si="31">IFERROR(IF(X137="",0,CEILING((X137/$H137),1)*$H137),"")</f>
        <v>307.8</v>
      </c>
      <c r="Z137" s="36">
        <f>IFERROR(IF(Y137=0,"",ROUNDUP(Y137/H137,0)*0.02175),"")</f>
        <v>0.8264999999999999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320.66666666666663</v>
      </c>
      <c r="BN137" s="64">
        <f t="shared" ref="BN137:BN143" si="33">IFERROR(Y137*I137/H137,"0")</f>
        <v>329.00400000000002</v>
      </c>
      <c r="BO137" s="64">
        <f t="shared" ref="BO137:BO143" si="34">IFERROR(1/J137*(X137/H137),"0")</f>
        <v>0.66137566137566139</v>
      </c>
      <c r="BP137" s="64">
        <f t="shared" ref="BP137:BP143" si="35">IFERROR(1/J137*(Y137/H137),"0")</f>
        <v>0.67857142857142849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37.037037037037038</v>
      </c>
      <c r="Y144" s="779">
        <f>IFERROR(Y137/H137,"0")+IFERROR(Y138/H138,"0")+IFERROR(Y139/H139,"0")+IFERROR(Y140/H140,"0")+IFERROR(Y141/H141,"0")+IFERROR(Y142/H142,"0")+IFERROR(Y143/H143,"0")</f>
        <v>38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0.8264999999999999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300</v>
      </c>
      <c r="Y145" s="779">
        <f>IFERROR(SUM(Y137:Y143),"0")</f>
        <v>307.8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100</v>
      </c>
      <c r="Y195" s="77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23.80952380952381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100</v>
      </c>
      <c r="Y202" s="779">
        <f>IFERROR(SUM(Y193:Y200),"0")</f>
        <v>100.80000000000001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100</v>
      </c>
      <c r="Y236" s="778">
        <f t="shared" si="46"/>
        <v>100.8</v>
      </c>
      <c r="Z236" s="36">
        <f t="shared" si="51"/>
        <v>0.27342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41.666666666666671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0.27342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100</v>
      </c>
      <c r="Y238" s="779">
        <f>IFERROR(SUM(Y226:Y236),"0")</f>
        <v>100.8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128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0</v>
      </c>
      <c r="Y417" s="77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500</v>
      </c>
      <c r="Y418" s="778">
        <f t="shared" si="87"/>
        <v>510</v>
      </c>
      <c r="Z418" s="36">
        <f>IFERROR(IF(Y418=0,"",ROUNDUP(Y418/H418,0)*0.02039),"")</f>
        <v>0.69325999999999999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1000</v>
      </c>
      <c r="Y420" s="778">
        <f t="shared" si="87"/>
        <v>1005</v>
      </c>
      <c r="Z420" s="36">
        <f>IFERROR(IF(Y420=0,"",ROUNDUP(Y420/H420,0)*0.02039),"")</f>
        <v>1.3661299999999998</v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101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2.0593899999999996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1500</v>
      </c>
      <c r="Y428" s="779">
        <f>IFERROR(SUM(Y416:Y426),"0")</f>
        <v>1515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720</v>
      </c>
      <c r="Y430" s="77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48</v>
      </c>
      <c r="Y432" s="779">
        <f>IFERROR(Y430/H430,"0")+IFERROR(Y431/H431,"0")</f>
        <v>48</v>
      </c>
      <c r="Z432" s="779">
        <f>IFERROR(IF(Z430="",0,Z430),"0")+IFERROR(IF(Z431="",0,Z431),"0")</f>
        <v>1.044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720</v>
      </c>
      <c r="Y433" s="779">
        <f>IFERROR(SUM(Y430:Y431),"0")</f>
        <v>720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3000</v>
      </c>
      <c r="Y461" s="778">
        <f>IFERROR(IF(X461="",0,CEILING((X461/$H461),1)*$H461),"")</f>
        <v>3006</v>
      </c>
      <c r="Z461" s="36">
        <f>IFERROR(IF(Y461=0,"",ROUNDUP(Y461/H461,0)*0.02175),"")</f>
        <v>7.2644999999999991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3188</v>
      </c>
      <c r="BN461" s="64">
        <f>IFERROR(Y461*I461/H461,"0")</f>
        <v>3194.3760000000002</v>
      </c>
      <c r="BO461" s="64">
        <f>IFERROR(1/J461*(X461/H461),"0")</f>
        <v>5.9523809523809517</v>
      </c>
      <c r="BP461" s="64">
        <f>IFERROR(1/J461*(Y461/H461),"0")</f>
        <v>5.9642857142857135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333.33333333333331</v>
      </c>
      <c r="Y466" s="779">
        <f>IFERROR(Y461/H461,"0")+IFERROR(Y462/H462,"0")+IFERROR(Y463/H463,"0")+IFERROR(Y464/H464,"0")+IFERROR(Y465/H465,"0")</f>
        <v>334</v>
      </c>
      <c r="Z466" s="779">
        <f>IFERROR(IF(Z461="",0,Z461),"0")+IFERROR(IF(Z462="",0,Z462),"0")+IFERROR(IF(Z463="",0,Z463),"0")+IFERROR(IF(Z464="",0,Z464),"0")+IFERROR(IF(Z465="",0,Z465),"0")</f>
        <v>7.2644999999999991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3000</v>
      </c>
      <c r="Y467" s="779">
        <f>IFERROR(SUM(Y461:Y465),"0")</f>
        <v>3006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100</v>
      </c>
      <c r="Y479" s="778">
        <f t="shared" ref="Y479:Y500" si="98">IFERROR(IF(X479="",0,CEILING((X479/$H479),1)*$H479),"")</f>
        <v>102.60000000000001</v>
      </c>
      <c r="Z479" s="36">
        <f>IFERROR(IF(Y479=0,"",ROUNDUP(Y479/H479,0)*0.00902),"")</f>
        <v>0.17138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103.88888888888889</v>
      </c>
      <c r="BN479" s="64">
        <f t="shared" ref="BN479:BN500" si="100">IFERROR(Y479*I479/H479,"0")</f>
        <v>106.59000000000002</v>
      </c>
      <c r="BO479" s="64">
        <f t="shared" ref="BO479:BO500" si="101">IFERROR(1/J479*(X479/H479),"0")</f>
        <v>0.14029180695847362</v>
      </c>
      <c r="BP479" s="64">
        <f t="shared" ref="BP479:BP500" si="102">IFERROR(1/J479*(Y479/H479),"0")</f>
        <v>0.14393939393939395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100</v>
      </c>
      <c r="Y480" s="778">
        <f t="shared" si="98"/>
        <v>102.60000000000001</v>
      </c>
      <c r="Z480" s="36">
        <f>IFERROR(IF(Y480=0,"",ROUNDUP(Y480/H480,0)*0.00937),"")</f>
        <v>0.17802999999999999</v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103.88888888888889</v>
      </c>
      <c r="BN480" s="64">
        <f t="shared" si="100"/>
        <v>106.59000000000002</v>
      </c>
      <c r="BO480" s="64">
        <f t="shared" si="101"/>
        <v>0.15432098765432098</v>
      </c>
      <c r="BP480" s="64">
        <f t="shared" si="102"/>
        <v>0.15833333333333333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150</v>
      </c>
      <c r="Y482" s="778">
        <f t="shared" si="98"/>
        <v>151.20000000000002</v>
      </c>
      <c r="Z482" s="36">
        <f>IFERROR(IF(Y482=0,"",ROUNDUP(Y482/H482,0)*0.00902),"")</f>
        <v>0.32472000000000001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158.57142857142858</v>
      </c>
      <c r="BN482" s="64">
        <f t="shared" si="100"/>
        <v>159.84</v>
      </c>
      <c r="BO482" s="64">
        <f t="shared" si="101"/>
        <v>0.27056277056277056</v>
      </c>
      <c r="BP482" s="64">
        <f t="shared" si="102"/>
        <v>0.27272727272727271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72.75132275132276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74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0.67413000000000001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350</v>
      </c>
      <c r="Y502" s="779">
        <f>IFERROR(SUM(Y479:Y500),"0")</f>
        <v>356.40000000000003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500</v>
      </c>
      <c r="Y549" s="778">
        <f t="shared" si="109"/>
        <v>501.6</v>
      </c>
      <c r="Z549" s="36">
        <f t="shared" si="110"/>
        <v>1.1362000000000001</v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534.09090909090912</v>
      </c>
      <c r="BN549" s="64">
        <f t="shared" si="112"/>
        <v>535.79999999999995</v>
      </c>
      <c r="BO549" s="64">
        <f t="shared" si="113"/>
        <v>0.91054778554778548</v>
      </c>
      <c r="BP549" s="64">
        <f t="shared" si="114"/>
        <v>0.91346153846153855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2000</v>
      </c>
      <c r="Y551" s="778">
        <f t="shared" si="109"/>
        <v>2001.1200000000001</v>
      </c>
      <c r="Z551" s="36">
        <f t="shared" si="110"/>
        <v>4.5328400000000002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2136.3636363636365</v>
      </c>
      <c r="BN551" s="64">
        <f t="shared" si="112"/>
        <v>2137.56</v>
      </c>
      <c r="BO551" s="64">
        <f t="shared" si="113"/>
        <v>3.6421911421911419</v>
      </c>
      <c r="BP551" s="64">
        <f t="shared" si="114"/>
        <v>3.6442307692307696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2000</v>
      </c>
      <c r="Y553" s="778">
        <f t="shared" si="109"/>
        <v>2001.1200000000001</v>
      </c>
      <c r="Z553" s="36">
        <f t="shared" si="110"/>
        <v>4.5328400000000002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2136.3636363636365</v>
      </c>
      <c r="BN553" s="64">
        <f t="shared" si="112"/>
        <v>2137.56</v>
      </c>
      <c r="BO553" s="64">
        <f t="shared" si="113"/>
        <v>3.6421911421911419</v>
      </c>
      <c r="BP553" s="64">
        <f t="shared" si="114"/>
        <v>3.6442307692307696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852.27272727272725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853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10.201880000000001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4500</v>
      </c>
      <c r="Y564" s="779">
        <f>IFERROR(SUM(Y548:Y562),"0")</f>
        <v>4503.84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1000</v>
      </c>
      <c r="Y566" s="778">
        <f>IFERROR(IF(X566="",0,CEILING((X566/$H566),1)*$H566),"")</f>
        <v>1003.2</v>
      </c>
      <c r="Z566" s="36">
        <f>IFERROR(IF(Y566=0,"",ROUNDUP(Y566/H566,0)*0.01196),"")</f>
        <v>2.2724000000000002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1068.1818181818182</v>
      </c>
      <c r="BN566" s="64">
        <f>IFERROR(Y566*I566/H566,"0")</f>
        <v>1071.5999999999999</v>
      </c>
      <c r="BO566" s="64">
        <f>IFERROR(1/J566*(X566/H566),"0")</f>
        <v>1.821095571095571</v>
      </c>
      <c r="BP566" s="64">
        <f>IFERROR(1/J566*(Y566/H566),"0")</f>
        <v>1.8269230769230771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189.39393939393938</v>
      </c>
      <c r="Y569" s="779">
        <f>IFERROR(Y566/H566,"0")+IFERROR(Y567/H567,"0")+IFERROR(Y568/H568,"0")</f>
        <v>190</v>
      </c>
      <c r="Z569" s="779">
        <f>IFERROR(IF(Z566="",0,Z566),"0")+IFERROR(IF(Z567="",0,Z567),"0")+IFERROR(IF(Z568="",0,Z568),"0")</f>
        <v>2.2724000000000002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1000</v>
      </c>
      <c r="Y570" s="779">
        <f>IFERROR(SUM(Y566:Y568),"0")</f>
        <v>1003.2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500</v>
      </c>
      <c r="Y572" s="778">
        <f t="shared" ref="Y572:Y580" si="115">IFERROR(IF(X572="",0,CEILING((X572/$H572),1)*$H572),"")</f>
        <v>501.6</v>
      </c>
      <c r="Z572" s="36">
        <f>IFERROR(IF(Y572=0,"",ROUNDUP(Y572/H572,0)*0.01196),"")</f>
        <v>1.1362000000000001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534.09090909090912</v>
      </c>
      <c r="BN572" s="64">
        <f t="shared" ref="BN572:BN580" si="117">IFERROR(Y572*I572/H572,"0")</f>
        <v>535.79999999999995</v>
      </c>
      <c r="BO572" s="64">
        <f t="shared" ref="BO572:BO580" si="118">IFERROR(1/J572*(X572/H572),"0")</f>
        <v>0.91054778554778548</v>
      </c>
      <c r="BP572" s="64">
        <f t="shared" ref="BP572:BP580" si="119">IFERROR(1/J572*(Y572/H572),"0")</f>
        <v>0.91346153846153855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700</v>
      </c>
      <c r="Y573" s="778">
        <f t="shared" si="115"/>
        <v>702.24</v>
      </c>
      <c r="Z573" s="36">
        <f>IFERROR(IF(Y573=0,"",ROUNDUP(Y573/H573,0)*0.01196),"")</f>
        <v>1.5906800000000001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747.72727272727275</v>
      </c>
      <c r="BN573" s="64">
        <f t="shared" si="117"/>
        <v>750.11999999999989</v>
      </c>
      <c r="BO573" s="64">
        <f t="shared" si="118"/>
        <v>1.2747668997668997</v>
      </c>
      <c r="BP573" s="64">
        <f t="shared" si="119"/>
        <v>1.278846153846154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1500</v>
      </c>
      <c r="Y574" s="778">
        <f t="shared" si="115"/>
        <v>1504.8000000000002</v>
      </c>
      <c r="Z574" s="36">
        <f>IFERROR(IF(Y574=0,"",ROUNDUP(Y574/H574,0)*0.01196),"")</f>
        <v>3.4085999999999999</v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1602.2727272727273</v>
      </c>
      <c r="BN574" s="64">
        <f t="shared" si="117"/>
        <v>1607.3999999999999</v>
      </c>
      <c r="BO574" s="64">
        <f t="shared" si="118"/>
        <v>2.7316433566433567</v>
      </c>
      <c r="BP574" s="64">
        <f t="shared" si="119"/>
        <v>2.7403846153846154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511.36363636363632</v>
      </c>
      <c r="Y581" s="779">
        <f>IFERROR(Y572/H572,"0")+IFERROR(Y573/H573,"0")+IFERROR(Y574/H574,"0")+IFERROR(Y575/H575,"0")+IFERROR(Y576/H576,"0")+IFERROR(Y577/H577,"0")+IFERROR(Y578/H578,"0")+IFERROR(Y579/H579,"0")+IFERROR(Y580/H580,"0")</f>
        <v>513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6.1354800000000003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2700</v>
      </c>
      <c r="Y582" s="779">
        <f>IFERROR(SUM(Y572:Y580),"0")</f>
        <v>2708.6400000000003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15091.2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15152.279999999999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16028.869099567099</v>
      </c>
      <c r="Y666" s="779">
        <f>IFERROR(SUM(BN22:BN662),"0")</f>
        <v>16093.404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28</v>
      </c>
      <c r="Y667" s="38">
        <f>ROUNDUP(SUM(BP22:BP662),0)</f>
        <v>28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16728.869099567099</v>
      </c>
      <c r="Y668" s="779">
        <f>GrossWeightTotalR+PalletQtyTotalR*25</f>
        <v>16793.404000000002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2414.5699855699854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2423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33.071240000000003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100.80000000000001</v>
      </c>
      <c r="E675" s="46">
        <f>IFERROR(Y106*1,"0")+IFERROR(Y107*1,"0")+IFERROR(Y108*1,"0")+IFERROR(Y112*1,"0")+IFERROR(Y113*1,"0")+IFERROR(Y114*1,"0")+IFERROR(Y115*1,"0")+IFERROR(Y116*1,"0")+IFERROR(Y117*1,"0")</f>
        <v>729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307.8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100.80000000000001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100.8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2235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3006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356.40000000000003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8215.68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