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2108771-DF8B-45FF-AE26-A7B8DD3C429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X507" i="1"/>
  <c r="W507" i="1"/>
  <c r="BO506" i="1"/>
  <c r="BN506" i="1"/>
  <c r="BM506" i="1"/>
  <c r="BL506" i="1"/>
  <c r="Y506" i="1"/>
  <c r="X506" i="1"/>
  <c r="BO505" i="1"/>
  <c r="BN505" i="1"/>
  <c r="BM505" i="1"/>
  <c r="BL505" i="1"/>
  <c r="Y505" i="1"/>
  <c r="X505" i="1"/>
  <c r="BO504" i="1"/>
  <c r="BN504" i="1"/>
  <c r="BM504" i="1"/>
  <c r="BL504" i="1"/>
  <c r="Y504" i="1"/>
  <c r="X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Y507" i="1" s="1"/>
  <c r="X500" i="1"/>
  <c r="W550" i="1" s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W477" i="1"/>
  <c r="X476" i="1"/>
  <c r="W476" i="1"/>
  <c r="BO475" i="1"/>
  <c r="BN475" i="1"/>
  <c r="BM475" i="1"/>
  <c r="BL475" i="1"/>
  <c r="Y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O469" i="1"/>
  <c r="BN469" i="1"/>
  <c r="BM469" i="1"/>
  <c r="BL469" i="1"/>
  <c r="Y469" i="1"/>
  <c r="X469" i="1"/>
  <c r="O469" i="1"/>
  <c r="BN468" i="1"/>
  <c r="BL468" i="1"/>
  <c r="X468" i="1"/>
  <c r="O468" i="1"/>
  <c r="BO467" i="1"/>
  <c r="BN467" i="1"/>
  <c r="BM467" i="1"/>
  <c r="BL467" i="1"/>
  <c r="Y467" i="1"/>
  <c r="X467" i="1"/>
  <c r="O467" i="1"/>
  <c r="BN466" i="1"/>
  <c r="BL466" i="1"/>
  <c r="X466" i="1"/>
  <c r="O466" i="1"/>
  <c r="BO465" i="1"/>
  <c r="BN465" i="1"/>
  <c r="BM465" i="1"/>
  <c r="BL465" i="1"/>
  <c r="Y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O461" i="1"/>
  <c r="BN461" i="1"/>
  <c r="BM461" i="1"/>
  <c r="BL461" i="1"/>
  <c r="Y461" i="1"/>
  <c r="X461" i="1"/>
  <c r="BO460" i="1"/>
  <c r="BN460" i="1"/>
  <c r="BM460" i="1"/>
  <c r="BL460" i="1"/>
  <c r="Y460" i="1"/>
  <c r="X460" i="1"/>
  <c r="O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Y443" i="1" s="1"/>
  <c r="X442" i="1"/>
  <c r="X444" i="1" s="1"/>
  <c r="O442" i="1"/>
  <c r="W440" i="1"/>
  <c r="X439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O422" i="1"/>
  <c r="BN422" i="1"/>
  <c r="BM422" i="1"/>
  <c r="BL422" i="1"/>
  <c r="Y422" i="1"/>
  <c r="X422" i="1"/>
  <c r="O422" i="1"/>
  <c r="W419" i="1"/>
  <c r="X418" i="1"/>
  <c r="W418" i="1"/>
  <c r="BO417" i="1"/>
  <c r="BN417" i="1"/>
  <c r="BM417" i="1"/>
  <c r="BL417" i="1"/>
  <c r="Y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X419" i="1" s="1"/>
  <c r="O415" i="1"/>
  <c r="W413" i="1"/>
  <c r="X412" i="1"/>
  <c r="W412" i="1"/>
  <c r="BO411" i="1"/>
  <c r="BN411" i="1"/>
  <c r="BM411" i="1"/>
  <c r="BL411" i="1"/>
  <c r="Y411" i="1"/>
  <c r="Y412" i="1" s="1"/>
  <c r="X411" i="1"/>
  <c r="X413" i="1" s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O392" i="1"/>
  <c r="BN392" i="1"/>
  <c r="BM392" i="1"/>
  <c r="BL392" i="1"/>
  <c r="Y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O384" i="1"/>
  <c r="W380" i="1"/>
  <c r="X379" i="1"/>
  <c r="W379" i="1"/>
  <c r="BO378" i="1"/>
  <c r="BN378" i="1"/>
  <c r="BM378" i="1"/>
  <c r="BL378" i="1"/>
  <c r="Y378" i="1"/>
  <c r="Y379" i="1" s="1"/>
  <c r="X378" i="1"/>
  <c r="X380" i="1" s="1"/>
  <c r="O378" i="1"/>
  <c r="W376" i="1"/>
  <c r="W375" i="1"/>
  <c r="BO374" i="1"/>
  <c r="BN374" i="1"/>
  <c r="BM374" i="1"/>
  <c r="BL374" i="1"/>
  <c r="Y374" i="1"/>
  <c r="X374" i="1"/>
  <c r="O374" i="1"/>
  <c r="BN373" i="1"/>
  <c r="BL373" i="1"/>
  <c r="X373" i="1"/>
  <c r="O373" i="1"/>
  <c r="BO372" i="1"/>
  <c r="BN372" i="1"/>
  <c r="BM372" i="1"/>
  <c r="BL372" i="1"/>
  <c r="Y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X368" i="1" s="1"/>
  <c r="O366" i="1"/>
  <c r="W364" i="1"/>
  <c r="W363" i="1"/>
  <c r="BO362" i="1"/>
  <c r="BN362" i="1"/>
  <c r="BM362" i="1"/>
  <c r="BL362" i="1"/>
  <c r="Y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BO358" i="1"/>
  <c r="BN358" i="1"/>
  <c r="BM358" i="1"/>
  <c r="BL358" i="1"/>
  <c r="Y358" i="1"/>
  <c r="X358" i="1"/>
  <c r="X364" i="1" s="1"/>
  <c r="O358" i="1"/>
  <c r="W355" i="1"/>
  <c r="X354" i="1"/>
  <c r="W354" i="1"/>
  <c r="BO353" i="1"/>
  <c r="BN353" i="1"/>
  <c r="BM353" i="1"/>
  <c r="BL353" i="1"/>
  <c r="Y353" i="1"/>
  <c r="Y354" i="1" s="1"/>
  <c r="X353" i="1"/>
  <c r="X355" i="1" s="1"/>
  <c r="O353" i="1"/>
  <c r="W351" i="1"/>
  <c r="W350" i="1"/>
  <c r="BO349" i="1"/>
  <c r="BN349" i="1"/>
  <c r="BM349" i="1"/>
  <c r="BL349" i="1"/>
  <c r="Y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O331" i="1"/>
  <c r="BO330" i="1"/>
  <c r="BN330" i="1"/>
  <c r="BM330" i="1"/>
  <c r="BL330" i="1"/>
  <c r="Y330" i="1"/>
  <c r="X330" i="1"/>
  <c r="O330" i="1"/>
  <c r="BN329" i="1"/>
  <c r="BL329" i="1"/>
  <c r="X329" i="1"/>
  <c r="W325" i="1"/>
  <c r="X324" i="1"/>
  <c r="W324" i="1"/>
  <c r="BO323" i="1"/>
  <c r="BN323" i="1"/>
  <c r="BM323" i="1"/>
  <c r="BL323" i="1"/>
  <c r="Y323" i="1"/>
  <c r="Y324" i="1" s="1"/>
  <c r="X323" i="1"/>
  <c r="X325" i="1" s="1"/>
  <c r="O323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W316" i="1"/>
  <c r="BO315" i="1"/>
  <c r="BN315" i="1"/>
  <c r="BM315" i="1"/>
  <c r="BL315" i="1"/>
  <c r="Y315" i="1"/>
  <c r="X315" i="1"/>
  <c r="O315" i="1"/>
  <c r="BN314" i="1"/>
  <c r="BL314" i="1"/>
  <c r="X314" i="1"/>
  <c r="O314" i="1"/>
  <c r="BO313" i="1"/>
  <c r="BN313" i="1"/>
  <c r="BM313" i="1"/>
  <c r="BL313" i="1"/>
  <c r="Y313" i="1"/>
  <c r="X313" i="1"/>
  <c r="O313" i="1"/>
  <c r="W311" i="1"/>
  <c r="X310" i="1"/>
  <c r="W310" i="1"/>
  <c r="BO309" i="1"/>
  <c r="BN309" i="1"/>
  <c r="BM309" i="1"/>
  <c r="BL309" i="1"/>
  <c r="Y309" i="1"/>
  <c r="Y310" i="1" s="1"/>
  <c r="X309" i="1"/>
  <c r="O309" i="1"/>
  <c r="W306" i="1"/>
  <c r="X305" i="1"/>
  <c r="W305" i="1"/>
  <c r="BO304" i="1"/>
  <c r="BN304" i="1"/>
  <c r="BM304" i="1"/>
  <c r="BL304" i="1"/>
  <c r="Y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X283" i="1" s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N255" i="1"/>
  <c r="BL255" i="1"/>
  <c r="X255" i="1"/>
  <c r="X259" i="1" s="1"/>
  <c r="O255" i="1"/>
  <c r="W253" i="1"/>
  <c r="W252" i="1"/>
  <c r="BN251" i="1"/>
  <c r="BL251" i="1"/>
  <c r="X251" i="1"/>
  <c r="X252" i="1" s="1"/>
  <c r="O251" i="1"/>
  <c r="W249" i="1"/>
  <c r="W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O238" i="1"/>
  <c r="BN237" i="1"/>
  <c r="BL237" i="1"/>
  <c r="X237" i="1"/>
  <c r="BO237" i="1" s="1"/>
  <c r="O237" i="1"/>
  <c r="BO236" i="1"/>
  <c r="BN236" i="1"/>
  <c r="BM236" i="1"/>
  <c r="BL236" i="1"/>
  <c r="Y236" i="1"/>
  <c r="X236" i="1"/>
  <c r="O236" i="1"/>
  <c r="BN235" i="1"/>
  <c r="BL235" i="1"/>
  <c r="X235" i="1"/>
  <c r="BO235" i="1" s="1"/>
  <c r="O235" i="1"/>
  <c r="BO234" i="1"/>
  <c r="BN234" i="1"/>
  <c r="BM234" i="1"/>
  <c r="BL234" i="1"/>
  <c r="Y234" i="1"/>
  <c r="X234" i="1"/>
  <c r="O234" i="1"/>
  <c r="W231" i="1"/>
  <c r="W230" i="1"/>
  <c r="BO229" i="1"/>
  <c r="BN229" i="1"/>
  <c r="BM229" i="1"/>
  <c r="BL229" i="1"/>
  <c r="Y229" i="1"/>
  <c r="X229" i="1"/>
  <c r="O229" i="1"/>
  <c r="BN228" i="1"/>
  <c r="BL228" i="1"/>
  <c r="X228" i="1"/>
  <c r="BO228" i="1" s="1"/>
  <c r="O228" i="1"/>
  <c r="BO227" i="1"/>
  <c r="BN227" i="1"/>
  <c r="BM227" i="1"/>
  <c r="BL227" i="1"/>
  <c r="Y227" i="1"/>
  <c r="X227" i="1"/>
  <c r="O227" i="1"/>
  <c r="BN226" i="1"/>
  <c r="BL226" i="1"/>
  <c r="X226" i="1"/>
  <c r="BO226" i="1" s="1"/>
  <c r="O226" i="1"/>
  <c r="BO225" i="1"/>
  <c r="BN225" i="1"/>
  <c r="BM225" i="1"/>
  <c r="BL225" i="1"/>
  <c r="Y225" i="1"/>
  <c r="X225" i="1"/>
  <c r="O225" i="1"/>
  <c r="BN224" i="1"/>
  <c r="BL224" i="1"/>
  <c r="X224" i="1"/>
  <c r="X231" i="1" s="1"/>
  <c r="O224" i="1"/>
  <c r="W221" i="1"/>
  <c r="W220" i="1"/>
  <c r="BN219" i="1"/>
  <c r="BL219" i="1"/>
  <c r="X219" i="1"/>
  <c r="BO219" i="1" s="1"/>
  <c r="O219" i="1"/>
  <c r="BO218" i="1"/>
  <c r="BN218" i="1"/>
  <c r="BM218" i="1"/>
  <c r="BL218" i="1"/>
  <c r="Y218" i="1"/>
  <c r="X218" i="1"/>
  <c r="X220" i="1" s="1"/>
  <c r="O218" i="1"/>
  <c r="W216" i="1"/>
  <c r="W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O212" i="1"/>
  <c r="BN212" i="1"/>
  <c r="BM212" i="1"/>
  <c r="BL212" i="1"/>
  <c r="Y212" i="1"/>
  <c r="X212" i="1"/>
  <c r="O212" i="1"/>
  <c r="BN211" i="1"/>
  <c r="BL211" i="1"/>
  <c r="X211" i="1"/>
  <c r="BO211" i="1" s="1"/>
  <c r="O211" i="1"/>
  <c r="BO210" i="1"/>
  <c r="BN210" i="1"/>
  <c r="BM210" i="1"/>
  <c r="BL210" i="1"/>
  <c r="Y210" i="1"/>
  <c r="X210" i="1"/>
  <c r="O210" i="1"/>
  <c r="BN209" i="1"/>
  <c r="BL209" i="1"/>
  <c r="X209" i="1"/>
  <c r="J550" i="1" s="1"/>
  <c r="O209" i="1"/>
  <c r="W206" i="1"/>
  <c r="W205" i="1"/>
  <c r="BN204" i="1"/>
  <c r="BL204" i="1"/>
  <c r="X204" i="1"/>
  <c r="BO204" i="1" s="1"/>
  <c r="O204" i="1"/>
  <c r="BO203" i="1"/>
  <c r="BN203" i="1"/>
  <c r="BM203" i="1"/>
  <c r="BL203" i="1"/>
  <c r="Y203" i="1"/>
  <c r="X203" i="1"/>
  <c r="O203" i="1"/>
  <c r="BN202" i="1"/>
  <c r="BL202" i="1"/>
  <c r="X202" i="1"/>
  <c r="BO202" i="1" s="1"/>
  <c r="O202" i="1"/>
  <c r="BO201" i="1"/>
  <c r="BN201" i="1"/>
  <c r="BM201" i="1"/>
  <c r="BL201" i="1"/>
  <c r="Y201" i="1"/>
  <c r="X201" i="1"/>
  <c r="X205" i="1" s="1"/>
  <c r="O201" i="1"/>
  <c r="W199" i="1"/>
  <c r="W198" i="1"/>
  <c r="BO197" i="1"/>
  <c r="BN197" i="1"/>
  <c r="BM197" i="1"/>
  <c r="BL197" i="1"/>
  <c r="Y197" i="1"/>
  <c r="X197" i="1"/>
  <c r="O197" i="1"/>
  <c r="BN196" i="1"/>
  <c r="BL196" i="1"/>
  <c r="X196" i="1"/>
  <c r="BO196" i="1" s="1"/>
  <c r="O196" i="1"/>
  <c r="BO195" i="1"/>
  <c r="BN195" i="1"/>
  <c r="BM195" i="1"/>
  <c r="BL195" i="1"/>
  <c r="Y195" i="1"/>
  <c r="X195" i="1"/>
  <c r="O195" i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O188" i="1"/>
  <c r="BO187" i="1"/>
  <c r="BN187" i="1"/>
  <c r="BM187" i="1"/>
  <c r="BL187" i="1"/>
  <c r="Y187" i="1"/>
  <c r="X187" i="1"/>
  <c r="O187" i="1"/>
  <c r="BN186" i="1"/>
  <c r="BL186" i="1"/>
  <c r="X186" i="1"/>
  <c r="BO186" i="1" s="1"/>
  <c r="O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X199" i="1" s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X179" i="1" s="1"/>
  <c r="O174" i="1"/>
  <c r="W172" i="1"/>
  <c r="W171" i="1"/>
  <c r="BN170" i="1"/>
  <c r="BL170" i="1"/>
  <c r="X170" i="1"/>
  <c r="BO170" i="1" s="1"/>
  <c r="O170" i="1"/>
  <c r="BO169" i="1"/>
  <c r="BN169" i="1"/>
  <c r="BM169" i="1"/>
  <c r="BL169" i="1"/>
  <c r="Y169" i="1"/>
  <c r="X169" i="1"/>
  <c r="X171" i="1" s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I550" i="1" s="1"/>
  <c r="O164" i="1"/>
  <c r="W161" i="1"/>
  <c r="W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X160" i="1" s="1"/>
  <c r="O151" i="1"/>
  <c r="W148" i="1"/>
  <c r="W147" i="1"/>
  <c r="BN146" i="1"/>
  <c r="BL146" i="1"/>
  <c r="X146" i="1"/>
  <c r="BO146" i="1" s="1"/>
  <c r="O146" i="1"/>
  <c r="BO145" i="1"/>
  <c r="BN145" i="1"/>
  <c r="BM145" i="1"/>
  <c r="BL145" i="1"/>
  <c r="Y145" i="1"/>
  <c r="X145" i="1"/>
  <c r="O145" i="1"/>
  <c r="BN144" i="1"/>
  <c r="BL144" i="1"/>
  <c r="X144" i="1"/>
  <c r="G550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F550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30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BN106" i="1"/>
  <c r="BL106" i="1"/>
  <c r="X106" i="1"/>
  <c r="X120" i="1" s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0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0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40" i="1" s="1"/>
  <c r="W24" i="1"/>
  <c r="BO23" i="1"/>
  <c r="BN23" i="1"/>
  <c r="BM23" i="1"/>
  <c r="BL23" i="1"/>
  <c r="Y23" i="1"/>
  <c r="X23" i="1"/>
  <c r="O23" i="1"/>
  <c r="BN22" i="1"/>
  <c r="W542" i="1" s="1"/>
  <c r="BL22" i="1"/>
  <c r="W541" i="1" s="1"/>
  <c r="W543" i="1" s="1"/>
  <c r="X22" i="1"/>
  <c r="B550" i="1" s="1"/>
  <c r="H10" i="1"/>
  <c r="A9" i="1"/>
  <c r="A10" i="1" s="1"/>
  <c r="D7" i="1"/>
  <c r="P6" i="1"/>
  <c r="O2" i="1"/>
  <c r="F9" i="1" l="1"/>
  <c r="J9" i="1"/>
  <c r="F10" i="1"/>
  <c r="X24" i="1"/>
  <c r="X34" i="1"/>
  <c r="X54" i="1"/>
  <c r="X62" i="1"/>
  <c r="X87" i="1"/>
  <c r="X93" i="1"/>
  <c r="X103" i="1"/>
  <c r="X121" i="1"/>
  <c r="X131" i="1"/>
  <c r="X140" i="1"/>
  <c r="X148" i="1"/>
  <c r="X161" i="1"/>
  <c r="X166" i="1"/>
  <c r="X172" i="1"/>
  <c r="X178" i="1"/>
  <c r="X198" i="1"/>
  <c r="X206" i="1"/>
  <c r="X215" i="1"/>
  <c r="X221" i="1"/>
  <c r="X230" i="1"/>
  <c r="X249" i="1"/>
  <c r="X253" i="1"/>
  <c r="BO258" i="1"/>
  <c r="BM258" i="1"/>
  <c r="Y258" i="1"/>
  <c r="X260" i="1"/>
  <c r="X271" i="1"/>
  <c r="BO262" i="1"/>
  <c r="BM262" i="1"/>
  <c r="Y262" i="1"/>
  <c r="BO266" i="1"/>
  <c r="BM266" i="1"/>
  <c r="Y266" i="1"/>
  <c r="BO270" i="1"/>
  <c r="BM270" i="1"/>
  <c r="Y270" i="1"/>
  <c r="X272" i="1"/>
  <c r="X277" i="1"/>
  <c r="BO274" i="1"/>
  <c r="BM274" i="1"/>
  <c r="Y274" i="1"/>
  <c r="BO288" i="1"/>
  <c r="BM288" i="1"/>
  <c r="Y288" i="1"/>
  <c r="X290" i="1"/>
  <c r="O550" i="1"/>
  <c r="X300" i="1"/>
  <c r="BO293" i="1"/>
  <c r="BM293" i="1"/>
  <c r="Y293" i="1"/>
  <c r="BO297" i="1"/>
  <c r="BM297" i="1"/>
  <c r="Y297" i="1"/>
  <c r="Y316" i="1"/>
  <c r="BO314" i="1"/>
  <c r="BM314" i="1"/>
  <c r="Y314" i="1"/>
  <c r="BO331" i="1"/>
  <c r="BM331" i="1"/>
  <c r="Y331" i="1"/>
  <c r="BO336" i="1"/>
  <c r="BM336" i="1"/>
  <c r="Y336" i="1"/>
  <c r="BO344" i="1"/>
  <c r="BM344" i="1"/>
  <c r="Y344" i="1"/>
  <c r="X346" i="1"/>
  <c r="X351" i="1"/>
  <c r="BO348" i="1"/>
  <c r="BM348" i="1"/>
  <c r="Y348" i="1"/>
  <c r="Y350" i="1" s="1"/>
  <c r="BO361" i="1"/>
  <c r="BM361" i="1"/>
  <c r="Y361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BO423" i="1"/>
  <c r="BM423" i="1"/>
  <c r="Y423" i="1"/>
  <c r="Y424" i="1" s="1"/>
  <c r="X425" i="1"/>
  <c r="X434" i="1"/>
  <c r="BO427" i="1"/>
  <c r="BM427" i="1"/>
  <c r="Y427" i="1"/>
  <c r="X435" i="1"/>
  <c r="BO431" i="1"/>
  <c r="BM431" i="1"/>
  <c r="Y431" i="1"/>
  <c r="U550" i="1"/>
  <c r="X454" i="1"/>
  <c r="BO451" i="1"/>
  <c r="BM451" i="1"/>
  <c r="Y451" i="1"/>
  <c r="BO453" i="1"/>
  <c r="BM453" i="1"/>
  <c r="Y453" i="1"/>
  <c r="X455" i="1"/>
  <c r="X471" i="1"/>
  <c r="BO459" i="1"/>
  <c r="BM459" i="1"/>
  <c r="Y459" i="1"/>
  <c r="V550" i="1"/>
  <c r="X472" i="1"/>
  <c r="BO464" i="1"/>
  <c r="BM464" i="1"/>
  <c r="Y464" i="1"/>
  <c r="BO468" i="1"/>
  <c r="BM468" i="1"/>
  <c r="Y468" i="1"/>
  <c r="BO480" i="1"/>
  <c r="BM480" i="1"/>
  <c r="Y480" i="1"/>
  <c r="Y485" i="1" s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Y523" i="1" s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H550" i="1"/>
  <c r="H9" i="1"/>
  <c r="Y22" i="1"/>
  <c r="Y24" i="1" s="1"/>
  <c r="BM22" i="1"/>
  <c r="BO22" i="1"/>
  <c r="W544" i="1"/>
  <c r="X25" i="1"/>
  <c r="Y28" i="1"/>
  <c r="Y34" i="1" s="1"/>
  <c r="BM28" i="1"/>
  <c r="Y30" i="1"/>
  <c r="BM30" i="1"/>
  <c r="Y32" i="1"/>
  <c r="BM32" i="1"/>
  <c r="C550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Y103" i="1" s="1"/>
  <c r="BM97" i="1"/>
  <c r="Y99" i="1"/>
  <c r="BM99" i="1"/>
  <c r="Y101" i="1"/>
  <c r="BM101" i="1"/>
  <c r="Y106" i="1"/>
  <c r="Y120" i="1" s="1"/>
  <c r="BM106" i="1"/>
  <c r="BO106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Y139" i="1" s="1"/>
  <c r="BM134" i="1"/>
  <c r="BO134" i="1"/>
  <c r="Y136" i="1"/>
  <c r="BM136" i="1"/>
  <c r="Y138" i="1"/>
  <c r="BM138" i="1"/>
  <c r="X139" i="1"/>
  <c r="Y144" i="1"/>
  <c r="Y147" i="1" s="1"/>
  <c r="BM144" i="1"/>
  <c r="BO144" i="1"/>
  <c r="Y146" i="1"/>
  <c r="BM146" i="1"/>
  <c r="X147" i="1"/>
  <c r="Y151" i="1"/>
  <c r="Y160" i="1" s="1"/>
  <c r="BM151" i="1"/>
  <c r="BO151" i="1"/>
  <c r="Y153" i="1"/>
  <c r="BM153" i="1"/>
  <c r="Y155" i="1"/>
  <c r="BM155" i="1"/>
  <c r="Y157" i="1"/>
  <c r="BM157" i="1"/>
  <c r="Y159" i="1"/>
  <c r="BM159" i="1"/>
  <c r="Y164" i="1"/>
  <c r="Y166" i="1" s="1"/>
  <c r="BM164" i="1"/>
  <c r="BO164" i="1"/>
  <c r="X167" i="1"/>
  <c r="Y170" i="1"/>
  <c r="Y171" i="1" s="1"/>
  <c r="BM170" i="1"/>
  <c r="Y174" i="1"/>
  <c r="BM174" i="1"/>
  <c r="BO174" i="1"/>
  <c r="Y176" i="1"/>
  <c r="BM176" i="1"/>
  <c r="Y182" i="1"/>
  <c r="Y198" i="1" s="1"/>
  <c r="BM182" i="1"/>
  <c r="Y184" i="1"/>
  <c r="BM184" i="1"/>
  <c r="Y186" i="1"/>
  <c r="BM186" i="1"/>
  <c r="Y188" i="1"/>
  <c r="BM188" i="1"/>
  <c r="Y190" i="1"/>
  <c r="BM190" i="1"/>
  <c r="Y192" i="1"/>
  <c r="BM192" i="1"/>
  <c r="Y194" i="1"/>
  <c r="BM194" i="1"/>
  <c r="Y196" i="1"/>
  <c r="BM196" i="1"/>
  <c r="Y202" i="1"/>
  <c r="Y205" i="1" s="1"/>
  <c r="BM202" i="1"/>
  <c r="Y204" i="1"/>
  <c r="BM204" i="1"/>
  <c r="Y209" i="1"/>
  <c r="Y215" i="1" s="1"/>
  <c r="BM209" i="1"/>
  <c r="BO209" i="1"/>
  <c r="Y211" i="1"/>
  <c r="BM211" i="1"/>
  <c r="Y213" i="1"/>
  <c r="BM213" i="1"/>
  <c r="X216" i="1"/>
  <c r="Y219" i="1"/>
  <c r="Y220" i="1" s="1"/>
  <c r="BM219" i="1"/>
  <c r="Y224" i="1"/>
  <c r="Y230" i="1" s="1"/>
  <c r="BM224" i="1"/>
  <c r="BO224" i="1"/>
  <c r="Y226" i="1"/>
  <c r="BM226" i="1"/>
  <c r="Y228" i="1"/>
  <c r="BM228" i="1"/>
  <c r="L550" i="1"/>
  <c r="N550" i="1"/>
  <c r="Y235" i="1"/>
  <c r="Y248" i="1" s="1"/>
  <c r="BM235" i="1"/>
  <c r="Y237" i="1"/>
  <c r="BM237" i="1"/>
  <c r="Y239" i="1"/>
  <c r="BM239" i="1"/>
  <c r="Y241" i="1"/>
  <c r="BM241" i="1"/>
  <c r="Y243" i="1"/>
  <c r="BM243" i="1"/>
  <c r="Y245" i="1"/>
  <c r="BM245" i="1"/>
  <c r="Y247" i="1"/>
  <c r="BM247" i="1"/>
  <c r="X248" i="1"/>
  <c r="Y251" i="1"/>
  <c r="Y252" i="1" s="1"/>
  <c r="BM251" i="1"/>
  <c r="BO251" i="1"/>
  <c r="Y255" i="1"/>
  <c r="BM255" i="1"/>
  <c r="BO255" i="1"/>
  <c r="BO256" i="1"/>
  <c r="BM256" i="1"/>
  <c r="Y256" i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Y289" i="1" s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X317" i="1"/>
  <c r="X316" i="1"/>
  <c r="Q550" i="1"/>
  <c r="X339" i="1"/>
  <c r="BO329" i="1"/>
  <c r="BM329" i="1"/>
  <c r="Y329" i="1"/>
  <c r="BO333" i="1"/>
  <c r="BM333" i="1"/>
  <c r="Y333" i="1"/>
  <c r="BO338" i="1"/>
  <c r="BM338" i="1"/>
  <c r="Y338" i="1"/>
  <c r="X340" i="1"/>
  <c r="X345" i="1"/>
  <c r="BO342" i="1"/>
  <c r="BM342" i="1"/>
  <c r="Y342" i="1"/>
  <c r="Y345" i="1" s="1"/>
  <c r="X350" i="1"/>
  <c r="BO359" i="1"/>
  <c r="BM359" i="1"/>
  <c r="Y359" i="1"/>
  <c r="Y363" i="1" s="1"/>
  <c r="X363" i="1"/>
  <c r="BO367" i="1"/>
  <c r="BM367" i="1"/>
  <c r="Y367" i="1"/>
  <c r="Y368" i="1" s="1"/>
  <c r="X369" i="1"/>
  <c r="X376" i="1"/>
  <c r="BO371" i="1"/>
  <c r="BM371" i="1"/>
  <c r="Y371" i="1"/>
  <c r="Y375" i="1" s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9" i="1"/>
  <c r="X408" i="1"/>
  <c r="BO405" i="1"/>
  <c r="BM405" i="1"/>
  <c r="Y405" i="1"/>
  <c r="Y408" i="1" s="1"/>
  <c r="R550" i="1"/>
  <c r="P550" i="1"/>
  <c r="X311" i="1"/>
  <c r="S550" i="1"/>
  <c r="X386" i="1"/>
  <c r="BO416" i="1"/>
  <c r="BM416" i="1"/>
  <c r="Y416" i="1"/>
  <c r="Y418" i="1" s="1"/>
  <c r="T550" i="1"/>
  <c r="BO429" i="1"/>
  <c r="BM429" i="1"/>
  <c r="Y429" i="1"/>
  <c r="BO433" i="1"/>
  <c r="BM433" i="1"/>
  <c r="Y433" i="1"/>
  <c r="X440" i="1"/>
  <c r="BO437" i="1"/>
  <c r="BM437" i="1"/>
  <c r="Y437" i="1"/>
  <c r="Y439" i="1" s="1"/>
  <c r="BO452" i="1"/>
  <c r="BM452" i="1"/>
  <c r="Y452" i="1"/>
  <c r="BO462" i="1"/>
  <c r="BM462" i="1"/>
  <c r="Y462" i="1"/>
  <c r="BO466" i="1"/>
  <c r="BM466" i="1"/>
  <c r="Y466" i="1"/>
  <c r="BO470" i="1"/>
  <c r="BM470" i="1"/>
  <c r="Y470" i="1"/>
  <c r="X477" i="1"/>
  <c r="BO474" i="1"/>
  <c r="BM474" i="1"/>
  <c r="Y474" i="1"/>
  <c r="Y476" i="1" s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Y514" i="1" s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259" i="1" l="1"/>
  <c r="Y178" i="1"/>
  <c r="Y130" i="1"/>
  <c r="Y93" i="1"/>
  <c r="Y86" i="1"/>
  <c r="Y61" i="1"/>
  <c r="X541" i="1"/>
  <c r="Y538" i="1"/>
  <c r="Y491" i="1"/>
  <c r="Y434" i="1"/>
  <c r="Y277" i="1"/>
  <c r="X544" i="1"/>
  <c r="Y402" i="1"/>
  <c r="Y339" i="1"/>
  <c r="X540" i="1"/>
  <c r="X542" i="1"/>
  <c r="Y471" i="1"/>
  <c r="Y454" i="1"/>
  <c r="Y300" i="1"/>
  <c r="Y271" i="1"/>
  <c r="Y545" i="1" s="1"/>
  <c r="X543" i="1" l="1"/>
</calcChain>
</file>

<file path=xl/sharedStrings.xml><?xml version="1.0" encoding="utf-8"?>
<sst xmlns="http://schemas.openxmlformats.org/spreadsheetml/2006/main" count="2316" uniqueCount="759">
  <si>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</si>
  <si>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</si>
  <si>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</si>
  <si>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</si>
  <si>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</si>
  <si>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</si>
  <si>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</si>
  <si>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</si>
  <si>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</si>
  <si>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</si>
  <si>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</si>
  <si>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</si>
  <si>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</si>
  <si>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</si>
  <si>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</si>
  <si>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</si>
  <si>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</si>
  <si>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</si>
  <si>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</si>
  <si>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</si>
  <si>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</si>
  <si>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</si>
  <si>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</si>
  <si>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</si>
  <si>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</si>
  <si>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</si>
  <si>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</si>
  <si>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</si>
  <si>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</si>
  <si>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</si>
  <si>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</si>
  <si>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</si>
  <si>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</si>
  <si>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</si>
  <si>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</si>
  <si>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</si>
  <si>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</si>
  <si>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</si>
  <si>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</si>
  <si>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</si>
  <si>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</si>
  <si>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</si>
  <si>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</si>
  <si>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</si>
  <si>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</si>
  <si>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</si>
  <si>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</si>
  <si>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</si>
  <si>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</si>
  <si>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</si>
  <si>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</si>
  <si>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</si>
  <si>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</si>
  <si>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</si>
  <si>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</si>
  <si>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</si>
  <si>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</si>
  <si>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</si>
  <si>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</si>
  <si>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</si>
  <si>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</si>
  <si>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</si>
  <si>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</si>
  <si>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</si>
  <si>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</si>
  <si>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</si>
  <si>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</si>
  <si>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</si>
  <si>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</si>
  <si>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</si>
  <si>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</si>
  <si>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</si>
  <si>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</si>
  <si>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</si>
  <si>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</si>
  <si>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</si>
  <si>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</si>
  <si>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</si>
  <si>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</si>
  <si>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</si>
  <si>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</si>
  <si>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</si>
  <si>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</si>
  <si>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</si>
  <si>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</si>
  <si>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</si>
  <si>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</si>
  <si>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</si>
  <si>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</si>
  <si>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</si>
  <si>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</si>
  <si>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</si>
  <si>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</si>
  <si>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</si>
  <si>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</si>
  <si>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</si>
  <si>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</si>
  <si>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</si>
  <si>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</si>
  <si>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</si>
  <si>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</si>
  <si>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</si>
  <si>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</si>
  <si>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</si>
  <si>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</si>
  <si>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</si>
  <si>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</si>
  <si>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</si>
  <si>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</si>
  <si>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</si>
  <si>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</si>
  <si>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</si>
  <si>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</si>
  <si>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</si>
  <si>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</si>
  <si>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</si>
  <si>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</si>
  <si>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</si>
  <si>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</si>
  <si>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</si>
  <si>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</si>
  <si>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</si>
  <si>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</si>
  <si>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</si>
  <si>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</si>
  <si>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</si>
  <si>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</si>
  <si>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</si>
  <si>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</si>
  <si>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</si>
  <si>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</si>
  <si>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</si>
  <si>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</si>
  <si>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</si>
  <si>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</si>
  <si>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</si>
  <si>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</si>
  <si>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</si>
  <si>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</si>
  <si>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</si>
  <si>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</si>
  <si>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</si>
  <si>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</si>
  <si>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</si>
  <si>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</si>
  <si>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</si>
  <si>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</si>
  <si>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</si>
  <si>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</si>
  <si>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</si>
  <si>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</si>
  <si>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</si>
  <si>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</si>
  <si>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</si>
  <si>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</si>
  <si>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</si>
  <si>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</si>
  <si>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</si>
  <si>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</si>
  <si>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</si>
  <si>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</si>
  <si>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</si>
  <si>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</si>
  <si>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</si>
  <si>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</si>
  <si>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</si>
  <si>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</si>
  <si>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</si>
  <si>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</si>
  <si>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</si>
  <si>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</si>
  <si>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</si>
  <si>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</si>
  <si>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</si>
  <si>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</si>
  <si>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</si>
  <si>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</si>
  <si>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</si>
  <si>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</si>
  <si>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</si>
  <si>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</si>
  <si>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</si>
  <si>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</si>
  <si>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</si>
  <si>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</si>
  <si>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</si>
  <si>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</si>
  <si>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</si>
  <si>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</si>
  <si>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</si>
  <si>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</si>
  <si>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</si>
  <si>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</si>
  <si>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</si>
  <si>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</si>
  <si>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</si>
  <si>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</si>
  <si>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</si>
  <si>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</si>
  <si>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</si>
  <si>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</si>
  <si>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</si>
  <si>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</si>
  <si>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</si>
  <si>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</si>
  <si>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</si>
  <si>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</si>
  <si>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</si>
  <si>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</si>
  <si>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</si>
  <si>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</si>
  <si>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</si>
  <si>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</si>
  <si>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</si>
  <si>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</si>
  <si>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</si>
  <si>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</si>
  <si>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</si>
  <si>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</si>
  <si>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</si>
  <si>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</si>
  <si>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</si>
  <si>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</si>
  <si>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</si>
  <si>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</si>
  <si>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</si>
  <si>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</si>
  <si>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</si>
  <si>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</si>
  <si>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</si>
  <si>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</si>
  <si>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</si>
  <si>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</si>
  <si>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</si>
  <si>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</si>
  <si>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</si>
  <si>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</si>
  <si>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</si>
  <si>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</si>
  <si>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</si>
  <si>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</si>
  <si>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</si>
  <si>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</si>
  <si>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</si>
  <si>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</si>
  <si>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</si>
  <si>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</si>
  <si>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</si>
  <si>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</si>
  <si>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</si>
  <si>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</si>
  <si>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</si>
  <si>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</si>
  <si>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</si>
  <si>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</si>
  <si>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</si>
  <si>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</si>
  <si>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</si>
  <si>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</si>
  <si>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</si>
  <si>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</si>
  <si>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</si>
  <si>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</si>
  <si>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</si>
  <si>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</si>
  <si>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</si>
  <si>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</si>
  <si>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</si>
  <si>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</si>
  <si>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</si>
  <si>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</si>
  <si>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</si>
  <si>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</si>
  <si>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</si>
  <si>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</si>
  <si>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</si>
  <si>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</si>
  <si>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</si>
  <si>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</si>
  <si>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</si>
  <si>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</si>
  <si>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</si>
  <si>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</si>
  <si>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</si>
  <si>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</si>
  <si>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</si>
  <si>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</si>
  <si>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</si>
  <si>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</si>
  <si>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</si>
  <si>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</si>
  <si>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</si>
  <si>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</si>
  <si>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</si>
  <si>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</si>
  <si>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</si>
  <si>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</si>
  <si>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</si>
  <si>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</si>
  <si>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</si>
  <si>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</si>
  <si>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</si>
  <si>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</si>
  <si>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</si>
  <si>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</si>
  <si>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</si>
  <si>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</si>
  <si>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</si>
  <si>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</si>
  <si>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</si>
  <si>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</si>
  <si>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</si>
  <si>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</si>
  <si>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</si>
  <si>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</si>
  <si>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</si>
  <si>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</si>
  <si>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</si>
  <si>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</si>
  <si>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</si>
  <si>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</si>
  <si>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</si>
  <si>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</si>
  <si>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</si>
  <si>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</si>
  <si>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</si>
  <si>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</si>
  <si>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</si>
  <si>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</si>
  <si>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</si>
  <si>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</si>
  <si>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</si>
  <si>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</si>
  <si>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</si>
  <si>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</si>
  <si>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</si>
  <si>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</si>
  <si>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</si>
  <si>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</si>
  <si>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</si>
  <si>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</si>
  <si>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</si>
  <si>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</si>
  <si>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</si>
  <si>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</si>
  <si>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</si>
  <si>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</si>
  <si>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</si>
  <si>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</si>
  <si>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</si>
  <si>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</si>
  <si>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</si>
  <si>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</si>
  <si>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</si>
  <si>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</si>
  <si>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</si>
  <si>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</si>
  <si>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</si>
  <si>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</si>
  <si>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</si>
  <si>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</si>
  <si>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</si>
  <si>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</si>
  <si>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</si>
  <si>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</si>
  <si>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</si>
  <si>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</si>
  <si>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</si>
  <si>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</si>
  <si>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</si>
  <si>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</si>
  <si>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</si>
  <si>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</si>
  <si>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</si>
  <si>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</si>
  <si>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</si>
  <si>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</si>
  <si>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</si>
  <si>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</si>
  <si>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</si>
  <si>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</si>
  <si>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</si>
  <si>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</si>
  <si>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</si>
  <si>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</si>
  <si>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</si>
  <si>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</si>
  <si>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</si>
  <si>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</si>
  <si>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</si>
  <si>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</si>
  <si>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</si>
  <si>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</si>
  <si>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</si>
  <si>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</si>
  <si>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</si>
  <si>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</si>
  <si>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</si>
  <si>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</si>
  <si>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</si>
  <si>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</si>
  <si>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</si>
  <si>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</si>
  <si>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</si>
  <si>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</si>
  <si>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</si>
  <si>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</si>
  <si>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</si>
  <si>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</si>
  <si>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</si>
  <si>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</si>
  <si>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</si>
  <si>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</si>
  <si>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</si>
  <si>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</si>
  <si>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</si>
  <si>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</si>
  <si>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</si>
  <si>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</si>
  <si>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</si>
  <si>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</si>
  <si>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</si>
  <si>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</si>
  <si>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</si>
  <si>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</si>
  <si>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</si>
  <si>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</si>
  <si>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</si>
  <si>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</si>
  <si>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</si>
  <si>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</si>
  <si>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</si>
  <si>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</si>
  <si>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</si>
  <si>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</si>
  <si>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</si>
  <si>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</si>
  <si>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</si>
  <si>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</si>
  <si>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</si>
  <si>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</si>
  <si>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</si>
  <si>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</si>
  <si>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</si>
  <si>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</si>
  <si>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</si>
  <si>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</si>
  <si>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</si>
  <si>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</si>
  <si>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</si>
  <si>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</si>
  <si>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</si>
  <si>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</si>
  <si>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</si>
  <si>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</si>
  <si>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</si>
  <si>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</si>
  <si>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</si>
  <si>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</si>
  <si>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</si>
  <si>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</si>
  <si>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</si>
  <si>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</si>
  <si>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</si>
  <si>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</si>
  <si>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</si>
  <si>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</si>
  <si>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</si>
  <si>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</si>
  <si>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</si>
  <si>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</si>
  <si>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SU003423</t>
  </si>
  <si>
    <t>P004315</t>
  </si>
  <si>
    <t>Вареные колбасы «Со шпиком» Весовой п/а ТМ «Особый рецепт» большой батон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</si>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</sst>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0"/>
  <sheetViews>
    <sheetView showGridLines="0" tabSelected="1" topLeftCell="F530" zoomScaleNormal="100" zoomScaleSheetLayoutView="100" workbookViewId="0">
      <selection activeCell="AA545" sqref="AA545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51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525" t="s">
        <v>8</v>
      </c>
      <c r="B5" s="413"/>
      <c r="C5" s="414"/>
      <c r="D5" s="419"/>
      <c r="E5" s="421"/>
      <c r="F5" s="714" t="s">
        <v>9</v>
      </c>
      <c r="G5" s="414"/>
      <c r="H5" s="419"/>
      <c r="I5" s="420"/>
      <c r="J5" s="420"/>
      <c r="K5" s="420"/>
      <c r="L5" s="421"/>
      <c r="M5" s="58"/>
      <c r="O5" s="24" t="s">
        <v>10</v>
      </c>
      <c r="P5" s="749">
        <v>45430</v>
      </c>
      <c r="Q5" s="536"/>
      <c r="S5" s="609" t="s">
        <v>11</v>
      </c>
      <c r="T5" s="433"/>
      <c r="U5" s="612" t="s">
        <v>12</v>
      </c>
      <c r="V5" s="536"/>
      <c r="AA5" s="51"/>
      <c r="AB5" s="51"/>
      <c r="AC5" s="51"/>
    </row>
    <row r="6" spans="1:30" s="370" customFormat="1" ht="24" customHeight="1" x14ac:dyDescent="0.2">
      <c r="A6" s="525" t="s">
        <v>13</v>
      </c>
      <c r="B6" s="413"/>
      <c r="C6" s="414"/>
      <c r="D6" s="680" t="s">
        <v>14</v>
      </c>
      <c r="E6" s="681"/>
      <c r="F6" s="681"/>
      <c r="G6" s="681"/>
      <c r="H6" s="681"/>
      <c r="I6" s="681"/>
      <c r="J6" s="681"/>
      <c r="K6" s="681"/>
      <c r="L6" s="536"/>
      <c r="M6" s="59"/>
      <c r="O6" s="24" t="s">
        <v>15</v>
      </c>
      <c r="P6" s="402" t="str">
        <f>IF(P5=0," ",CHOOSE(WEEKDAY(P5,2),"Понедельник","Вторник","Среда","Четверг","Пятница","Суббота","Воскресенье"))</f>
        <v>Суббота</v>
      </c>
      <c r="Q6" s="378"/>
      <c r="S6" s="432" t="s">
        <v>16</v>
      </c>
      <c r="T6" s="433"/>
      <c r="U6" s="674" t="s">
        <v>17</v>
      </c>
      <c r="V6" s="450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93" t="str">
        <f>IFERROR(VLOOKUP(DeliveryAddress,Table,3,0),1)</f>
        <v>1</v>
      </c>
      <c r="E7" s="594"/>
      <c r="F7" s="594"/>
      <c r="G7" s="594"/>
      <c r="H7" s="594"/>
      <c r="I7" s="594"/>
      <c r="J7" s="594"/>
      <c r="K7" s="594"/>
      <c r="L7" s="564"/>
      <c r="M7" s="60"/>
      <c r="O7" s="24"/>
      <c r="P7" s="42"/>
      <c r="Q7" s="42"/>
      <c r="S7" s="386"/>
      <c r="T7" s="433"/>
      <c r="U7" s="675"/>
      <c r="V7" s="676"/>
      <c r="AA7" s="51"/>
      <c r="AB7" s="51"/>
      <c r="AC7" s="51"/>
    </row>
    <row r="8" spans="1:30" s="370" customFormat="1" ht="25.5" customHeight="1" x14ac:dyDescent="0.2">
      <c r="A8" s="754" t="s">
        <v>18</v>
      </c>
      <c r="B8" s="400"/>
      <c r="C8" s="401"/>
      <c r="D8" s="486"/>
      <c r="E8" s="487"/>
      <c r="F8" s="487"/>
      <c r="G8" s="487"/>
      <c r="H8" s="487"/>
      <c r="I8" s="487"/>
      <c r="J8" s="487"/>
      <c r="K8" s="487"/>
      <c r="L8" s="488"/>
      <c r="M8" s="61"/>
      <c r="O8" s="24" t="s">
        <v>19</v>
      </c>
      <c r="P8" s="563">
        <v>0.33333333333333331</v>
      </c>
      <c r="Q8" s="564"/>
      <c r="S8" s="386"/>
      <c r="T8" s="433"/>
      <c r="U8" s="675"/>
      <c r="V8" s="676"/>
      <c r="AA8" s="51"/>
      <c r="AB8" s="51"/>
      <c r="AC8" s="51"/>
    </row>
    <row r="9" spans="1:30" s="370" customFormat="1" ht="39.950000000000003" customHeight="1" x14ac:dyDescent="0.2">
      <c r="A9" s="5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42"/>
      <c r="E9" s="394"/>
      <c r="F9" s="5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93" t="str">
        <f>IF(AND($A$9="Тип доверенности/получателя при получении в адресе перегруза:",$D$9="Разовая доверенность"),"Введите ФИО","")</f>
        <v/>
      </c>
      <c r="I9" s="394"/>
      <c r="J9" s="3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4"/>
      <c r="L9" s="394"/>
      <c r="M9" s="371"/>
      <c r="O9" s="26" t="s">
        <v>20</v>
      </c>
      <c r="P9" s="531"/>
      <c r="Q9" s="532"/>
      <c r="S9" s="386"/>
      <c r="T9" s="433"/>
      <c r="U9" s="677"/>
      <c r="V9" s="678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5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42"/>
      <c r="E10" s="394"/>
      <c r="F10" s="5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54" t="str">
        <f>IFERROR(VLOOKUP($D$10,Proxy,2,FALSE),"")</f>
        <v/>
      </c>
      <c r="I10" s="386"/>
      <c r="J10" s="386"/>
      <c r="K10" s="386"/>
      <c r="L10" s="386"/>
      <c r="M10" s="369"/>
      <c r="O10" s="26" t="s">
        <v>21</v>
      </c>
      <c r="P10" s="620"/>
      <c r="Q10" s="621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5"/>
      <c r="Q11" s="536"/>
      <c r="T11" s="24" t="s">
        <v>26</v>
      </c>
      <c r="U11" s="606" t="s">
        <v>27</v>
      </c>
      <c r="V11" s="532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708" t="s">
        <v>28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4"/>
      <c r="M12" s="62"/>
      <c r="O12" s="24" t="s">
        <v>29</v>
      </c>
      <c r="P12" s="563"/>
      <c r="Q12" s="564"/>
      <c r="R12" s="23"/>
      <c r="T12" s="24"/>
      <c r="U12" s="493"/>
      <c r="V12" s="386"/>
      <c r="AA12" s="51"/>
      <c r="AB12" s="51"/>
      <c r="AC12" s="51"/>
    </row>
    <row r="13" spans="1:30" s="370" customFormat="1" ht="23.25" customHeight="1" x14ac:dyDescent="0.2">
      <c r="A13" s="708" t="s">
        <v>30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4"/>
      <c r="M13" s="62"/>
      <c r="N13" s="26"/>
      <c r="O13" s="26" t="s">
        <v>31</v>
      </c>
      <c r="P13" s="606"/>
      <c r="Q13" s="532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708" t="s">
        <v>32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744" t="s">
        <v>33</v>
      </c>
      <c r="B15" s="413"/>
      <c r="C15" s="413"/>
      <c r="D15" s="413"/>
      <c r="E15" s="413"/>
      <c r="F15" s="413"/>
      <c r="G15" s="413"/>
      <c r="H15" s="413"/>
      <c r="I15" s="413"/>
      <c r="J15" s="413"/>
      <c r="K15" s="413"/>
      <c r="L15" s="414"/>
      <c r="M15" s="63"/>
      <c r="O15" s="520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1"/>
      <c r="P16" s="521"/>
      <c r="Q16" s="521"/>
      <c r="R16" s="521"/>
      <c r="S16" s="52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8" t="s">
        <v>35</v>
      </c>
      <c r="B17" s="428" t="s">
        <v>36</v>
      </c>
      <c r="C17" s="541" t="s">
        <v>37</v>
      </c>
      <c r="D17" s="428" t="s">
        <v>38</v>
      </c>
      <c r="E17" s="456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55"/>
      <c r="Q17" s="455"/>
      <c r="R17" s="455"/>
      <c r="S17" s="456"/>
      <c r="T17" s="741" t="s">
        <v>49</v>
      </c>
      <c r="U17" s="414"/>
      <c r="V17" s="428" t="s">
        <v>50</v>
      </c>
      <c r="W17" s="428" t="s">
        <v>51</v>
      </c>
      <c r="X17" s="765" t="s">
        <v>52</v>
      </c>
      <c r="Y17" s="428" t="s">
        <v>53</v>
      </c>
      <c r="Z17" s="468" t="s">
        <v>54</v>
      </c>
      <c r="AA17" s="468" t="s">
        <v>55</v>
      </c>
      <c r="AB17" s="468" t="s">
        <v>56</v>
      </c>
      <c r="AC17" s="469"/>
      <c r="AD17" s="470"/>
      <c r="AE17" s="482"/>
      <c r="BB17" s="739" t="s">
        <v>57</v>
      </c>
    </row>
    <row r="18" spans="1:67" ht="14.25" customHeight="1" x14ac:dyDescent="0.2">
      <c r="A18" s="429"/>
      <c r="B18" s="429"/>
      <c r="C18" s="429"/>
      <c r="D18" s="457"/>
      <c r="E18" s="459"/>
      <c r="F18" s="429"/>
      <c r="G18" s="429"/>
      <c r="H18" s="429"/>
      <c r="I18" s="429"/>
      <c r="J18" s="429"/>
      <c r="K18" s="429"/>
      <c r="L18" s="429"/>
      <c r="M18" s="429"/>
      <c r="N18" s="429"/>
      <c r="O18" s="457"/>
      <c r="P18" s="458"/>
      <c r="Q18" s="458"/>
      <c r="R18" s="458"/>
      <c r="S18" s="459"/>
      <c r="T18" s="368" t="s">
        <v>58</v>
      </c>
      <c r="U18" s="368" t="s">
        <v>59</v>
      </c>
      <c r="V18" s="429"/>
      <c r="W18" s="429"/>
      <c r="X18" s="766"/>
      <c r="Y18" s="429"/>
      <c r="Z18" s="636"/>
      <c r="AA18" s="636"/>
      <c r="AB18" s="471"/>
      <c r="AC18" s="472"/>
      <c r="AD18" s="473"/>
      <c r="AE18" s="483"/>
      <c r="BB18" s="386"/>
    </row>
    <row r="19" spans="1:67" ht="27.75" customHeight="1" x14ac:dyDescent="0.2">
      <c r="A19" s="383" t="s">
        <v>60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48"/>
      <c r="AA19" s="48"/>
    </row>
    <row r="20" spans="1:67" ht="16.5" customHeight="1" x14ac:dyDescent="0.25">
      <c r="A20" s="397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7"/>
      <c r="AA20" s="367"/>
    </row>
    <row r="21" spans="1:67" ht="14.25" customHeight="1" x14ac:dyDescent="0.25">
      <c r="A21" s="385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8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1" t="s">
        <v>66</v>
      </c>
      <c r="P22" s="380"/>
      <c r="Q22" s="380"/>
      <c r="R22" s="380"/>
      <c r="S22" s="378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8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8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407"/>
      <c r="O24" s="399" t="s">
        <v>72</v>
      </c>
      <c r="P24" s="400"/>
      <c r="Q24" s="400"/>
      <c r="R24" s="400"/>
      <c r="S24" s="400"/>
      <c r="T24" s="400"/>
      <c r="U24" s="401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407"/>
      <c r="O25" s="399" t="s">
        <v>72</v>
      </c>
      <c r="P25" s="400"/>
      <c r="Q25" s="400"/>
      <c r="R25" s="400"/>
      <c r="S25" s="400"/>
      <c r="T25" s="400"/>
      <c r="U25" s="401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customHeight="1" x14ac:dyDescent="0.25">
      <c r="A26" s="385" t="s">
        <v>74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8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8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8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8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4301051180</v>
      </c>
      <c r="D29" s="377">
        <v>4607091383935</v>
      </c>
      <c r="E29" s="378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30</v>
      </c>
      <c r="O29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0"/>
      <c r="Q29" s="380"/>
      <c r="R29" s="380"/>
      <c r="S29" s="378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4301051692</v>
      </c>
      <c r="D30" s="377">
        <v>4607091383935</v>
      </c>
      <c r="E30" s="378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35</v>
      </c>
      <c r="O30" s="39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0"/>
      <c r="Q30" s="380"/>
      <c r="R30" s="380"/>
      <c r="S30" s="378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8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8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8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8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8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8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6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407"/>
      <c r="O34" s="399" t="s">
        <v>72</v>
      </c>
      <c r="P34" s="400"/>
      <c r="Q34" s="400"/>
      <c r="R34" s="400"/>
      <c r="S34" s="400"/>
      <c r="T34" s="400"/>
      <c r="U34" s="401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407"/>
      <c r="O35" s="399" t="s">
        <v>72</v>
      </c>
      <c r="P35" s="400"/>
      <c r="Q35" s="400"/>
      <c r="R35" s="400"/>
      <c r="S35" s="400"/>
      <c r="T35" s="400"/>
      <c r="U35" s="401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customHeight="1" x14ac:dyDescent="0.25">
      <c r="A36" s="385" t="s">
        <v>88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8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8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6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407"/>
      <c r="O38" s="399" t="s">
        <v>72</v>
      </c>
      <c r="P38" s="400"/>
      <c r="Q38" s="400"/>
      <c r="R38" s="400"/>
      <c r="S38" s="400"/>
      <c r="T38" s="400"/>
      <c r="U38" s="401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407"/>
      <c r="O39" s="399" t="s">
        <v>72</v>
      </c>
      <c r="P39" s="400"/>
      <c r="Q39" s="400"/>
      <c r="R39" s="400"/>
      <c r="S39" s="400"/>
      <c r="T39" s="400"/>
      <c r="U39" s="401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customHeight="1" x14ac:dyDescent="0.25">
      <c r="A40" s="385" t="s">
        <v>93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8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8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6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407"/>
      <c r="O42" s="399" t="s">
        <v>72</v>
      </c>
      <c r="P42" s="400"/>
      <c r="Q42" s="400"/>
      <c r="R42" s="400"/>
      <c r="S42" s="400"/>
      <c r="T42" s="400"/>
      <c r="U42" s="401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407"/>
      <c r="O43" s="399" t="s">
        <v>72</v>
      </c>
      <c r="P43" s="400"/>
      <c r="Q43" s="400"/>
      <c r="R43" s="400"/>
      <c r="S43" s="400"/>
      <c r="T43" s="400"/>
      <c r="U43" s="401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customHeight="1" x14ac:dyDescent="0.25">
      <c r="A44" s="385" t="s">
        <v>97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8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8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6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407"/>
      <c r="O46" s="399" t="s">
        <v>72</v>
      </c>
      <c r="P46" s="400"/>
      <c r="Q46" s="400"/>
      <c r="R46" s="400"/>
      <c r="S46" s="400"/>
      <c r="T46" s="400"/>
      <c r="U46" s="401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407"/>
      <c r="O47" s="399" t="s">
        <v>72</v>
      </c>
      <c r="P47" s="400"/>
      <c r="Q47" s="400"/>
      <c r="R47" s="400"/>
      <c r="S47" s="400"/>
      <c r="T47" s="400"/>
      <c r="U47" s="401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customHeight="1" x14ac:dyDescent="0.2">
      <c r="A48" s="383" t="s">
        <v>100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48"/>
      <c r="AA48" s="48"/>
    </row>
    <row r="49" spans="1:67" ht="16.5" customHeight="1" x14ac:dyDescent="0.25">
      <c r="A49" s="397" t="s">
        <v>101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7"/>
      <c r="AA49" s="367"/>
    </row>
    <row r="50" spans="1:67" ht="14.25" customHeight="1" x14ac:dyDescent="0.25">
      <c r="A50" s="385" t="s">
        <v>102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8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8"/>
      <c r="T51" s="34"/>
      <c r="U51" s="34"/>
      <c r="V51" s="35" t="s">
        <v>67</v>
      </c>
      <c r="W51" s="373">
        <v>30</v>
      </c>
      <c r="X51" s="374">
        <f>IFERROR(IF(W51="",0,CEILING((W51/$H51),1)*$H51),"")</f>
        <v>32.400000000000006</v>
      </c>
      <c r="Y51" s="36">
        <f>IFERROR(IF(X51=0,"",ROUNDUP(X51/H51,0)*0.02175),"")</f>
        <v>6.5250000000000002E-2</v>
      </c>
      <c r="Z51" s="56"/>
      <c r="AA51" s="57"/>
      <c r="AE51" s="64"/>
      <c r="BB51" s="77" t="s">
        <v>1</v>
      </c>
      <c r="BL51" s="64">
        <f>IFERROR(W51*I51/H51,"0")</f>
        <v>31.333333333333329</v>
      </c>
      <c r="BM51" s="64">
        <f>IFERROR(X51*I51/H51,"0")</f>
        <v>33.840000000000003</v>
      </c>
      <c r="BN51" s="64">
        <f>IFERROR(1/J51*(W51/H51),"0")</f>
        <v>4.96031746031746E-2</v>
      </c>
      <c r="BO51" s="64">
        <f>IFERROR(1/J51*(X51/H51),"0")</f>
        <v>5.3571428571428575E-2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8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8"/>
      <c r="T52" s="34"/>
      <c r="U52" s="34"/>
      <c r="V52" s="35" t="s">
        <v>67</v>
      </c>
      <c r="W52" s="373">
        <v>225</v>
      </c>
      <c r="X52" s="374">
        <f>IFERROR(IF(W52="",0,CEILING((W52/$H52),1)*$H52),"")</f>
        <v>226.8</v>
      </c>
      <c r="Y52" s="36">
        <f>IFERROR(IF(X52=0,"",ROUNDUP(X52/H52,0)*0.00753),"")</f>
        <v>0.63251999999999997</v>
      </c>
      <c r="Z52" s="56"/>
      <c r="AA52" s="57"/>
      <c r="AE52" s="64"/>
      <c r="BB52" s="78" t="s">
        <v>1</v>
      </c>
      <c r="BL52" s="64">
        <f>IFERROR(W52*I52/H52,"0")</f>
        <v>241.66666666666666</v>
      </c>
      <c r="BM52" s="64">
        <f>IFERROR(X52*I52/H52,"0")</f>
        <v>243.6</v>
      </c>
      <c r="BN52" s="64">
        <f>IFERROR(1/J52*(W52/H52),"0")</f>
        <v>0.53418803418803418</v>
      </c>
      <c r="BO52" s="64">
        <f>IFERROR(1/J52*(X52/H52),"0")</f>
        <v>0.53846153846153844</v>
      </c>
    </row>
    <row r="53" spans="1:67" x14ac:dyDescent="0.2">
      <c r="A53" s="406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407"/>
      <c r="O53" s="399" t="s">
        <v>72</v>
      </c>
      <c r="P53" s="400"/>
      <c r="Q53" s="400"/>
      <c r="R53" s="400"/>
      <c r="S53" s="400"/>
      <c r="T53" s="400"/>
      <c r="U53" s="401"/>
      <c r="V53" s="37" t="s">
        <v>73</v>
      </c>
      <c r="W53" s="375">
        <f>IFERROR(W51/H51,"0")+IFERROR(W52/H52,"0")</f>
        <v>86.1111111111111</v>
      </c>
      <c r="X53" s="375">
        <f>IFERROR(X51/H51,"0")+IFERROR(X52/H52,"0")</f>
        <v>87</v>
      </c>
      <c r="Y53" s="375">
        <f>IFERROR(IF(Y51="",0,Y51),"0")+IFERROR(IF(Y52="",0,Y52),"0")</f>
        <v>0.69777</v>
      </c>
      <c r="Z53" s="376"/>
      <c r="AA53" s="376"/>
    </row>
    <row r="54" spans="1:67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407"/>
      <c r="O54" s="399" t="s">
        <v>72</v>
      </c>
      <c r="P54" s="400"/>
      <c r="Q54" s="400"/>
      <c r="R54" s="400"/>
      <c r="S54" s="400"/>
      <c r="T54" s="400"/>
      <c r="U54" s="401"/>
      <c r="V54" s="37" t="s">
        <v>67</v>
      </c>
      <c r="W54" s="375">
        <f>IFERROR(SUM(W51:W52),"0")</f>
        <v>255</v>
      </c>
      <c r="X54" s="375">
        <f>IFERROR(SUM(X51:X52),"0")</f>
        <v>259.20000000000005</v>
      </c>
      <c r="Y54" s="37"/>
      <c r="Z54" s="376"/>
      <c r="AA54" s="376"/>
    </row>
    <row r="55" spans="1:67" ht="16.5" customHeight="1" x14ac:dyDescent="0.25">
      <c r="A55" s="397" t="s">
        <v>109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7"/>
      <c r="AA55" s="367"/>
    </row>
    <row r="56" spans="1:67" ht="14.25" customHeight="1" x14ac:dyDescent="0.25">
      <c r="A56" s="385" t="s">
        <v>110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8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8"/>
      <c r="T57" s="34"/>
      <c r="U57" s="34"/>
      <c r="V57" s="35" t="s">
        <v>67</v>
      </c>
      <c r="W57" s="373">
        <v>400</v>
      </c>
      <c r="X57" s="374">
        <f>IFERROR(IF(W57="",0,CEILING((W57/$H57),1)*$H57),"")</f>
        <v>410.40000000000003</v>
      </c>
      <c r="Y57" s="36">
        <f>IFERROR(IF(X57=0,"",ROUNDUP(X57/H57,0)*0.02175),"")</f>
        <v>0.8264999999999999</v>
      </c>
      <c r="Z57" s="56"/>
      <c r="AA57" s="57"/>
      <c r="AE57" s="64"/>
      <c r="BB57" s="79" t="s">
        <v>1</v>
      </c>
      <c r="BL57" s="64">
        <f>IFERROR(W57*I57/H57,"0")</f>
        <v>417.77777777777777</v>
      </c>
      <c r="BM57" s="64">
        <f>IFERROR(X57*I57/H57,"0")</f>
        <v>428.64</v>
      </c>
      <c r="BN57" s="64">
        <f>IFERROR(1/J57*(W57/H57),"0")</f>
        <v>0.66137566137566139</v>
      </c>
      <c r="BO57" s="64">
        <f>IFERROR(1/J57*(X57/H57),"0")</f>
        <v>0.67857142857142849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8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8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8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8"/>
      <c r="T59" s="34"/>
      <c r="U59" s="34"/>
      <c r="V59" s="35" t="s">
        <v>67</v>
      </c>
      <c r="W59" s="373">
        <v>225</v>
      </c>
      <c r="X59" s="374">
        <f>IFERROR(IF(W59="",0,CEILING((W59/$H59),1)*$H59),"")</f>
        <v>225</v>
      </c>
      <c r="Y59" s="36">
        <f>IFERROR(IF(X59=0,"",ROUNDUP(X59/H59,0)*0.00937),"")</f>
        <v>0.46849999999999997</v>
      </c>
      <c r="Z59" s="56"/>
      <c r="AA59" s="57"/>
      <c r="AE59" s="64"/>
      <c r="BB59" s="81" t="s">
        <v>1</v>
      </c>
      <c r="BL59" s="64">
        <f>IFERROR(W59*I59/H59,"0")</f>
        <v>237</v>
      </c>
      <c r="BM59" s="64">
        <f>IFERROR(X59*I59/H59,"0")</f>
        <v>237</v>
      </c>
      <c r="BN59" s="64">
        <f>IFERROR(1/J59*(W59/H59),"0")</f>
        <v>0.41666666666666669</v>
      </c>
      <c r="BO59" s="64">
        <f>IFERROR(1/J59*(X59/H59),"0")</f>
        <v>0.41666666666666669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8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64" t="s">
        <v>119</v>
      </c>
      <c r="P60" s="380"/>
      <c r="Q60" s="380"/>
      <c r="R60" s="380"/>
      <c r="S60" s="378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6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407"/>
      <c r="O61" s="399" t="s">
        <v>72</v>
      </c>
      <c r="P61" s="400"/>
      <c r="Q61" s="400"/>
      <c r="R61" s="400"/>
      <c r="S61" s="400"/>
      <c r="T61" s="400"/>
      <c r="U61" s="401"/>
      <c r="V61" s="37" t="s">
        <v>73</v>
      </c>
      <c r="W61" s="375">
        <f>IFERROR(W57/H57,"0")+IFERROR(W58/H58,"0")+IFERROR(W59/H59,"0")+IFERROR(W60/H60,"0")</f>
        <v>87.037037037037038</v>
      </c>
      <c r="X61" s="375">
        <f>IFERROR(X57/H57,"0")+IFERROR(X58/H58,"0")+IFERROR(X59/H59,"0")+IFERROR(X60/H60,"0")</f>
        <v>88</v>
      </c>
      <c r="Y61" s="375">
        <f>IFERROR(IF(Y57="",0,Y57),"0")+IFERROR(IF(Y58="",0,Y58),"0")+IFERROR(IF(Y59="",0,Y59),"0")+IFERROR(IF(Y60="",0,Y60),"0")</f>
        <v>1.2949999999999999</v>
      </c>
      <c r="Z61" s="376"/>
      <c r="AA61" s="376"/>
    </row>
    <row r="62" spans="1:67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407"/>
      <c r="O62" s="399" t="s">
        <v>72</v>
      </c>
      <c r="P62" s="400"/>
      <c r="Q62" s="400"/>
      <c r="R62" s="400"/>
      <c r="S62" s="400"/>
      <c r="T62" s="400"/>
      <c r="U62" s="401"/>
      <c r="V62" s="37" t="s">
        <v>67</v>
      </c>
      <c r="W62" s="375">
        <f>IFERROR(SUM(W57:W60),"0")</f>
        <v>625</v>
      </c>
      <c r="X62" s="375">
        <f>IFERROR(SUM(X57:X60),"0")</f>
        <v>635.40000000000009</v>
      </c>
      <c r="Y62" s="37"/>
      <c r="Z62" s="376"/>
      <c r="AA62" s="376"/>
    </row>
    <row r="63" spans="1:67" ht="16.5" customHeight="1" x14ac:dyDescent="0.25">
      <c r="A63" s="397" t="s">
        <v>100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7"/>
      <c r="AA63" s="367"/>
    </row>
    <row r="64" spans="1:67" ht="14.25" customHeight="1" x14ac:dyDescent="0.25">
      <c r="A64" s="385" t="s">
        <v>110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8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8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8"/>
      <c r="F66" s="372">
        <v>1.35</v>
      </c>
      <c r="G66" s="32">
        <v>8</v>
      </c>
      <c r="H66" s="372">
        <v>10.8</v>
      </c>
      <c r="I66" s="372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78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8"/>
      <c r="F67" s="372">
        <v>1.4</v>
      </c>
      <c r="G67" s="32">
        <v>8</v>
      </c>
      <c r="H67" s="372">
        <v>11.2</v>
      </c>
      <c r="I67" s="372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64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78"/>
      <c r="T67" s="34"/>
      <c r="U67" s="34"/>
      <c r="V67" s="35" t="s">
        <v>67</v>
      </c>
      <c r="W67" s="373">
        <v>80</v>
      </c>
      <c r="X67" s="374">
        <f t="shared" si="6"/>
        <v>89.6</v>
      </c>
      <c r="Y67" s="36">
        <f t="shared" si="7"/>
        <v>0.17399999999999999</v>
      </c>
      <c r="Z67" s="56"/>
      <c r="AA67" s="57"/>
      <c r="AE67" s="64"/>
      <c r="BB67" s="85" t="s">
        <v>1</v>
      </c>
      <c r="BL67" s="64">
        <f t="shared" si="8"/>
        <v>83.428571428571431</v>
      </c>
      <c r="BM67" s="64">
        <f t="shared" si="9"/>
        <v>93.440000000000012</v>
      </c>
      <c r="BN67" s="64">
        <f t="shared" si="10"/>
        <v>0.12755102040816327</v>
      </c>
      <c r="BO67" s="64">
        <f t="shared" si="11"/>
        <v>0.14285714285714285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8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8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8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8"/>
      <c r="T69" s="34"/>
      <c r="U69" s="34"/>
      <c r="V69" s="35" t="s">
        <v>67</v>
      </c>
      <c r="W69" s="373">
        <v>400</v>
      </c>
      <c r="X69" s="374">
        <f t="shared" si="6"/>
        <v>410.40000000000003</v>
      </c>
      <c r="Y69" s="36">
        <f t="shared" si="7"/>
        <v>0.8264999999999999</v>
      </c>
      <c r="Z69" s="56"/>
      <c r="AA69" s="57"/>
      <c r="AE69" s="64"/>
      <c r="BB69" s="87" t="s">
        <v>1</v>
      </c>
      <c r="BL69" s="64">
        <f t="shared" si="8"/>
        <v>417.77777777777777</v>
      </c>
      <c r="BM69" s="64">
        <f t="shared" si="9"/>
        <v>428.64</v>
      </c>
      <c r="BN69" s="64">
        <f t="shared" si="10"/>
        <v>0.66137566137566139</v>
      </c>
      <c r="BO69" s="64">
        <f t="shared" si="11"/>
        <v>0.67857142857142849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8"/>
      <c r="F70" s="372">
        <v>1.4</v>
      </c>
      <c r="G70" s="32">
        <v>8</v>
      </c>
      <c r="H70" s="372">
        <v>11.2</v>
      </c>
      <c r="I70" s="372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8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8"/>
      <c r="F71" s="372">
        <v>1.35</v>
      </c>
      <c r="G71" s="32">
        <v>8</v>
      </c>
      <c r="H71" s="372">
        <v>10.8</v>
      </c>
      <c r="I71" s="372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8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8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8"/>
      <c r="T72" s="34"/>
      <c r="U72" s="34"/>
      <c r="V72" s="35" t="s">
        <v>67</v>
      </c>
      <c r="W72" s="373">
        <v>25</v>
      </c>
      <c r="X72" s="374">
        <f t="shared" si="6"/>
        <v>27</v>
      </c>
      <c r="Y72" s="36">
        <f>IFERROR(IF(X72=0,"",ROUNDUP(X72/H72,0)*0.00753),"")</f>
        <v>6.7769999999999997E-2</v>
      </c>
      <c r="Z72" s="56"/>
      <c r="AA72" s="57"/>
      <c r="AE72" s="64"/>
      <c r="BB72" s="90" t="s">
        <v>1</v>
      </c>
      <c r="BL72" s="64">
        <f t="shared" si="8"/>
        <v>26.666666666666668</v>
      </c>
      <c r="BM72" s="64">
        <f t="shared" si="9"/>
        <v>28.8</v>
      </c>
      <c r="BN72" s="64">
        <f t="shared" si="10"/>
        <v>5.3418803418803423E-2</v>
      </c>
      <c r="BO72" s="64">
        <f t="shared" si="11"/>
        <v>5.7692307692307689E-2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8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8"/>
      <c r="T73" s="34"/>
      <c r="U73" s="34"/>
      <c r="V73" s="35" t="s">
        <v>67</v>
      </c>
      <c r="W73" s="373">
        <v>120</v>
      </c>
      <c r="X73" s="374">
        <f t="shared" si="6"/>
        <v>120</v>
      </c>
      <c r="Y73" s="36">
        <f t="shared" ref="Y73:Y79" si="12">IFERROR(IF(X73=0,"",ROUNDUP(X73/H73,0)*0.00937),"")</f>
        <v>0.28110000000000002</v>
      </c>
      <c r="Z73" s="56"/>
      <c r="AA73" s="57"/>
      <c r="AE73" s="64"/>
      <c r="BB73" s="91" t="s">
        <v>1</v>
      </c>
      <c r="BL73" s="64">
        <f t="shared" si="8"/>
        <v>127.2</v>
      </c>
      <c r="BM73" s="64">
        <f t="shared" si="9"/>
        <v>127.2</v>
      </c>
      <c r="BN73" s="64">
        <f t="shared" si="10"/>
        <v>0.25</v>
      </c>
      <c r="BO73" s="64">
        <f t="shared" si="11"/>
        <v>0.25</v>
      </c>
    </row>
    <row r="74" spans="1:67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8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8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8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8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8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8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8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8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8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78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8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78"/>
      <c r="T79" s="34"/>
      <c r="U79" s="34"/>
      <c r="V79" s="35" t="s">
        <v>67</v>
      </c>
      <c r="W79" s="373">
        <v>720</v>
      </c>
      <c r="X79" s="374">
        <f t="shared" si="6"/>
        <v>720</v>
      </c>
      <c r="Y79" s="36">
        <f t="shared" si="12"/>
        <v>1.4992000000000001</v>
      </c>
      <c r="Z79" s="56"/>
      <c r="AA79" s="57"/>
      <c r="AE79" s="64"/>
      <c r="BB79" s="97" t="s">
        <v>1</v>
      </c>
      <c r="BL79" s="64">
        <f t="shared" si="8"/>
        <v>753.59999999999991</v>
      </c>
      <c r="BM79" s="64">
        <f t="shared" si="9"/>
        <v>753.59999999999991</v>
      </c>
      <c r="BN79" s="64">
        <f t="shared" si="10"/>
        <v>1.3333333333333333</v>
      </c>
      <c r="BO79" s="64">
        <f t="shared" si="11"/>
        <v>1.3333333333333333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8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78"/>
      <c r="T80" s="34"/>
      <c r="U80" s="34"/>
      <c r="V80" s="35" t="s">
        <v>67</v>
      </c>
      <c r="W80" s="373">
        <v>40</v>
      </c>
      <c r="X80" s="374">
        <f t="shared" si="6"/>
        <v>41.6</v>
      </c>
      <c r="Y80" s="36">
        <f>IFERROR(IF(X80=0,"",ROUNDUP(X80/H80,0)*0.00753),"")</f>
        <v>9.7890000000000005E-2</v>
      </c>
      <c r="Z80" s="56"/>
      <c r="AA80" s="57"/>
      <c r="AE80" s="64"/>
      <c r="BB80" s="98" t="s">
        <v>1</v>
      </c>
      <c r="BL80" s="64">
        <f t="shared" si="8"/>
        <v>42.5</v>
      </c>
      <c r="BM80" s="64">
        <f t="shared" si="9"/>
        <v>44.199999999999996</v>
      </c>
      <c r="BN80" s="64">
        <f t="shared" si="10"/>
        <v>8.0128205128205121E-2</v>
      </c>
      <c r="BO80" s="64">
        <f t="shared" si="11"/>
        <v>8.3333333333333329E-2</v>
      </c>
    </row>
    <row r="81" spans="1:67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8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78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8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78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8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78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8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78"/>
      <c r="T84" s="34"/>
      <c r="U84" s="34"/>
      <c r="V84" s="35" t="s">
        <v>67</v>
      </c>
      <c r="W84" s="373">
        <v>405</v>
      </c>
      <c r="X84" s="374">
        <f t="shared" si="6"/>
        <v>405</v>
      </c>
      <c r="Y84" s="36">
        <f>IFERROR(IF(X84=0,"",ROUNDUP(X84/H84,0)*0.00937),"")</f>
        <v>0.84329999999999994</v>
      </c>
      <c r="Z84" s="56"/>
      <c r="AA84" s="57"/>
      <c r="AE84" s="64"/>
      <c r="BB84" s="102" t="s">
        <v>1</v>
      </c>
      <c r="BL84" s="64">
        <f t="shared" si="8"/>
        <v>426.6</v>
      </c>
      <c r="BM84" s="64">
        <f t="shared" si="9"/>
        <v>426.6</v>
      </c>
      <c r="BN84" s="64">
        <f t="shared" si="10"/>
        <v>0.75</v>
      </c>
      <c r="BO84" s="64">
        <f t="shared" si="11"/>
        <v>0.75</v>
      </c>
    </row>
    <row r="85" spans="1:67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8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78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407"/>
      <c r="O86" s="399" t="s">
        <v>72</v>
      </c>
      <c r="P86" s="400"/>
      <c r="Q86" s="400"/>
      <c r="R86" s="400"/>
      <c r="S86" s="400"/>
      <c r="T86" s="400"/>
      <c r="U86" s="401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345.01322751322755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348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3.7897600000000002</v>
      </c>
      <c r="Z86" s="376"/>
      <c r="AA86" s="376"/>
    </row>
    <row r="87" spans="1:67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407"/>
      <c r="O87" s="399" t="s">
        <v>72</v>
      </c>
      <c r="P87" s="400"/>
      <c r="Q87" s="400"/>
      <c r="R87" s="400"/>
      <c r="S87" s="400"/>
      <c r="T87" s="400"/>
      <c r="U87" s="401"/>
      <c r="V87" s="37" t="s">
        <v>67</v>
      </c>
      <c r="W87" s="375">
        <f>IFERROR(SUM(W65:W85),"0")</f>
        <v>1790</v>
      </c>
      <c r="X87" s="375">
        <f>IFERROR(SUM(X65:X85),"0")</f>
        <v>1813.6</v>
      </c>
      <c r="Y87" s="37"/>
      <c r="Z87" s="376"/>
      <c r="AA87" s="376"/>
    </row>
    <row r="88" spans="1:67" ht="14.25" customHeight="1" x14ac:dyDescent="0.25">
      <c r="A88" s="385" t="s">
        <v>102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66"/>
      <c r="AA88" s="366"/>
    </row>
    <row r="89" spans="1:67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8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78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8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78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8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78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8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9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78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407"/>
      <c r="O93" s="399" t="s">
        <v>72</v>
      </c>
      <c r="P93" s="400"/>
      <c r="Q93" s="400"/>
      <c r="R93" s="400"/>
      <c r="S93" s="400"/>
      <c r="T93" s="400"/>
      <c r="U93" s="401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407"/>
      <c r="O94" s="399" t="s">
        <v>72</v>
      </c>
      <c r="P94" s="400"/>
      <c r="Q94" s="400"/>
      <c r="R94" s="400"/>
      <c r="S94" s="400"/>
      <c r="T94" s="400"/>
      <c r="U94" s="401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customHeight="1" x14ac:dyDescent="0.25">
      <c r="A95" s="385" t="s">
        <v>61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66"/>
      <c r="AA95" s="366"/>
    </row>
    <row r="96" spans="1:67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8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78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8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78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8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78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8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78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8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78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8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8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8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78"/>
      <c r="T102" s="34"/>
      <c r="U102" s="34"/>
      <c r="V102" s="35" t="s">
        <v>67</v>
      </c>
      <c r="W102" s="373">
        <v>28</v>
      </c>
      <c r="X102" s="374">
        <f t="shared" si="13"/>
        <v>28</v>
      </c>
      <c r="Y102" s="36">
        <f>IFERROR(IF(X102=0,"",ROUNDUP(X102/H102,0)*0.00753),"")</f>
        <v>7.5300000000000006E-2</v>
      </c>
      <c r="Z102" s="56"/>
      <c r="AA102" s="57"/>
      <c r="AE102" s="64"/>
      <c r="BB102" s="114" t="s">
        <v>1</v>
      </c>
      <c r="BL102" s="64">
        <f t="shared" si="14"/>
        <v>30.880000000000003</v>
      </c>
      <c r="BM102" s="64">
        <f t="shared" si="15"/>
        <v>30.880000000000003</v>
      </c>
      <c r="BN102" s="64">
        <f t="shared" si="16"/>
        <v>6.4102564102564097E-2</v>
      </c>
      <c r="BO102" s="64">
        <f t="shared" si="17"/>
        <v>6.4102564102564097E-2</v>
      </c>
    </row>
    <row r="103" spans="1:67" x14ac:dyDescent="0.2">
      <c r="A103" s="40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407"/>
      <c r="O103" s="399" t="s">
        <v>72</v>
      </c>
      <c r="P103" s="400"/>
      <c r="Q103" s="400"/>
      <c r="R103" s="400"/>
      <c r="S103" s="400"/>
      <c r="T103" s="400"/>
      <c r="U103" s="401"/>
      <c r="V103" s="37" t="s">
        <v>73</v>
      </c>
      <c r="W103" s="375">
        <f>IFERROR(W96/H96,"0")+IFERROR(W97/H97,"0")+IFERROR(W98/H98,"0")+IFERROR(W99/H99,"0")+IFERROR(W100/H100,"0")+IFERROR(W101/H101,"0")+IFERROR(W102/H102,"0")</f>
        <v>10</v>
      </c>
      <c r="X103" s="375">
        <f>IFERROR(X96/H96,"0")+IFERROR(X97/H97,"0")+IFERROR(X98/H98,"0")+IFERROR(X99/H99,"0")+IFERROR(X100/H100,"0")+IFERROR(X101/H101,"0")+IFERROR(X102/H102,"0")</f>
        <v>10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7.5300000000000006E-2</v>
      </c>
      <c r="Z103" s="376"/>
      <c r="AA103" s="376"/>
    </row>
    <row r="104" spans="1:67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407"/>
      <c r="O104" s="399" t="s">
        <v>72</v>
      </c>
      <c r="P104" s="400"/>
      <c r="Q104" s="400"/>
      <c r="R104" s="400"/>
      <c r="S104" s="400"/>
      <c r="T104" s="400"/>
      <c r="U104" s="401"/>
      <c r="V104" s="37" t="s">
        <v>67</v>
      </c>
      <c r="W104" s="375">
        <f>IFERROR(SUM(W96:W102),"0")</f>
        <v>28</v>
      </c>
      <c r="X104" s="375">
        <f>IFERROR(SUM(X96:X102),"0")</f>
        <v>28</v>
      </c>
      <c r="Y104" s="37"/>
      <c r="Z104" s="376"/>
      <c r="AA104" s="376"/>
    </row>
    <row r="105" spans="1:67" ht="14.25" customHeight="1" x14ac:dyDescent="0.25">
      <c r="A105" s="385" t="s">
        <v>74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366"/>
      <c r="AA105" s="366"/>
    </row>
    <row r="106" spans="1:67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8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80"/>
      <c r="Q106" s="380"/>
      <c r="R106" s="380"/>
      <c r="S106" s="378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8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31" t="s">
        <v>187</v>
      </c>
      <c r="P107" s="380"/>
      <c r="Q107" s="380"/>
      <c r="R107" s="380"/>
      <c r="S107" s="378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188</v>
      </c>
      <c r="B108" s="54" t="s">
        <v>189</v>
      </c>
      <c r="C108" s="31">
        <v>4301051437</v>
      </c>
      <c r="D108" s="377">
        <v>4607091386967</v>
      </c>
      <c r="E108" s="378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125</v>
      </c>
      <c r="M108" s="33"/>
      <c r="N108" s="32">
        <v>45</v>
      </c>
      <c r="O108" s="57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78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77">
        <v>4607091386967</v>
      </c>
      <c r="E109" s="378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6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78"/>
      <c r="T109" s="34"/>
      <c r="U109" s="34"/>
      <c r="V109" s="35" t="s">
        <v>67</v>
      </c>
      <c r="W109" s="373">
        <v>100</v>
      </c>
      <c r="X109" s="374">
        <f t="shared" si="18"/>
        <v>100.80000000000001</v>
      </c>
      <c r="Y109" s="36">
        <f>IFERROR(IF(X109=0,"",ROUNDUP(X109/H109,0)*0.02175),"")</f>
        <v>0.26100000000000001</v>
      </c>
      <c r="Z109" s="56"/>
      <c r="AA109" s="57"/>
      <c r="AE109" s="64"/>
      <c r="BB109" s="118" t="s">
        <v>1</v>
      </c>
      <c r="BL109" s="64">
        <f t="shared" si="19"/>
        <v>106.71428571428572</v>
      </c>
      <c r="BM109" s="64">
        <f t="shared" si="20"/>
        <v>107.56800000000001</v>
      </c>
      <c r="BN109" s="64">
        <f t="shared" si="21"/>
        <v>0.21258503401360543</v>
      </c>
      <c r="BO109" s="64">
        <f t="shared" si="22"/>
        <v>0.21428571428571427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8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6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78"/>
      <c r="T110" s="34"/>
      <c r="U110" s="34"/>
      <c r="V110" s="35" t="s">
        <v>67</v>
      </c>
      <c r="W110" s="373">
        <v>0</v>
      </c>
      <c r="X110" s="374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8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78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8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78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8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78"/>
      <c r="T113" s="34"/>
      <c r="U113" s="34"/>
      <c r="V113" s="35" t="s">
        <v>67</v>
      </c>
      <c r="W113" s="373">
        <v>33</v>
      </c>
      <c r="X113" s="374">
        <f t="shared" si="18"/>
        <v>34.32</v>
      </c>
      <c r="Y113" s="36">
        <f>IFERROR(IF(X113=0,"",ROUNDUP(X113/H113,0)*0.00753),"")</f>
        <v>9.7890000000000005E-2</v>
      </c>
      <c r="Z113" s="56"/>
      <c r="AA113" s="57"/>
      <c r="AE113" s="64"/>
      <c r="BB113" s="122" t="s">
        <v>1</v>
      </c>
      <c r="BL113" s="64">
        <f t="shared" si="19"/>
        <v>36.599999999999994</v>
      </c>
      <c r="BM113" s="64">
        <f t="shared" si="20"/>
        <v>38.063999999999993</v>
      </c>
      <c r="BN113" s="64">
        <f t="shared" si="21"/>
        <v>8.0128205128205121E-2</v>
      </c>
      <c r="BO113" s="64">
        <f t="shared" si="22"/>
        <v>8.3333333333333329E-2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8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78"/>
      <c r="T114" s="34"/>
      <c r="U114" s="34"/>
      <c r="V114" s="35" t="s">
        <v>67</v>
      </c>
      <c r="W114" s="373">
        <v>315</v>
      </c>
      <c r="X114" s="374">
        <f t="shared" si="18"/>
        <v>315.90000000000003</v>
      </c>
      <c r="Y114" s="36">
        <f>IFERROR(IF(X114=0,"",ROUNDUP(X114/H114,0)*0.00753),"")</f>
        <v>0.88101000000000007</v>
      </c>
      <c r="Z114" s="56"/>
      <c r="AA114" s="57"/>
      <c r="AE114" s="64"/>
      <c r="BB114" s="123" t="s">
        <v>1</v>
      </c>
      <c r="BL114" s="64">
        <f t="shared" si="19"/>
        <v>346.73333333333329</v>
      </c>
      <c r="BM114" s="64">
        <f t="shared" si="20"/>
        <v>347.72399999999999</v>
      </c>
      <c r="BN114" s="64">
        <f t="shared" si="21"/>
        <v>0.74786324786324776</v>
      </c>
      <c r="BO114" s="64">
        <f t="shared" si="22"/>
        <v>0.75</v>
      </c>
    </row>
    <row r="115" spans="1:67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8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78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8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78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8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78"/>
      <c r="T117" s="34"/>
      <c r="U117" s="34"/>
      <c r="V117" s="35" t="s">
        <v>67</v>
      </c>
      <c r="W117" s="373">
        <v>0</v>
      </c>
      <c r="X117" s="374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8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78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8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78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6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407"/>
      <c r="O120" s="399" t="s">
        <v>72</v>
      </c>
      <c r="P120" s="400"/>
      <c r="Q120" s="400"/>
      <c r="R120" s="400"/>
      <c r="S120" s="400"/>
      <c r="T120" s="400"/>
      <c r="U120" s="401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141.07142857142856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142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1.2399</v>
      </c>
      <c r="Z120" s="376"/>
      <c r="AA120" s="376"/>
    </row>
    <row r="121" spans="1:67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407"/>
      <c r="O121" s="399" t="s">
        <v>72</v>
      </c>
      <c r="P121" s="400"/>
      <c r="Q121" s="400"/>
      <c r="R121" s="400"/>
      <c r="S121" s="400"/>
      <c r="T121" s="400"/>
      <c r="U121" s="401"/>
      <c r="V121" s="37" t="s">
        <v>67</v>
      </c>
      <c r="W121" s="375">
        <f>IFERROR(SUM(W106:W119),"0")</f>
        <v>448</v>
      </c>
      <c r="X121" s="375">
        <f>IFERROR(SUM(X106:X119),"0")</f>
        <v>451.02000000000004</v>
      </c>
      <c r="Y121" s="37"/>
      <c r="Z121" s="376"/>
      <c r="AA121" s="376"/>
    </row>
    <row r="122" spans="1:67" ht="14.25" customHeight="1" x14ac:dyDescent="0.25">
      <c r="A122" s="385" t="s">
        <v>210</v>
      </c>
      <c r="B122" s="386"/>
      <c r="C122" s="386"/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386"/>
      <c r="Z122" s="366"/>
      <c r="AA122" s="366"/>
    </row>
    <row r="123" spans="1:67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8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6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78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customHeight="1" x14ac:dyDescent="0.25">
      <c r="A124" s="54" t="s">
        <v>213</v>
      </c>
      <c r="B124" s="54" t="s">
        <v>214</v>
      </c>
      <c r="C124" s="31">
        <v>4301060371</v>
      </c>
      <c r="D124" s="377">
        <v>4680115881532</v>
      </c>
      <c r="E124" s="378"/>
      <c r="F124" s="372">
        <v>1.4</v>
      </c>
      <c r="G124" s="32">
        <v>6</v>
      </c>
      <c r="H124" s="372">
        <v>8.4</v>
      </c>
      <c r="I124" s="372">
        <v>8.9640000000000004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0"/>
      <c r="Q124" s="380"/>
      <c r="R124" s="380"/>
      <c r="S124" s="378"/>
      <c r="T124" s="34"/>
      <c r="U124" s="34"/>
      <c r="V124" s="35" t="s">
        <v>67</v>
      </c>
      <c r="W124" s="373">
        <v>20</v>
      </c>
      <c r="X124" s="374">
        <f t="shared" si="23"/>
        <v>25.200000000000003</v>
      </c>
      <c r="Y124" s="36">
        <f>IFERROR(IF(X124=0,"",ROUNDUP(X124/H124,0)*0.02175),"")</f>
        <v>6.5250000000000002E-2</v>
      </c>
      <c r="Z124" s="56"/>
      <c r="AA124" s="57"/>
      <c r="AE124" s="64"/>
      <c r="BB124" s="130" t="s">
        <v>1</v>
      </c>
      <c r="BL124" s="64">
        <f t="shared" si="24"/>
        <v>21.342857142857142</v>
      </c>
      <c r="BM124" s="64">
        <f t="shared" si="25"/>
        <v>26.892000000000003</v>
      </c>
      <c r="BN124" s="64">
        <f t="shared" si="26"/>
        <v>4.2517006802721087E-2</v>
      </c>
      <c r="BO124" s="64">
        <f t="shared" si="27"/>
        <v>5.3571428571428568E-2</v>
      </c>
    </row>
    <row r="125" spans="1:67" ht="27" customHeight="1" x14ac:dyDescent="0.25">
      <c r="A125" s="54" t="s">
        <v>213</v>
      </c>
      <c r="B125" s="54" t="s">
        <v>215</v>
      </c>
      <c r="C125" s="31">
        <v>4301060366</v>
      </c>
      <c r="D125" s="377">
        <v>4680115881532</v>
      </c>
      <c r="E125" s="378"/>
      <c r="F125" s="372">
        <v>1.3</v>
      </c>
      <c r="G125" s="32">
        <v>6</v>
      </c>
      <c r="H125" s="372">
        <v>7.8</v>
      </c>
      <c r="I125" s="372">
        <v>8.2799999999999994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78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8"/>
      <c r="F126" s="372">
        <v>1.35</v>
      </c>
      <c r="G126" s="32">
        <v>6</v>
      </c>
      <c r="H126" s="372">
        <v>8.1</v>
      </c>
      <c r="I126" s="372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6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0"/>
      <c r="Q126" s="380"/>
      <c r="R126" s="380"/>
      <c r="S126" s="378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8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2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78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8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78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8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78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x14ac:dyDescent="0.2">
      <c r="A130" s="406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407"/>
      <c r="O130" s="399" t="s">
        <v>72</v>
      </c>
      <c r="P130" s="400"/>
      <c r="Q130" s="400"/>
      <c r="R130" s="400"/>
      <c r="S130" s="400"/>
      <c r="T130" s="400"/>
      <c r="U130" s="401"/>
      <c r="V130" s="37" t="s">
        <v>73</v>
      </c>
      <c r="W130" s="375">
        <f>IFERROR(W123/H123,"0")+IFERROR(W124/H124,"0")+IFERROR(W125/H125,"0")+IFERROR(W126/H126,"0")+IFERROR(W127/H127,"0")+IFERROR(W128/H128,"0")+IFERROR(W129/H129,"0")</f>
        <v>2.3809523809523809</v>
      </c>
      <c r="X130" s="375">
        <f>IFERROR(X123/H123,"0")+IFERROR(X124/H124,"0")+IFERROR(X125/H125,"0")+IFERROR(X126/H126,"0")+IFERROR(X127/H127,"0")+IFERROR(X128/H128,"0")+IFERROR(X129/H129,"0")</f>
        <v>3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6.5250000000000002E-2</v>
      </c>
      <c r="Z130" s="376"/>
      <c r="AA130" s="376"/>
    </row>
    <row r="131" spans="1:67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407"/>
      <c r="O131" s="399" t="s">
        <v>72</v>
      </c>
      <c r="P131" s="400"/>
      <c r="Q131" s="400"/>
      <c r="R131" s="400"/>
      <c r="S131" s="400"/>
      <c r="T131" s="400"/>
      <c r="U131" s="401"/>
      <c r="V131" s="37" t="s">
        <v>67</v>
      </c>
      <c r="W131" s="375">
        <f>IFERROR(SUM(W123:W129),"0")</f>
        <v>20</v>
      </c>
      <c r="X131" s="375">
        <f>IFERROR(SUM(X123:X129),"0")</f>
        <v>25.200000000000003</v>
      </c>
      <c r="Y131" s="37"/>
      <c r="Z131" s="376"/>
      <c r="AA131" s="376"/>
    </row>
    <row r="132" spans="1:67" ht="16.5" customHeight="1" x14ac:dyDescent="0.25">
      <c r="A132" s="397" t="s">
        <v>223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67"/>
      <c r="AA132" s="367"/>
    </row>
    <row r="133" spans="1:67" ht="14.25" customHeight="1" x14ac:dyDescent="0.25">
      <c r="A133" s="385" t="s">
        <v>74</v>
      </c>
      <c r="B133" s="386"/>
      <c r="C133" s="386"/>
      <c r="D133" s="386"/>
      <c r="E133" s="386"/>
      <c r="F133" s="386"/>
      <c r="G133" s="386"/>
      <c r="H133" s="386"/>
      <c r="I133" s="386"/>
      <c r="J133" s="386"/>
      <c r="K133" s="386"/>
      <c r="L133" s="386"/>
      <c r="M133" s="386"/>
      <c r="N133" s="386"/>
      <c r="O133" s="386"/>
      <c r="P133" s="386"/>
      <c r="Q133" s="386"/>
      <c r="R133" s="386"/>
      <c r="S133" s="386"/>
      <c r="T133" s="386"/>
      <c r="U133" s="386"/>
      <c r="V133" s="386"/>
      <c r="W133" s="386"/>
      <c r="X133" s="386"/>
      <c r="Y133" s="386"/>
      <c r="Z133" s="366"/>
      <c r="AA133" s="366"/>
    </row>
    <row r="134" spans="1:67" ht="27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8"/>
      <c r="F134" s="372">
        <v>1.4</v>
      </c>
      <c r="G134" s="32">
        <v>6</v>
      </c>
      <c r="H134" s="372">
        <v>8.4</v>
      </c>
      <c r="I134" s="372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0"/>
      <c r="Q134" s="380"/>
      <c r="R134" s="380"/>
      <c r="S134" s="378"/>
      <c r="T134" s="34"/>
      <c r="U134" s="34"/>
      <c r="V134" s="35" t="s">
        <v>67</v>
      </c>
      <c r="W134" s="373">
        <v>500</v>
      </c>
      <c r="X134" s="374">
        <f>IFERROR(IF(W134="",0,CEILING((W134/$H134),1)*$H134),"")</f>
        <v>504</v>
      </c>
      <c r="Y134" s="36">
        <f>IFERROR(IF(X134=0,"",ROUNDUP(X134/H134,0)*0.02175),"")</f>
        <v>1.3049999999999999</v>
      </c>
      <c r="Z134" s="56"/>
      <c r="AA134" s="57"/>
      <c r="AE134" s="64"/>
      <c r="BB134" s="136" t="s">
        <v>1</v>
      </c>
      <c r="BL134" s="64">
        <f>IFERROR(W134*I134/H134,"0")</f>
        <v>533.21428571428567</v>
      </c>
      <c r="BM134" s="64">
        <f>IFERROR(X134*I134/H134,"0")</f>
        <v>537.48</v>
      </c>
      <c r="BN134" s="64">
        <f>IFERROR(1/J134*(W134/H134),"0")</f>
        <v>1.0629251700680271</v>
      </c>
      <c r="BO134" s="64">
        <f>IFERROR(1/J134*(X134/H134),"0")</f>
        <v>1.0714285714285714</v>
      </c>
    </row>
    <row r="135" spans="1:67" ht="27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8"/>
      <c r="F135" s="372">
        <v>1.35</v>
      </c>
      <c r="G135" s="32">
        <v>6</v>
      </c>
      <c r="H135" s="372">
        <v>8.1</v>
      </c>
      <c r="I135" s="372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0"/>
      <c r="Q135" s="380"/>
      <c r="R135" s="380"/>
      <c r="S135" s="378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8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78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8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7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78"/>
      <c r="T137" s="34"/>
      <c r="U137" s="34"/>
      <c r="V137" s="35" t="s">
        <v>67</v>
      </c>
      <c r="W137" s="373">
        <v>630</v>
      </c>
      <c r="X137" s="374">
        <f>IFERROR(IF(W137="",0,CEILING((W137/$H137),1)*$H137),"")</f>
        <v>631.80000000000007</v>
      </c>
      <c r="Y137" s="36">
        <f>IFERROR(IF(X137=0,"",ROUNDUP(X137/H137,0)*0.00753),"")</f>
        <v>1.7620200000000001</v>
      </c>
      <c r="Z137" s="56"/>
      <c r="AA137" s="57"/>
      <c r="AE137" s="64"/>
      <c r="BB137" s="139" t="s">
        <v>1</v>
      </c>
      <c r="BL137" s="64">
        <f>IFERROR(W137*I137/H137,"0")</f>
        <v>693.46666666666658</v>
      </c>
      <c r="BM137" s="64">
        <f>IFERROR(X137*I137/H137,"0")</f>
        <v>695.44799999999998</v>
      </c>
      <c r="BN137" s="64">
        <f>IFERROR(1/J137*(W137/H137),"0")</f>
        <v>1.4957264957264955</v>
      </c>
      <c r="BO137" s="64">
        <f>IFERROR(1/J137*(X137/H137),"0")</f>
        <v>1.5</v>
      </c>
    </row>
    <row r="138" spans="1:67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8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78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407"/>
      <c r="O139" s="399" t="s">
        <v>72</v>
      </c>
      <c r="P139" s="400"/>
      <c r="Q139" s="400"/>
      <c r="R139" s="400"/>
      <c r="S139" s="400"/>
      <c r="T139" s="400"/>
      <c r="U139" s="401"/>
      <c r="V139" s="37" t="s">
        <v>73</v>
      </c>
      <c r="W139" s="375">
        <f>IFERROR(W134/H134,"0")+IFERROR(W135/H135,"0")+IFERROR(W136/H136,"0")+IFERROR(W137/H137,"0")+IFERROR(W138/H138,"0")</f>
        <v>292.85714285714283</v>
      </c>
      <c r="X139" s="375">
        <f>IFERROR(X134/H134,"0")+IFERROR(X135/H135,"0")+IFERROR(X136/H136,"0")+IFERROR(X137/H137,"0")+IFERROR(X138/H138,"0")</f>
        <v>294</v>
      </c>
      <c r="Y139" s="375">
        <f>IFERROR(IF(Y134="",0,Y134),"0")+IFERROR(IF(Y135="",0,Y135),"0")+IFERROR(IF(Y136="",0,Y136),"0")+IFERROR(IF(Y137="",0,Y137),"0")+IFERROR(IF(Y138="",0,Y138),"0")</f>
        <v>3.0670200000000003</v>
      </c>
      <c r="Z139" s="376"/>
      <c r="AA139" s="376"/>
    </row>
    <row r="140" spans="1:67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407"/>
      <c r="O140" s="399" t="s">
        <v>72</v>
      </c>
      <c r="P140" s="400"/>
      <c r="Q140" s="400"/>
      <c r="R140" s="400"/>
      <c r="S140" s="400"/>
      <c r="T140" s="400"/>
      <c r="U140" s="401"/>
      <c r="V140" s="37" t="s">
        <v>67</v>
      </c>
      <c r="W140" s="375">
        <f>IFERROR(SUM(W134:W138),"0")</f>
        <v>1130</v>
      </c>
      <c r="X140" s="375">
        <f>IFERROR(SUM(X134:X138),"0")</f>
        <v>1135.8000000000002</v>
      </c>
      <c r="Y140" s="37"/>
      <c r="Z140" s="376"/>
      <c r="AA140" s="376"/>
    </row>
    <row r="141" spans="1:67" ht="27.75" customHeight="1" x14ac:dyDescent="0.2">
      <c r="A141" s="383" t="s">
        <v>233</v>
      </c>
      <c r="B141" s="384"/>
      <c r="C141" s="384"/>
      <c r="D141" s="384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  <c r="X141" s="384"/>
      <c r="Y141" s="384"/>
      <c r="Z141" s="48"/>
      <c r="AA141" s="48"/>
    </row>
    <row r="142" spans="1:67" ht="16.5" customHeight="1" x14ac:dyDescent="0.25">
      <c r="A142" s="397" t="s">
        <v>234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67"/>
      <c r="AA142" s="367"/>
    </row>
    <row r="143" spans="1:67" ht="14.25" customHeight="1" x14ac:dyDescent="0.25">
      <c r="A143" s="385" t="s">
        <v>110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66"/>
      <c r="AA143" s="366"/>
    </row>
    <row r="144" spans="1:67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8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78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8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8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78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8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78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6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407"/>
      <c r="O147" s="399" t="s">
        <v>72</v>
      </c>
      <c r="P147" s="400"/>
      <c r="Q147" s="400"/>
      <c r="R147" s="400"/>
      <c r="S147" s="400"/>
      <c r="T147" s="400"/>
      <c r="U147" s="401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407"/>
      <c r="O148" s="399" t="s">
        <v>72</v>
      </c>
      <c r="P148" s="400"/>
      <c r="Q148" s="400"/>
      <c r="R148" s="400"/>
      <c r="S148" s="400"/>
      <c r="T148" s="400"/>
      <c r="U148" s="401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customHeight="1" x14ac:dyDescent="0.25">
      <c r="A149" s="397" t="s">
        <v>241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67"/>
      <c r="AA149" s="367"/>
    </row>
    <row r="150" spans="1:67" ht="14.25" customHeight="1" x14ac:dyDescent="0.25">
      <c r="A150" s="385" t="s">
        <v>61</v>
      </c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6"/>
      <c r="P150" s="386"/>
      <c r="Q150" s="386"/>
      <c r="R150" s="386"/>
      <c r="S150" s="386"/>
      <c r="T150" s="386"/>
      <c r="U150" s="386"/>
      <c r="V150" s="386"/>
      <c r="W150" s="386"/>
      <c r="X150" s="386"/>
      <c r="Y150" s="386"/>
      <c r="Z150" s="366"/>
      <c r="AA150" s="366"/>
    </row>
    <row r="151" spans="1:67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8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78"/>
      <c r="T151" s="34"/>
      <c r="U151" s="34"/>
      <c r="V151" s="35" t="s">
        <v>67</v>
      </c>
      <c r="W151" s="373">
        <v>40</v>
      </c>
      <c r="X151" s="374">
        <f t="shared" ref="X151:X159" si="28">IFERROR(IF(W151="",0,CEILING((W151/$H151),1)*$H151),"")</f>
        <v>42</v>
      </c>
      <c r="Y151" s="36">
        <f>IFERROR(IF(X151=0,"",ROUNDUP(X151/H151,0)*0.00753),"")</f>
        <v>7.5300000000000006E-2</v>
      </c>
      <c r="Z151" s="56"/>
      <c r="AA151" s="57"/>
      <c r="AE151" s="64"/>
      <c r="BB151" s="144" t="s">
        <v>1</v>
      </c>
      <c r="BL151" s="64">
        <f t="shared" ref="BL151:BL159" si="29">IFERROR(W151*I151/H151,"0")</f>
        <v>42.476190476190474</v>
      </c>
      <c r="BM151" s="64">
        <f t="shared" ref="BM151:BM159" si="30">IFERROR(X151*I151/H151,"0")</f>
        <v>44.599999999999994</v>
      </c>
      <c r="BN151" s="64">
        <f t="shared" ref="BN151:BN159" si="31">IFERROR(1/J151*(W151/H151),"0")</f>
        <v>6.1050061050061048E-2</v>
      </c>
      <c r="BO151" s="64">
        <f t="shared" ref="BO151:BO159" si="32">IFERROR(1/J151*(X151/H151),"0")</f>
        <v>6.4102564102564097E-2</v>
      </c>
    </row>
    <row r="152" spans="1:67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8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78"/>
      <c r="T152" s="34"/>
      <c r="U152" s="34"/>
      <c r="V152" s="35" t="s">
        <v>67</v>
      </c>
      <c r="W152" s="373">
        <v>70</v>
      </c>
      <c r="X152" s="374">
        <f t="shared" si="28"/>
        <v>71.400000000000006</v>
      </c>
      <c r="Y152" s="36">
        <f>IFERROR(IF(X152=0,"",ROUNDUP(X152/H152,0)*0.00753),"")</f>
        <v>0.12801000000000001</v>
      </c>
      <c r="Z152" s="56"/>
      <c r="AA152" s="57"/>
      <c r="AE152" s="64"/>
      <c r="BB152" s="145" t="s">
        <v>1</v>
      </c>
      <c r="BL152" s="64">
        <f t="shared" si="29"/>
        <v>74.333333333333329</v>
      </c>
      <c r="BM152" s="64">
        <f t="shared" si="30"/>
        <v>75.820000000000007</v>
      </c>
      <c r="BN152" s="64">
        <f t="shared" si="31"/>
        <v>0.10683760683760682</v>
      </c>
      <c r="BO152" s="64">
        <f t="shared" si="32"/>
        <v>0.10897435897435898</v>
      </c>
    </row>
    <row r="153" spans="1:67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8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78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8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78"/>
      <c r="T154" s="34"/>
      <c r="U154" s="34"/>
      <c r="V154" s="35" t="s">
        <v>67</v>
      </c>
      <c r="W154" s="373">
        <v>70</v>
      </c>
      <c r="X154" s="374">
        <f t="shared" si="28"/>
        <v>71.400000000000006</v>
      </c>
      <c r="Y154" s="36">
        <f>IFERROR(IF(X154=0,"",ROUNDUP(X154/H154,0)*0.00502),"")</f>
        <v>0.17068</v>
      </c>
      <c r="Z154" s="56"/>
      <c r="AA154" s="57"/>
      <c r="AE154" s="64"/>
      <c r="BB154" s="147" t="s">
        <v>1</v>
      </c>
      <c r="BL154" s="64">
        <f t="shared" si="29"/>
        <v>74.333333333333329</v>
      </c>
      <c r="BM154" s="64">
        <f t="shared" si="30"/>
        <v>75.820000000000007</v>
      </c>
      <c r="BN154" s="64">
        <f t="shared" si="31"/>
        <v>0.14245014245014245</v>
      </c>
      <c r="BO154" s="64">
        <f t="shared" si="32"/>
        <v>0.14529914529914531</v>
      </c>
    </row>
    <row r="155" spans="1:67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8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78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8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78"/>
      <c r="T156" s="34"/>
      <c r="U156" s="34"/>
      <c r="V156" s="35" t="s">
        <v>67</v>
      </c>
      <c r="W156" s="373">
        <v>70</v>
      </c>
      <c r="X156" s="374">
        <f t="shared" si="28"/>
        <v>71.400000000000006</v>
      </c>
      <c r="Y156" s="36">
        <f>IFERROR(IF(X156=0,"",ROUNDUP(X156/H156,0)*0.00502),"")</f>
        <v>0.17068</v>
      </c>
      <c r="Z156" s="56"/>
      <c r="AA156" s="57"/>
      <c r="AE156" s="64"/>
      <c r="BB156" s="149" t="s">
        <v>1</v>
      </c>
      <c r="BL156" s="64">
        <f t="shared" si="29"/>
        <v>74.333333333333329</v>
      </c>
      <c r="BM156" s="64">
        <f t="shared" si="30"/>
        <v>75.820000000000007</v>
      </c>
      <c r="BN156" s="64">
        <f t="shared" si="31"/>
        <v>0.14245014245014245</v>
      </c>
      <c r="BO156" s="64">
        <f t="shared" si="32"/>
        <v>0.14529914529914531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8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78"/>
      <c r="T157" s="34"/>
      <c r="U157" s="34"/>
      <c r="V157" s="35" t="s">
        <v>67</v>
      </c>
      <c r="W157" s="373">
        <v>105</v>
      </c>
      <c r="X157" s="374">
        <f t="shared" si="28"/>
        <v>105</v>
      </c>
      <c r="Y157" s="36">
        <f>IFERROR(IF(X157=0,"",ROUNDUP(X157/H157,0)*0.00502),"")</f>
        <v>0.251</v>
      </c>
      <c r="Z157" s="56"/>
      <c r="AA157" s="57"/>
      <c r="AE157" s="64"/>
      <c r="BB157" s="150" t="s">
        <v>1</v>
      </c>
      <c r="BL157" s="64">
        <f t="shared" si="29"/>
        <v>110.00000000000001</v>
      </c>
      <c r="BM157" s="64">
        <f t="shared" si="30"/>
        <v>110.00000000000001</v>
      </c>
      <c r="BN157" s="64">
        <f t="shared" si="31"/>
        <v>0.21367521367521369</v>
      </c>
      <c r="BO157" s="64">
        <f t="shared" si="32"/>
        <v>0.21367521367521369</v>
      </c>
    </row>
    <row r="158" spans="1:67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8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78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8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78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406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407"/>
      <c r="O160" s="399" t="s">
        <v>72</v>
      </c>
      <c r="P160" s="400"/>
      <c r="Q160" s="400"/>
      <c r="R160" s="400"/>
      <c r="S160" s="400"/>
      <c r="T160" s="400"/>
      <c r="U160" s="401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142.85714285714283</v>
      </c>
      <c r="X160" s="375">
        <f>IFERROR(X151/H151,"0")+IFERROR(X152/H152,"0")+IFERROR(X153/H153,"0")+IFERROR(X154/H154,"0")+IFERROR(X155/H155,"0")+IFERROR(X156/H156,"0")+IFERROR(X157/H157,"0")+IFERROR(X158/H158,"0")+IFERROR(X159/H159,"0")</f>
        <v>145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0.79566999999999999</v>
      </c>
      <c r="Z160" s="376"/>
      <c r="AA160" s="376"/>
    </row>
    <row r="161" spans="1:67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407"/>
      <c r="O161" s="399" t="s">
        <v>72</v>
      </c>
      <c r="P161" s="400"/>
      <c r="Q161" s="400"/>
      <c r="R161" s="400"/>
      <c r="S161" s="400"/>
      <c r="T161" s="400"/>
      <c r="U161" s="401"/>
      <c r="V161" s="37" t="s">
        <v>67</v>
      </c>
      <c r="W161" s="375">
        <f>IFERROR(SUM(W151:W159),"0")</f>
        <v>355</v>
      </c>
      <c r="X161" s="375">
        <f>IFERROR(SUM(X151:X159),"0")</f>
        <v>361.20000000000005</v>
      </c>
      <c r="Y161" s="37"/>
      <c r="Z161" s="376"/>
      <c r="AA161" s="376"/>
    </row>
    <row r="162" spans="1:67" ht="16.5" customHeight="1" x14ac:dyDescent="0.25">
      <c r="A162" s="397" t="s">
        <v>260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67"/>
      <c r="AA162" s="367"/>
    </row>
    <row r="163" spans="1:67" ht="14.25" customHeight="1" x14ac:dyDescent="0.25">
      <c r="A163" s="385" t="s">
        <v>110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66"/>
      <c r="AA163" s="366"/>
    </row>
    <row r="164" spans="1:67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8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78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8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78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6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407"/>
      <c r="O166" s="399" t="s">
        <v>72</v>
      </c>
      <c r="P166" s="400"/>
      <c r="Q166" s="400"/>
      <c r="R166" s="400"/>
      <c r="S166" s="400"/>
      <c r="T166" s="400"/>
      <c r="U166" s="401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407"/>
      <c r="O167" s="399" t="s">
        <v>72</v>
      </c>
      <c r="P167" s="400"/>
      <c r="Q167" s="400"/>
      <c r="R167" s="400"/>
      <c r="S167" s="400"/>
      <c r="T167" s="400"/>
      <c r="U167" s="401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customHeight="1" x14ac:dyDescent="0.25">
      <c r="A168" s="385" t="s">
        <v>102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66"/>
      <c r="AA168" s="366"/>
    </row>
    <row r="169" spans="1:67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8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78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8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78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6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407"/>
      <c r="O171" s="399" t="s">
        <v>72</v>
      </c>
      <c r="P171" s="400"/>
      <c r="Q171" s="400"/>
      <c r="R171" s="400"/>
      <c r="S171" s="400"/>
      <c r="T171" s="400"/>
      <c r="U171" s="401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407"/>
      <c r="O172" s="399" t="s">
        <v>72</v>
      </c>
      <c r="P172" s="400"/>
      <c r="Q172" s="400"/>
      <c r="R172" s="400"/>
      <c r="S172" s="400"/>
      <c r="T172" s="400"/>
      <c r="U172" s="401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customHeight="1" x14ac:dyDescent="0.25">
      <c r="A173" s="385" t="s">
        <v>61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386"/>
      <c r="Z173" s="366"/>
      <c r="AA173" s="366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8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78"/>
      <c r="T174" s="34"/>
      <c r="U174" s="34"/>
      <c r="V174" s="35" t="s">
        <v>67</v>
      </c>
      <c r="W174" s="373">
        <v>100</v>
      </c>
      <c r="X174" s="374">
        <f>IFERROR(IF(W174="",0,CEILING((W174/$H174),1)*$H174),"")</f>
        <v>102.60000000000001</v>
      </c>
      <c r="Y174" s="36">
        <f>IFERROR(IF(X174=0,"",ROUNDUP(X174/H174,0)*0.00937),"")</f>
        <v>0.17802999999999999</v>
      </c>
      <c r="Z174" s="56"/>
      <c r="AA174" s="57"/>
      <c r="AE174" s="64"/>
      <c r="BB174" s="157" t="s">
        <v>1</v>
      </c>
      <c r="BL174" s="64">
        <f>IFERROR(W174*I174/H174,"0")</f>
        <v>103.88888888888889</v>
      </c>
      <c r="BM174" s="64">
        <f>IFERROR(X174*I174/H174,"0")</f>
        <v>106.59000000000002</v>
      </c>
      <c r="BN174" s="64">
        <f>IFERROR(1/J174*(W174/H174),"0")</f>
        <v>0.15432098765432098</v>
      </c>
      <c r="BO174" s="64">
        <f>IFERROR(1/J174*(X174/H174),"0")</f>
        <v>0.15833333333333333</v>
      </c>
    </row>
    <row r="175" spans="1:67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8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78"/>
      <c r="T175" s="34"/>
      <c r="U175" s="34"/>
      <c r="V175" s="35" t="s">
        <v>67</v>
      </c>
      <c r="W175" s="373">
        <v>80</v>
      </c>
      <c r="X175" s="374">
        <f>IFERROR(IF(W175="",0,CEILING((W175/$H175),1)*$H175),"")</f>
        <v>81</v>
      </c>
      <c r="Y175" s="36">
        <f>IFERROR(IF(X175=0,"",ROUNDUP(X175/H175,0)*0.00937),"")</f>
        <v>0.14055000000000001</v>
      </c>
      <c r="Z175" s="56"/>
      <c r="AA175" s="57"/>
      <c r="AE175" s="64"/>
      <c r="BB175" s="158" t="s">
        <v>1</v>
      </c>
      <c r="BL175" s="64">
        <f>IFERROR(W175*I175/H175,"0")</f>
        <v>83.111111111111114</v>
      </c>
      <c r="BM175" s="64">
        <f>IFERROR(X175*I175/H175,"0")</f>
        <v>84.15</v>
      </c>
      <c r="BN175" s="64">
        <f>IFERROR(1/J175*(W175/H175),"0")</f>
        <v>0.12345679012345677</v>
      </c>
      <c r="BO175" s="64">
        <f>IFERROR(1/J175*(X175/H175),"0")</f>
        <v>0.12499999999999999</v>
      </c>
    </row>
    <row r="176" spans="1:67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8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78"/>
      <c r="T176" s="34"/>
      <c r="U176" s="34"/>
      <c r="V176" s="35" t="s">
        <v>67</v>
      </c>
      <c r="W176" s="373">
        <v>90</v>
      </c>
      <c r="X176" s="374">
        <f>IFERROR(IF(W176="",0,CEILING((W176/$H176),1)*$H176),"")</f>
        <v>91.800000000000011</v>
      </c>
      <c r="Y176" s="36">
        <f>IFERROR(IF(X176=0,"",ROUNDUP(X176/H176,0)*0.00937),"")</f>
        <v>0.15928999999999999</v>
      </c>
      <c r="Z176" s="56"/>
      <c r="AA176" s="57"/>
      <c r="AE176" s="64"/>
      <c r="BB176" s="159" t="s">
        <v>1</v>
      </c>
      <c r="BL176" s="64">
        <f>IFERROR(W176*I176/H176,"0")</f>
        <v>93.5</v>
      </c>
      <c r="BM176" s="64">
        <f>IFERROR(X176*I176/H176,"0")</f>
        <v>95.37</v>
      </c>
      <c r="BN176" s="64">
        <f>IFERROR(1/J176*(W176/H176),"0")</f>
        <v>0.13888888888888887</v>
      </c>
      <c r="BO176" s="64">
        <f>IFERROR(1/J176*(X176/H176),"0")</f>
        <v>0.14166666666666666</v>
      </c>
    </row>
    <row r="177" spans="1:67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8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78"/>
      <c r="T177" s="34"/>
      <c r="U177" s="34"/>
      <c r="V177" s="35" t="s">
        <v>67</v>
      </c>
      <c r="W177" s="373">
        <v>70</v>
      </c>
      <c r="X177" s="374">
        <f>IFERROR(IF(W177="",0,CEILING((W177/$H177),1)*$H177),"")</f>
        <v>70.2</v>
      </c>
      <c r="Y177" s="36">
        <f>IFERROR(IF(X177=0,"",ROUNDUP(X177/H177,0)*0.00937),"")</f>
        <v>0.12181</v>
      </c>
      <c r="Z177" s="56"/>
      <c r="AA177" s="57"/>
      <c r="AE177" s="64"/>
      <c r="BB177" s="160" t="s">
        <v>1</v>
      </c>
      <c r="BL177" s="64">
        <f>IFERROR(W177*I177/H177,"0")</f>
        <v>72.722222222222229</v>
      </c>
      <c r="BM177" s="64">
        <f>IFERROR(X177*I177/H177,"0")</f>
        <v>72.930000000000007</v>
      </c>
      <c r="BN177" s="64">
        <f>IFERROR(1/J177*(W177/H177),"0")</f>
        <v>0.10802469135802469</v>
      </c>
      <c r="BO177" s="64">
        <f>IFERROR(1/J177*(X177/H177),"0")</f>
        <v>0.10833333333333334</v>
      </c>
    </row>
    <row r="178" spans="1:67" x14ac:dyDescent="0.2">
      <c r="A178" s="406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407"/>
      <c r="O178" s="399" t="s">
        <v>72</v>
      </c>
      <c r="P178" s="400"/>
      <c r="Q178" s="400"/>
      <c r="R178" s="400"/>
      <c r="S178" s="400"/>
      <c r="T178" s="400"/>
      <c r="U178" s="401"/>
      <c r="V178" s="37" t="s">
        <v>73</v>
      </c>
      <c r="W178" s="375">
        <f>IFERROR(W174/H174,"0")+IFERROR(W175/H175,"0")+IFERROR(W176/H176,"0")+IFERROR(W177/H177,"0")</f>
        <v>62.962962962962955</v>
      </c>
      <c r="X178" s="375">
        <f>IFERROR(X174/H174,"0")+IFERROR(X175/H175,"0")+IFERROR(X176/H176,"0")+IFERROR(X177/H177,"0")</f>
        <v>64</v>
      </c>
      <c r="Y178" s="375">
        <f>IFERROR(IF(Y174="",0,Y174),"0")+IFERROR(IF(Y175="",0,Y175),"0")+IFERROR(IF(Y176="",0,Y176),"0")+IFERROR(IF(Y177="",0,Y177),"0")</f>
        <v>0.59967999999999999</v>
      </c>
      <c r="Z178" s="376"/>
      <c r="AA178" s="376"/>
    </row>
    <row r="179" spans="1:67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407"/>
      <c r="O179" s="399" t="s">
        <v>72</v>
      </c>
      <c r="P179" s="400"/>
      <c r="Q179" s="400"/>
      <c r="R179" s="400"/>
      <c r="S179" s="400"/>
      <c r="T179" s="400"/>
      <c r="U179" s="401"/>
      <c r="V179" s="37" t="s">
        <v>67</v>
      </c>
      <c r="W179" s="375">
        <f>IFERROR(SUM(W174:W177),"0")</f>
        <v>340</v>
      </c>
      <c r="X179" s="375">
        <f>IFERROR(SUM(X174:X177),"0")</f>
        <v>345.6</v>
      </c>
      <c r="Y179" s="37"/>
      <c r="Z179" s="376"/>
      <c r="AA179" s="376"/>
    </row>
    <row r="180" spans="1:67" ht="14.25" customHeight="1" x14ac:dyDescent="0.25">
      <c r="A180" s="385" t="s">
        <v>74</v>
      </c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6"/>
      <c r="P180" s="386"/>
      <c r="Q180" s="386"/>
      <c r="R180" s="386"/>
      <c r="S180" s="386"/>
      <c r="T180" s="386"/>
      <c r="U180" s="386"/>
      <c r="V180" s="386"/>
      <c r="W180" s="386"/>
      <c r="X180" s="386"/>
      <c r="Y180" s="386"/>
      <c r="Z180" s="366"/>
      <c r="AA180" s="366"/>
    </row>
    <row r="181" spans="1:67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8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78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8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78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8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78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8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78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8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78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8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78"/>
      <c r="T186" s="34"/>
      <c r="U186" s="34"/>
      <c r="V186" s="35" t="s">
        <v>67</v>
      </c>
      <c r="W186" s="373">
        <v>100</v>
      </c>
      <c r="X186" s="374">
        <f t="shared" si="33"/>
        <v>104.39999999999999</v>
      </c>
      <c r="Y186" s="36">
        <f>IFERROR(IF(X186=0,"",ROUNDUP(X186/H186,0)*0.02175),"")</f>
        <v>0.26100000000000001</v>
      </c>
      <c r="Z186" s="56"/>
      <c r="AA186" s="57"/>
      <c r="AE186" s="64"/>
      <c r="BB186" s="166" t="s">
        <v>1</v>
      </c>
      <c r="BL186" s="64">
        <f t="shared" si="34"/>
        <v>106.48275862068967</v>
      </c>
      <c r="BM186" s="64">
        <f t="shared" si="35"/>
        <v>111.16799999999999</v>
      </c>
      <c r="BN186" s="64">
        <f t="shared" si="36"/>
        <v>0.20525451559934318</v>
      </c>
      <c r="BO186" s="64">
        <f t="shared" si="37"/>
        <v>0.21428571428571427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8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78"/>
      <c r="T187" s="34"/>
      <c r="U187" s="34"/>
      <c r="V187" s="35" t="s">
        <v>67</v>
      </c>
      <c r="W187" s="373">
        <v>200</v>
      </c>
      <c r="X187" s="374">
        <f t="shared" si="33"/>
        <v>201.6</v>
      </c>
      <c r="Y187" s="36">
        <f>IFERROR(IF(X187=0,"",ROUNDUP(X187/H187,0)*0.00753),"")</f>
        <v>0.63251999999999997</v>
      </c>
      <c r="Z187" s="56"/>
      <c r="AA187" s="57"/>
      <c r="AE187" s="64"/>
      <c r="BB187" s="167" t="s">
        <v>1</v>
      </c>
      <c r="BL187" s="64">
        <f t="shared" si="34"/>
        <v>222.66666666666666</v>
      </c>
      <c r="BM187" s="64">
        <f t="shared" si="35"/>
        <v>224.44800000000001</v>
      </c>
      <c r="BN187" s="64">
        <f t="shared" si="36"/>
        <v>0.53418803418803418</v>
      </c>
      <c r="BO187" s="64">
        <f t="shared" si="37"/>
        <v>0.53846153846153844</v>
      </c>
    </row>
    <row r="188" spans="1:67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8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78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8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78"/>
      <c r="T189" s="34"/>
      <c r="U189" s="34"/>
      <c r="V189" s="35" t="s">
        <v>67</v>
      </c>
      <c r="W189" s="373">
        <v>280</v>
      </c>
      <c r="X189" s="374">
        <f t="shared" si="33"/>
        <v>280.8</v>
      </c>
      <c r="Y189" s="36">
        <f>IFERROR(IF(X189=0,"",ROUNDUP(X189/H189,0)*0.00753),"")</f>
        <v>0.88101000000000007</v>
      </c>
      <c r="Z189" s="56"/>
      <c r="AA189" s="57"/>
      <c r="AE189" s="64"/>
      <c r="BB189" s="169" t="s">
        <v>1</v>
      </c>
      <c r="BL189" s="64">
        <f t="shared" si="34"/>
        <v>303.33333333333337</v>
      </c>
      <c r="BM189" s="64">
        <f t="shared" si="35"/>
        <v>304.20000000000005</v>
      </c>
      <c r="BN189" s="64">
        <f t="shared" si="36"/>
        <v>0.74786324786324787</v>
      </c>
      <c r="BO189" s="64">
        <f t="shared" si="37"/>
        <v>0.75000000000000011</v>
      </c>
    </row>
    <row r="190" spans="1:67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8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78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8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78"/>
      <c r="T191" s="34"/>
      <c r="U191" s="34"/>
      <c r="V191" s="35" t="s">
        <v>67</v>
      </c>
      <c r="W191" s="373">
        <v>180</v>
      </c>
      <c r="X191" s="374">
        <f t="shared" si="33"/>
        <v>180</v>
      </c>
      <c r="Y191" s="36">
        <f t="shared" ref="Y191:Y197" si="38">IFERROR(IF(X191=0,"",ROUNDUP(X191/H191,0)*0.00753),"")</f>
        <v>0.56474999999999997</v>
      </c>
      <c r="Z191" s="56"/>
      <c r="AA191" s="57"/>
      <c r="AE191" s="64"/>
      <c r="BB191" s="171" t="s">
        <v>1</v>
      </c>
      <c r="BL191" s="64">
        <f t="shared" si="34"/>
        <v>201.75</v>
      </c>
      <c r="BM191" s="64">
        <f t="shared" si="35"/>
        <v>201.75</v>
      </c>
      <c r="BN191" s="64">
        <f t="shared" si="36"/>
        <v>0.48076923076923073</v>
      </c>
      <c r="BO191" s="64">
        <f t="shared" si="37"/>
        <v>0.48076923076923073</v>
      </c>
    </row>
    <row r="192" spans="1:67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8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78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8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78"/>
      <c r="T193" s="34"/>
      <c r="U193" s="34"/>
      <c r="V193" s="35" t="s">
        <v>67</v>
      </c>
      <c r="W193" s="373">
        <v>280</v>
      </c>
      <c r="X193" s="374">
        <f t="shared" si="33"/>
        <v>280.8</v>
      </c>
      <c r="Y193" s="36">
        <f t="shared" si="38"/>
        <v>0.88101000000000007</v>
      </c>
      <c r="Z193" s="56"/>
      <c r="AA193" s="57"/>
      <c r="AE193" s="64"/>
      <c r="BB193" s="173" t="s">
        <v>1</v>
      </c>
      <c r="BL193" s="64">
        <f t="shared" si="34"/>
        <v>311.73333333333341</v>
      </c>
      <c r="BM193" s="64">
        <f t="shared" si="35"/>
        <v>312.62400000000008</v>
      </c>
      <c r="BN193" s="64">
        <f t="shared" si="36"/>
        <v>0.74786324786324787</v>
      </c>
      <c r="BO193" s="64">
        <f t="shared" si="37"/>
        <v>0.75000000000000011</v>
      </c>
    </row>
    <row r="194" spans="1:67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8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4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78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8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78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8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78"/>
      <c r="T196" s="34"/>
      <c r="U196" s="34"/>
      <c r="V196" s="35" t="s">
        <v>67</v>
      </c>
      <c r="W196" s="373">
        <v>60</v>
      </c>
      <c r="X196" s="374">
        <f t="shared" si="33"/>
        <v>60</v>
      </c>
      <c r="Y196" s="36">
        <f t="shared" si="38"/>
        <v>0.18825</v>
      </c>
      <c r="Z196" s="56"/>
      <c r="AA196" s="57"/>
      <c r="AE196" s="64"/>
      <c r="BB196" s="176" t="s">
        <v>1</v>
      </c>
      <c r="BL196" s="64">
        <f t="shared" si="34"/>
        <v>66.800000000000011</v>
      </c>
      <c r="BM196" s="64">
        <f t="shared" si="35"/>
        <v>66.800000000000011</v>
      </c>
      <c r="BN196" s="64">
        <f t="shared" si="36"/>
        <v>0.16025641025641024</v>
      </c>
      <c r="BO196" s="64">
        <f t="shared" si="37"/>
        <v>0.16025641025641024</v>
      </c>
    </row>
    <row r="197" spans="1:67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8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78"/>
      <c r="T197" s="34"/>
      <c r="U197" s="34"/>
      <c r="V197" s="35" t="s">
        <v>67</v>
      </c>
      <c r="W197" s="373">
        <v>140</v>
      </c>
      <c r="X197" s="374">
        <f t="shared" si="33"/>
        <v>141.6</v>
      </c>
      <c r="Y197" s="36">
        <f t="shared" si="38"/>
        <v>0.44427</v>
      </c>
      <c r="Z197" s="56"/>
      <c r="AA197" s="57"/>
      <c r="AE197" s="64"/>
      <c r="BB197" s="177" t="s">
        <v>1</v>
      </c>
      <c r="BL197" s="64">
        <f t="shared" si="34"/>
        <v>156.21666666666667</v>
      </c>
      <c r="BM197" s="64">
        <f t="shared" si="35"/>
        <v>158.00200000000001</v>
      </c>
      <c r="BN197" s="64">
        <f t="shared" si="36"/>
        <v>0.37393162393162394</v>
      </c>
      <c r="BO197" s="64">
        <f t="shared" si="37"/>
        <v>0.37820512820512819</v>
      </c>
    </row>
    <row r="198" spans="1:67" x14ac:dyDescent="0.2">
      <c r="A198" s="406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407"/>
      <c r="O198" s="399" t="s">
        <v>72</v>
      </c>
      <c r="P198" s="400"/>
      <c r="Q198" s="400"/>
      <c r="R198" s="400"/>
      <c r="S198" s="400"/>
      <c r="T198" s="400"/>
      <c r="U198" s="401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486.49425287356325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489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3.8528100000000003</v>
      </c>
      <c r="Z198" s="376"/>
      <c r="AA198" s="376"/>
    </row>
    <row r="199" spans="1:67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407"/>
      <c r="O199" s="399" t="s">
        <v>72</v>
      </c>
      <c r="P199" s="400"/>
      <c r="Q199" s="400"/>
      <c r="R199" s="400"/>
      <c r="S199" s="400"/>
      <c r="T199" s="400"/>
      <c r="U199" s="401"/>
      <c r="V199" s="37" t="s">
        <v>67</v>
      </c>
      <c r="W199" s="375">
        <f>IFERROR(SUM(W181:W197),"0")</f>
        <v>1240</v>
      </c>
      <c r="X199" s="375">
        <f>IFERROR(SUM(X181:X197),"0")</f>
        <v>1249.1999999999998</v>
      </c>
      <c r="Y199" s="37"/>
      <c r="Z199" s="376"/>
      <c r="AA199" s="376"/>
    </row>
    <row r="200" spans="1:67" ht="14.25" customHeight="1" x14ac:dyDescent="0.25">
      <c r="A200" s="385" t="s">
        <v>210</v>
      </c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6"/>
      <c r="P200" s="386"/>
      <c r="Q200" s="386"/>
      <c r="R200" s="386"/>
      <c r="S200" s="386"/>
      <c r="T200" s="386"/>
      <c r="U200" s="386"/>
      <c r="V200" s="386"/>
      <c r="W200" s="386"/>
      <c r="X200" s="386"/>
      <c r="Y200" s="386"/>
      <c r="Z200" s="366"/>
      <c r="AA200" s="366"/>
    </row>
    <row r="201" spans="1:67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8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78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8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78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8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78"/>
      <c r="T203" s="34"/>
      <c r="U203" s="34"/>
      <c r="V203" s="35" t="s">
        <v>67</v>
      </c>
      <c r="W203" s="373">
        <v>36</v>
      </c>
      <c r="X203" s="374">
        <f>IFERROR(IF(W203="",0,CEILING((W203/$H203),1)*$H203),"")</f>
        <v>36</v>
      </c>
      <c r="Y203" s="36">
        <f>IFERROR(IF(X203=0,"",ROUNDUP(X203/H203,0)*0.00753),"")</f>
        <v>0.11295000000000001</v>
      </c>
      <c r="Z203" s="56"/>
      <c r="AA203" s="57"/>
      <c r="AE203" s="64"/>
      <c r="BB203" s="180" t="s">
        <v>1</v>
      </c>
      <c r="BL203" s="64">
        <f>IFERROR(W203*I203/H203,"0")</f>
        <v>40.080000000000005</v>
      </c>
      <c r="BM203" s="64">
        <f>IFERROR(X203*I203/H203,"0")</f>
        <v>40.080000000000005</v>
      </c>
      <c r="BN203" s="64">
        <f>IFERROR(1/J203*(W203/H203),"0")</f>
        <v>9.6153846153846145E-2</v>
      </c>
      <c r="BO203" s="64">
        <f>IFERROR(1/J203*(X203/H203),"0")</f>
        <v>9.6153846153846145E-2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8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78"/>
      <c r="T204" s="34"/>
      <c r="U204" s="34"/>
      <c r="V204" s="35" t="s">
        <v>67</v>
      </c>
      <c r="W204" s="373">
        <v>32</v>
      </c>
      <c r="X204" s="374">
        <f>IFERROR(IF(W204="",0,CEILING((W204/$H204),1)*$H204),"")</f>
        <v>33.6</v>
      </c>
      <c r="Y204" s="36">
        <f>IFERROR(IF(X204=0,"",ROUNDUP(X204/H204,0)*0.00753),"")</f>
        <v>0.10542</v>
      </c>
      <c r="Z204" s="56"/>
      <c r="AA204" s="57"/>
      <c r="AE204" s="64"/>
      <c r="BB204" s="181" t="s">
        <v>1</v>
      </c>
      <c r="BL204" s="64">
        <f>IFERROR(W204*I204/H204,"0")</f>
        <v>35.626666666666672</v>
      </c>
      <c r="BM204" s="64">
        <f>IFERROR(X204*I204/H204,"0")</f>
        <v>37.408000000000001</v>
      </c>
      <c r="BN204" s="64">
        <f>IFERROR(1/J204*(W204/H204),"0")</f>
        <v>8.5470085470085472E-2</v>
      </c>
      <c r="BO204" s="64">
        <f>IFERROR(1/J204*(X204/H204),"0")</f>
        <v>8.9743589743589758E-2</v>
      </c>
    </row>
    <row r="205" spans="1:67" x14ac:dyDescent="0.2">
      <c r="A205" s="406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407"/>
      <c r="O205" s="399" t="s">
        <v>72</v>
      </c>
      <c r="P205" s="400"/>
      <c r="Q205" s="400"/>
      <c r="R205" s="400"/>
      <c r="S205" s="400"/>
      <c r="T205" s="400"/>
      <c r="U205" s="401"/>
      <c r="V205" s="37" t="s">
        <v>73</v>
      </c>
      <c r="W205" s="375">
        <f>IFERROR(W201/H201,"0")+IFERROR(W202/H202,"0")+IFERROR(W203/H203,"0")+IFERROR(W204/H204,"0")</f>
        <v>28.333333333333336</v>
      </c>
      <c r="X205" s="375">
        <f>IFERROR(X201/H201,"0")+IFERROR(X202/H202,"0")+IFERROR(X203/H203,"0")+IFERROR(X204/H204,"0")</f>
        <v>29</v>
      </c>
      <c r="Y205" s="375">
        <f>IFERROR(IF(Y201="",0,Y201),"0")+IFERROR(IF(Y202="",0,Y202),"0")+IFERROR(IF(Y203="",0,Y203),"0")+IFERROR(IF(Y204="",0,Y204),"0")</f>
        <v>0.21837000000000001</v>
      </c>
      <c r="Z205" s="376"/>
      <c r="AA205" s="376"/>
    </row>
    <row r="206" spans="1:67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407"/>
      <c r="O206" s="399" t="s">
        <v>72</v>
      </c>
      <c r="P206" s="400"/>
      <c r="Q206" s="400"/>
      <c r="R206" s="400"/>
      <c r="S206" s="400"/>
      <c r="T206" s="400"/>
      <c r="U206" s="401"/>
      <c r="V206" s="37" t="s">
        <v>67</v>
      </c>
      <c r="W206" s="375">
        <f>IFERROR(SUM(W201:W204),"0")</f>
        <v>68</v>
      </c>
      <c r="X206" s="375">
        <f>IFERROR(SUM(X201:X204),"0")</f>
        <v>69.599999999999994</v>
      </c>
      <c r="Y206" s="37"/>
      <c r="Z206" s="376"/>
      <c r="AA206" s="376"/>
    </row>
    <row r="207" spans="1:67" ht="16.5" customHeight="1" x14ac:dyDescent="0.25">
      <c r="A207" s="397" t="s">
        <v>319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67"/>
      <c r="AA207" s="367"/>
    </row>
    <row r="208" spans="1:67" ht="14.25" customHeight="1" x14ac:dyDescent="0.25">
      <c r="A208" s="385" t="s">
        <v>110</v>
      </c>
      <c r="B208" s="386"/>
      <c r="C208" s="386"/>
      <c r="D208" s="386"/>
      <c r="E208" s="386"/>
      <c r="F208" s="386"/>
      <c r="G208" s="386"/>
      <c r="H208" s="386"/>
      <c r="I208" s="386"/>
      <c r="J208" s="386"/>
      <c r="K208" s="386"/>
      <c r="L208" s="386"/>
      <c r="M208" s="386"/>
      <c r="N208" s="386"/>
      <c r="O208" s="386"/>
      <c r="P208" s="386"/>
      <c r="Q208" s="386"/>
      <c r="R208" s="386"/>
      <c r="S208" s="386"/>
      <c r="T208" s="386"/>
      <c r="U208" s="386"/>
      <c r="V208" s="386"/>
      <c r="W208" s="386"/>
      <c r="X208" s="386"/>
      <c r="Y208" s="386"/>
      <c r="Z208" s="366"/>
      <c r="AA208" s="366"/>
    </row>
    <row r="209" spans="1:67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8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78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8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78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8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78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8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78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8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78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8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78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x14ac:dyDescent="0.2">
      <c r="A215" s="406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407"/>
      <c r="O215" s="399" t="s">
        <v>72</v>
      </c>
      <c r="P215" s="400"/>
      <c r="Q215" s="400"/>
      <c r="R215" s="400"/>
      <c r="S215" s="400"/>
      <c r="T215" s="400"/>
      <c r="U215" s="401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407"/>
      <c r="O216" s="399" t="s">
        <v>72</v>
      </c>
      <c r="P216" s="400"/>
      <c r="Q216" s="400"/>
      <c r="R216" s="400"/>
      <c r="S216" s="400"/>
      <c r="T216" s="400"/>
      <c r="U216" s="401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customHeight="1" x14ac:dyDescent="0.25">
      <c r="A217" s="385" t="s">
        <v>61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8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78"/>
      <c r="T218" s="34"/>
      <c r="U218" s="34"/>
      <c r="V218" s="35" t="s">
        <v>67</v>
      </c>
      <c r="W218" s="373">
        <v>70</v>
      </c>
      <c r="X218" s="374">
        <f>IFERROR(IF(W218="",0,CEILING((W218/$H218),1)*$H218),"")</f>
        <v>71.400000000000006</v>
      </c>
      <c r="Y218" s="36">
        <f>IFERROR(IF(X218=0,"",ROUNDUP(X218/H218,0)*0.00502),"")</f>
        <v>0.17068</v>
      </c>
      <c r="Z218" s="56"/>
      <c r="AA218" s="57"/>
      <c r="AE218" s="64"/>
      <c r="BB218" s="188" t="s">
        <v>1</v>
      </c>
      <c r="BL218" s="64">
        <f>IFERROR(W218*I218/H218,"0")</f>
        <v>73.333333333333329</v>
      </c>
      <c r="BM218" s="64">
        <f>IFERROR(X218*I218/H218,"0")</f>
        <v>74.8</v>
      </c>
      <c r="BN218" s="64">
        <f>IFERROR(1/J218*(W218/H218),"0")</f>
        <v>0.14245014245014245</v>
      </c>
      <c r="BO218" s="64">
        <f>IFERROR(1/J218*(X218/H218),"0")</f>
        <v>0.14529914529914531</v>
      </c>
    </row>
    <row r="219" spans="1:67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8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78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6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407"/>
      <c r="O220" s="399" t="s">
        <v>72</v>
      </c>
      <c r="P220" s="400"/>
      <c r="Q220" s="400"/>
      <c r="R220" s="400"/>
      <c r="S220" s="400"/>
      <c r="T220" s="400"/>
      <c r="U220" s="401"/>
      <c r="V220" s="37" t="s">
        <v>73</v>
      </c>
      <c r="W220" s="375">
        <f>IFERROR(W218/H218,"0")+IFERROR(W219/H219,"0")</f>
        <v>33.333333333333329</v>
      </c>
      <c r="X220" s="375">
        <f>IFERROR(X218/H218,"0")+IFERROR(X219/H219,"0")</f>
        <v>34</v>
      </c>
      <c r="Y220" s="375">
        <f>IFERROR(IF(Y218="",0,Y218),"0")+IFERROR(IF(Y219="",0,Y219),"0")</f>
        <v>0.17068</v>
      </c>
      <c r="Z220" s="376"/>
      <c r="AA220" s="376"/>
    </row>
    <row r="221" spans="1:67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407"/>
      <c r="O221" s="399" t="s">
        <v>72</v>
      </c>
      <c r="P221" s="400"/>
      <c r="Q221" s="400"/>
      <c r="R221" s="400"/>
      <c r="S221" s="400"/>
      <c r="T221" s="400"/>
      <c r="U221" s="401"/>
      <c r="V221" s="37" t="s">
        <v>67</v>
      </c>
      <c r="W221" s="375">
        <f>IFERROR(SUM(W218:W219),"0")</f>
        <v>70</v>
      </c>
      <c r="X221" s="375">
        <f>IFERROR(SUM(X218:X219),"0")</f>
        <v>71.400000000000006</v>
      </c>
      <c r="Y221" s="37"/>
      <c r="Z221" s="376"/>
      <c r="AA221" s="376"/>
    </row>
    <row r="222" spans="1:67" ht="16.5" customHeight="1" x14ac:dyDescent="0.25">
      <c r="A222" s="397" t="s">
        <v>336</v>
      </c>
      <c r="B222" s="386"/>
      <c r="C222" s="386"/>
      <c r="D222" s="386"/>
      <c r="E222" s="386"/>
      <c r="F222" s="386"/>
      <c r="G222" s="386"/>
      <c r="H222" s="386"/>
      <c r="I222" s="386"/>
      <c r="J222" s="386"/>
      <c r="K222" s="386"/>
      <c r="L222" s="386"/>
      <c r="M222" s="386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67"/>
      <c r="AA222" s="367"/>
    </row>
    <row r="223" spans="1:67" ht="14.25" customHeight="1" x14ac:dyDescent="0.25">
      <c r="A223" s="385" t="s">
        <v>110</v>
      </c>
      <c r="B223" s="386"/>
      <c r="C223" s="386"/>
      <c r="D223" s="386"/>
      <c r="E223" s="386"/>
      <c r="F223" s="386"/>
      <c r="G223" s="386"/>
      <c r="H223" s="386"/>
      <c r="I223" s="386"/>
      <c r="J223" s="386"/>
      <c r="K223" s="386"/>
      <c r="L223" s="386"/>
      <c r="M223" s="386"/>
      <c r="N223" s="386"/>
      <c r="O223" s="386"/>
      <c r="P223" s="386"/>
      <c r="Q223" s="386"/>
      <c r="R223" s="386"/>
      <c r="S223" s="386"/>
      <c r="T223" s="386"/>
      <c r="U223" s="386"/>
      <c r="V223" s="386"/>
      <c r="W223" s="386"/>
      <c r="X223" s="386"/>
      <c r="Y223" s="386"/>
      <c r="Z223" s="366"/>
      <c r="AA223" s="366"/>
    </row>
    <row r="224" spans="1:67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8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78"/>
      <c r="T224" s="34"/>
      <c r="U224" s="34"/>
      <c r="V224" s="35" t="s">
        <v>67</v>
      </c>
      <c r="W224" s="373">
        <v>30</v>
      </c>
      <c r="X224" s="374">
        <f t="shared" ref="X224:X229" si="44">IFERROR(IF(W224="",0,CEILING((W224/$H224),1)*$H224),"")</f>
        <v>34.799999999999997</v>
      </c>
      <c r="Y224" s="36">
        <f>IFERROR(IF(X224=0,"",ROUNDUP(X224/H224,0)*0.02175),"")</f>
        <v>6.5250000000000002E-2</v>
      </c>
      <c r="Z224" s="56"/>
      <c r="AA224" s="57"/>
      <c r="AE224" s="64"/>
      <c r="BB224" s="190" t="s">
        <v>1</v>
      </c>
      <c r="BL224" s="64">
        <f t="shared" ref="BL224:BL229" si="45">IFERROR(W224*I224/H224,"0")</f>
        <v>31.241379310344826</v>
      </c>
      <c r="BM224" s="64">
        <f t="shared" ref="BM224:BM229" si="46">IFERROR(X224*I224/H224,"0")</f>
        <v>36.239999999999995</v>
      </c>
      <c r="BN224" s="64">
        <f t="shared" ref="BN224:BN229" si="47">IFERROR(1/J224*(W224/H224),"0")</f>
        <v>4.6182266009852216E-2</v>
      </c>
      <c r="BO224" s="64">
        <f t="shared" ref="BO224:BO229" si="48">IFERROR(1/J224*(X224/H224),"0")</f>
        <v>5.3571428571428568E-2</v>
      </c>
    </row>
    <row r="225" spans="1:67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8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78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8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78"/>
      <c r="T226" s="34"/>
      <c r="U226" s="34"/>
      <c r="V226" s="35" t="s">
        <v>67</v>
      </c>
      <c r="W226" s="373">
        <v>150</v>
      </c>
      <c r="X226" s="374">
        <f t="shared" si="44"/>
        <v>150.79999999999998</v>
      </c>
      <c r="Y226" s="36">
        <f>IFERROR(IF(X226=0,"",ROUNDUP(X226/H226,0)*0.02175),"")</f>
        <v>0.28275</v>
      </c>
      <c r="Z226" s="56"/>
      <c r="AA226" s="57"/>
      <c r="AE226" s="64"/>
      <c r="BB226" s="192" t="s">
        <v>1</v>
      </c>
      <c r="BL226" s="64">
        <f t="shared" si="45"/>
        <v>156.20689655172416</v>
      </c>
      <c r="BM226" s="64">
        <f t="shared" si="46"/>
        <v>157.04</v>
      </c>
      <c r="BN226" s="64">
        <f t="shared" si="47"/>
        <v>0.23091133004926107</v>
      </c>
      <c r="BO226" s="64">
        <f t="shared" si="48"/>
        <v>0.2321428571428571</v>
      </c>
    </row>
    <row r="227" spans="1:67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8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78"/>
      <c r="T227" s="34"/>
      <c r="U227" s="34"/>
      <c r="V227" s="35" t="s">
        <v>67</v>
      </c>
      <c r="W227" s="373">
        <v>12</v>
      </c>
      <c r="X227" s="374">
        <f t="shared" si="44"/>
        <v>12</v>
      </c>
      <c r="Y227" s="36">
        <f>IFERROR(IF(X227=0,"",ROUNDUP(X227/H227,0)*0.00937),"")</f>
        <v>2.811E-2</v>
      </c>
      <c r="Z227" s="56"/>
      <c r="AA227" s="57"/>
      <c r="AE227" s="64"/>
      <c r="BB227" s="193" t="s">
        <v>1</v>
      </c>
      <c r="BL227" s="64">
        <f t="shared" si="45"/>
        <v>12.72</v>
      </c>
      <c r="BM227" s="64">
        <f t="shared" si="46"/>
        <v>12.72</v>
      </c>
      <c r="BN227" s="64">
        <f t="shared" si="47"/>
        <v>2.5000000000000001E-2</v>
      </c>
      <c r="BO227" s="64">
        <f t="shared" si="48"/>
        <v>2.5000000000000001E-2</v>
      </c>
    </row>
    <row r="228" spans="1:67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8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78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8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78"/>
      <c r="T229" s="34"/>
      <c r="U229" s="34"/>
      <c r="V229" s="35" t="s">
        <v>67</v>
      </c>
      <c r="W229" s="373">
        <v>28</v>
      </c>
      <c r="X229" s="374">
        <f t="shared" si="44"/>
        <v>28</v>
      </c>
      <c r="Y229" s="36">
        <f>IFERROR(IF(X229=0,"",ROUNDUP(X229/H229,0)*0.00937),"")</f>
        <v>6.5589999999999996E-2</v>
      </c>
      <c r="Z229" s="56"/>
      <c r="AA229" s="57"/>
      <c r="AE229" s="64"/>
      <c r="BB229" s="195" t="s">
        <v>1</v>
      </c>
      <c r="BL229" s="64">
        <f t="shared" si="45"/>
        <v>29.68</v>
      </c>
      <c r="BM229" s="64">
        <f t="shared" si="46"/>
        <v>29.68</v>
      </c>
      <c r="BN229" s="64">
        <f t="shared" si="47"/>
        <v>5.8333333333333334E-2</v>
      </c>
      <c r="BO229" s="64">
        <f t="shared" si="48"/>
        <v>5.8333333333333334E-2</v>
      </c>
    </row>
    <row r="230" spans="1:67" x14ac:dyDescent="0.2">
      <c r="A230" s="406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407"/>
      <c r="O230" s="399" t="s">
        <v>72</v>
      </c>
      <c r="P230" s="400"/>
      <c r="Q230" s="400"/>
      <c r="R230" s="400"/>
      <c r="S230" s="400"/>
      <c r="T230" s="400"/>
      <c r="U230" s="401"/>
      <c r="V230" s="37" t="s">
        <v>73</v>
      </c>
      <c r="W230" s="375">
        <f>IFERROR(W224/H224,"0")+IFERROR(W225/H225,"0")+IFERROR(W226/H226,"0")+IFERROR(W227/H227,"0")+IFERROR(W228/H228,"0")+IFERROR(W229/H229,"0")</f>
        <v>25.517241379310345</v>
      </c>
      <c r="X230" s="375">
        <f>IFERROR(X224/H224,"0")+IFERROR(X225/H225,"0")+IFERROR(X226/H226,"0")+IFERROR(X227/H227,"0")+IFERROR(X228/H228,"0")+IFERROR(X229/H229,"0")</f>
        <v>26</v>
      </c>
      <c r="Y230" s="375">
        <f>IFERROR(IF(Y224="",0,Y224),"0")+IFERROR(IF(Y225="",0,Y225),"0")+IFERROR(IF(Y226="",0,Y226),"0")+IFERROR(IF(Y227="",0,Y227),"0")+IFERROR(IF(Y228="",0,Y228),"0")+IFERROR(IF(Y229="",0,Y229),"0")</f>
        <v>0.44169999999999998</v>
      </c>
      <c r="Z230" s="376"/>
      <c r="AA230" s="376"/>
    </row>
    <row r="231" spans="1:67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407"/>
      <c r="O231" s="399" t="s">
        <v>72</v>
      </c>
      <c r="P231" s="400"/>
      <c r="Q231" s="400"/>
      <c r="R231" s="400"/>
      <c r="S231" s="400"/>
      <c r="T231" s="400"/>
      <c r="U231" s="401"/>
      <c r="V231" s="37" t="s">
        <v>67</v>
      </c>
      <c r="W231" s="375">
        <f>IFERROR(SUM(W224:W229),"0")</f>
        <v>220</v>
      </c>
      <c r="X231" s="375">
        <f>IFERROR(SUM(X224:X229),"0")</f>
        <v>225.59999999999997</v>
      </c>
      <c r="Y231" s="37"/>
      <c r="Z231" s="376"/>
      <c r="AA231" s="376"/>
    </row>
    <row r="232" spans="1:67" ht="16.5" customHeight="1" x14ac:dyDescent="0.25">
      <c r="A232" s="397" t="s">
        <v>349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67"/>
      <c r="AA232" s="367"/>
    </row>
    <row r="233" spans="1:67" ht="14.25" customHeight="1" x14ac:dyDescent="0.25">
      <c r="A233" s="385" t="s">
        <v>110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86"/>
      <c r="Y233" s="386"/>
      <c r="Z233" s="366"/>
      <c r="AA233" s="366"/>
    </row>
    <row r="234" spans="1:67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8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78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8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78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8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78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8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78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8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78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8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78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8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78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8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78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8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78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8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78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8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78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8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78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8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78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8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78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x14ac:dyDescent="0.2">
      <c r="A248" s="406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407"/>
      <c r="O248" s="399" t="s">
        <v>72</v>
      </c>
      <c r="P248" s="400"/>
      <c r="Q248" s="400"/>
      <c r="R248" s="400"/>
      <c r="S248" s="400"/>
      <c r="T248" s="400"/>
      <c r="U248" s="401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407"/>
      <c r="O249" s="399" t="s">
        <v>72</v>
      </c>
      <c r="P249" s="400"/>
      <c r="Q249" s="400"/>
      <c r="R249" s="400"/>
      <c r="S249" s="400"/>
      <c r="T249" s="400"/>
      <c r="U249" s="401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customHeight="1" x14ac:dyDescent="0.25">
      <c r="A250" s="385" t="s">
        <v>102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66"/>
      <c r="AA250" s="366"/>
    </row>
    <row r="251" spans="1:67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8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78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x14ac:dyDescent="0.2">
      <c r="A252" s="40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407"/>
      <c r="O252" s="399" t="s">
        <v>72</v>
      </c>
      <c r="P252" s="400"/>
      <c r="Q252" s="400"/>
      <c r="R252" s="400"/>
      <c r="S252" s="400"/>
      <c r="T252" s="400"/>
      <c r="U252" s="401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407"/>
      <c r="O253" s="399" t="s">
        <v>72</v>
      </c>
      <c r="P253" s="400"/>
      <c r="Q253" s="400"/>
      <c r="R253" s="400"/>
      <c r="S253" s="400"/>
      <c r="T253" s="400"/>
      <c r="U253" s="401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customHeight="1" x14ac:dyDescent="0.25">
      <c r="A254" s="385" t="s">
        <v>61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66"/>
      <c r="AA254" s="366"/>
    </row>
    <row r="255" spans="1:67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8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78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8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78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8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78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8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4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78"/>
      <c r="T258" s="34"/>
      <c r="U258" s="34"/>
      <c r="V258" s="35" t="s">
        <v>67</v>
      </c>
      <c r="W258" s="373">
        <v>56.000000000000007</v>
      </c>
      <c r="X258" s="374">
        <f>IFERROR(IF(W258="",0,CEILING((W258/$H258),1)*$H258),"")</f>
        <v>57.12</v>
      </c>
      <c r="Y258" s="36">
        <f>IFERROR(IF(X258=0,"",ROUNDUP(X258/H258,0)*0.00502),"")</f>
        <v>0.17068</v>
      </c>
      <c r="Z258" s="56"/>
      <c r="AA258" s="57"/>
      <c r="AE258" s="64"/>
      <c r="BB258" s="214" t="s">
        <v>1</v>
      </c>
      <c r="BL258" s="64">
        <f>IFERROR(W258*I258/H258,"0")</f>
        <v>59.33333333333335</v>
      </c>
      <c r="BM258" s="64">
        <f>IFERROR(X258*I258/H258,"0")</f>
        <v>60.519999999999996</v>
      </c>
      <c r="BN258" s="64">
        <f>IFERROR(1/J258*(W258/H258),"0")</f>
        <v>0.14245014245014248</v>
      </c>
      <c r="BO258" s="64">
        <f>IFERROR(1/J258*(X258/H258),"0")</f>
        <v>0.14529914529914531</v>
      </c>
    </row>
    <row r="259" spans="1:67" x14ac:dyDescent="0.2">
      <c r="A259" s="406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407"/>
      <c r="O259" s="399" t="s">
        <v>72</v>
      </c>
      <c r="P259" s="400"/>
      <c r="Q259" s="400"/>
      <c r="R259" s="400"/>
      <c r="S259" s="400"/>
      <c r="T259" s="400"/>
      <c r="U259" s="401"/>
      <c r="V259" s="37" t="s">
        <v>73</v>
      </c>
      <c r="W259" s="375">
        <f>IFERROR(W255/H255,"0")+IFERROR(W256/H256,"0")+IFERROR(W257/H257,"0")+IFERROR(W258/H258,"0")</f>
        <v>33.333333333333336</v>
      </c>
      <c r="X259" s="375">
        <f>IFERROR(X255/H255,"0")+IFERROR(X256/H256,"0")+IFERROR(X257/H257,"0")+IFERROR(X258/H258,"0")</f>
        <v>34</v>
      </c>
      <c r="Y259" s="375">
        <f>IFERROR(IF(Y255="",0,Y255),"0")+IFERROR(IF(Y256="",0,Y256),"0")+IFERROR(IF(Y257="",0,Y257),"0")+IFERROR(IF(Y258="",0,Y258),"0")</f>
        <v>0.17068</v>
      </c>
      <c r="Z259" s="376"/>
      <c r="AA259" s="376"/>
    </row>
    <row r="260" spans="1:67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407"/>
      <c r="O260" s="399" t="s">
        <v>72</v>
      </c>
      <c r="P260" s="400"/>
      <c r="Q260" s="400"/>
      <c r="R260" s="400"/>
      <c r="S260" s="400"/>
      <c r="T260" s="400"/>
      <c r="U260" s="401"/>
      <c r="V260" s="37" t="s">
        <v>67</v>
      </c>
      <c r="W260" s="375">
        <f>IFERROR(SUM(W255:W258),"0")</f>
        <v>56.000000000000007</v>
      </c>
      <c r="X260" s="375">
        <f>IFERROR(SUM(X255:X258),"0")</f>
        <v>57.12</v>
      </c>
      <c r="Y260" s="37"/>
      <c r="Z260" s="376"/>
      <c r="AA260" s="376"/>
    </row>
    <row r="261" spans="1:67" ht="14.25" customHeight="1" x14ac:dyDescent="0.25">
      <c r="A261" s="385" t="s">
        <v>74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66"/>
      <c r="AA261" s="366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8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78"/>
      <c r="T262" s="34"/>
      <c r="U262" s="34"/>
      <c r="V262" s="35" t="s">
        <v>67</v>
      </c>
      <c r="W262" s="373">
        <v>0</v>
      </c>
      <c r="X262" s="374">
        <f t="shared" ref="X262:X270" si="5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5" t="s">
        <v>1</v>
      </c>
      <c r="BL262" s="64">
        <f t="shared" ref="BL262:BL270" si="56">IFERROR(W262*I262/H262,"0")</f>
        <v>0</v>
      </c>
      <c r="BM262" s="64">
        <f t="shared" ref="BM262:BM270" si="57">IFERROR(X262*I262/H262,"0")</f>
        <v>0</v>
      </c>
      <c r="BN262" s="64">
        <f t="shared" ref="BN262:BN270" si="58">IFERROR(1/J262*(W262/H262),"0")</f>
        <v>0</v>
      </c>
      <c r="BO262" s="64">
        <f t="shared" ref="BO262:BO270" si="59">IFERROR(1/J262*(X262/H262),"0")</f>
        <v>0</v>
      </c>
    </row>
    <row r="263" spans="1:67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8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78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8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78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8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78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8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78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8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78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8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78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8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78"/>
      <c r="T269" s="34"/>
      <c r="U269" s="34"/>
      <c r="V269" s="35" t="s">
        <v>67</v>
      </c>
      <c r="W269" s="373">
        <v>49.5</v>
      </c>
      <c r="X269" s="374">
        <f t="shared" si="55"/>
        <v>49.5</v>
      </c>
      <c r="Y269" s="36">
        <f>IFERROR(IF(X269=0,"",ROUNDUP(X269/H269,0)*0.00753),"")</f>
        <v>0.18825</v>
      </c>
      <c r="Z269" s="56"/>
      <c r="AA269" s="57"/>
      <c r="AE269" s="64"/>
      <c r="BB269" s="222" t="s">
        <v>1</v>
      </c>
      <c r="BL269" s="64">
        <f t="shared" si="56"/>
        <v>54.500000000000007</v>
      </c>
      <c r="BM269" s="64">
        <f t="shared" si="57"/>
        <v>54.500000000000007</v>
      </c>
      <c r="BN269" s="64">
        <f t="shared" si="58"/>
        <v>0.16025641025641024</v>
      </c>
      <c r="BO269" s="64">
        <f t="shared" si="59"/>
        <v>0.16025641025641024</v>
      </c>
    </row>
    <row r="270" spans="1:67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8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78"/>
      <c r="T270" s="34"/>
      <c r="U270" s="34"/>
      <c r="V270" s="35" t="s">
        <v>67</v>
      </c>
      <c r="W270" s="373">
        <v>23.1</v>
      </c>
      <c r="X270" s="374">
        <f t="shared" si="55"/>
        <v>23.759999999999998</v>
      </c>
      <c r="Y270" s="36">
        <f>IFERROR(IF(X270=0,"",ROUNDUP(X270/H270,0)*0.00753),"")</f>
        <v>9.0359999999999996E-2</v>
      </c>
      <c r="Z270" s="56"/>
      <c r="AA270" s="57"/>
      <c r="AE270" s="64"/>
      <c r="BB270" s="223" t="s">
        <v>1</v>
      </c>
      <c r="BL270" s="64">
        <f t="shared" si="56"/>
        <v>26.203333333333337</v>
      </c>
      <c r="BM270" s="64">
        <f t="shared" si="57"/>
        <v>26.951999999999998</v>
      </c>
      <c r="BN270" s="64">
        <f t="shared" si="58"/>
        <v>7.4786324786324798E-2</v>
      </c>
      <c r="BO270" s="64">
        <f t="shared" si="59"/>
        <v>7.6923076923076913E-2</v>
      </c>
    </row>
    <row r="271" spans="1:67" x14ac:dyDescent="0.2">
      <c r="A271" s="406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407"/>
      <c r="O271" s="399" t="s">
        <v>72</v>
      </c>
      <c r="P271" s="400"/>
      <c r="Q271" s="400"/>
      <c r="R271" s="400"/>
      <c r="S271" s="400"/>
      <c r="T271" s="400"/>
      <c r="U271" s="401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36.666666666666671</v>
      </c>
      <c r="X271" s="375">
        <f>IFERROR(X262/H262,"0")+IFERROR(X263/H263,"0")+IFERROR(X264/H264,"0")+IFERROR(X265/H265,"0")+IFERROR(X266/H266,"0")+IFERROR(X267/H267,"0")+IFERROR(X268/H268,"0")+IFERROR(X269/H269,"0")+IFERROR(X270/H270,"0")</f>
        <v>37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0.27861000000000002</v>
      </c>
      <c r="Z271" s="376"/>
      <c r="AA271" s="376"/>
    </row>
    <row r="272" spans="1:67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407"/>
      <c r="O272" s="399" t="s">
        <v>72</v>
      </c>
      <c r="P272" s="400"/>
      <c r="Q272" s="400"/>
      <c r="R272" s="400"/>
      <c r="S272" s="400"/>
      <c r="T272" s="400"/>
      <c r="U272" s="401"/>
      <c r="V272" s="37" t="s">
        <v>67</v>
      </c>
      <c r="W272" s="375">
        <f>IFERROR(SUM(W262:W270),"0")</f>
        <v>72.599999999999994</v>
      </c>
      <c r="X272" s="375">
        <f>IFERROR(SUM(X262:X270),"0")</f>
        <v>73.259999999999991</v>
      </c>
      <c r="Y272" s="37"/>
      <c r="Z272" s="376"/>
      <c r="AA272" s="376"/>
    </row>
    <row r="273" spans="1:67" ht="14.25" customHeight="1" x14ac:dyDescent="0.25">
      <c r="A273" s="385" t="s">
        <v>210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8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78"/>
      <c r="T274" s="34"/>
      <c r="U274" s="34"/>
      <c r="V274" s="35" t="s">
        <v>67</v>
      </c>
      <c r="W274" s="373">
        <v>50</v>
      </c>
      <c r="X274" s="374">
        <f>IFERROR(IF(W274="",0,CEILING((W274/$H274),1)*$H274),"")</f>
        <v>50.400000000000006</v>
      </c>
      <c r="Y274" s="36">
        <f>IFERROR(IF(X274=0,"",ROUNDUP(X274/H274,0)*0.02175),"")</f>
        <v>0.1305</v>
      </c>
      <c r="Z274" s="56"/>
      <c r="AA274" s="57"/>
      <c r="AE274" s="64"/>
      <c r="BB274" s="224" t="s">
        <v>1</v>
      </c>
      <c r="BL274" s="64">
        <f>IFERROR(W274*I274/H274,"0")</f>
        <v>53.357142857142861</v>
      </c>
      <c r="BM274" s="64">
        <f>IFERROR(X274*I274/H274,"0")</f>
        <v>53.784000000000006</v>
      </c>
      <c r="BN274" s="64">
        <f>IFERROR(1/J274*(W274/H274),"0")</f>
        <v>0.10629251700680271</v>
      </c>
      <c r="BO274" s="64">
        <f>IFERROR(1/J274*(X274/H274),"0")</f>
        <v>0.10714285714285714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8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78"/>
      <c r="T275" s="34"/>
      <c r="U275" s="34"/>
      <c r="V275" s="35" t="s">
        <v>67</v>
      </c>
      <c r="W275" s="373">
        <v>500</v>
      </c>
      <c r="X275" s="374">
        <f>IFERROR(IF(W275="",0,CEILING((W275/$H275),1)*$H275),"")</f>
        <v>507</v>
      </c>
      <c r="Y275" s="36">
        <f>IFERROR(IF(X275=0,"",ROUNDUP(X275/H275,0)*0.02175),"")</f>
        <v>1.4137499999999998</v>
      </c>
      <c r="Z275" s="56"/>
      <c r="AA275" s="57"/>
      <c r="AE275" s="64"/>
      <c r="BB275" s="225" t="s">
        <v>1</v>
      </c>
      <c r="BL275" s="64">
        <f>IFERROR(W275*I275/H275,"0")</f>
        <v>536.15384615384619</v>
      </c>
      <c r="BM275" s="64">
        <f>IFERROR(X275*I275/H275,"0")</f>
        <v>543.66000000000008</v>
      </c>
      <c r="BN275" s="64">
        <f>IFERROR(1/J275*(W275/H275),"0")</f>
        <v>1.1446886446886446</v>
      </c>
      <c r="BO275" s="64">
        <f>IFERROR(1/J275*(X275/H275),"0")</f>
        <v>1.1607142857142856</v>
      </c>
    </row>
    <row r="276" spans="1:67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8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78"/>
      <c r="T276" s="34"/>
      <c r="U276" s="34"/>
      <c r="V276" s="35" t="s">
        <v>67</v>
      </c>
      <c r="W276" s="373">
        <v>10</v>
      </c>
      <c r="X276" s="374">
        <f>IFERROR(IF(W276="",0,CEILING((W276/$H276),1)*$H276),"")</f>
        <v>16.8</v>
      </c>
      <c r="Y276" s="36">
        <f>IFERROR(IF(X276=0,"",ROUNDUP(X276/H276,0)*0.02175),"")</f>
        <v>4.3499999999999997E-2</v>
      </c>
      <c r="Z276" s="56"/>
      <c r="AA276" s="57"/>
      <c r="AE276" s="64"/>
      <c r="BB276" s="226" t="s">
        <v>1</v>
      </c>
      <c r="BL276" s="64">
        <f>IFERROR(W276*I276/H276,"0")</f>
        <v>10.671428571428571</v>
      </c>
      <c r="BM276" s="64">
        <f>IFERROR(X276*I276/H276,"0")</f>
        <v>17.928000000000001</v>
      </c>
      <c r="BN276" s="64">
        <f>IFERROR(1/J276*(W276/H276),"0")</f>
        <v>2.1258503401360544E-2</v>
      </c>
      <c r="BO276" s="64">
        <f>IFERROR(1/J276*(X276/H276),"0")</f>
        <v>3.5714285714285712E-2</v>
      </c>
    </row>
    <row r="277" spans="1:67" x14ac:dyDescent="0.2">
      <c r="A277" s="40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407"/>
      <c r="O277" s="399" t="s">
        <v>72</v>
      </c>
      <c r="P277" s="400"/>
      <c r="Q277" s="400"/>
      <c r="R277" s="400"/>
      <c r="S277" s="400"/>
      <c r="T277" s="400"/>
      <c r="U277" s="401"/>
      <c r="V277" s="37" t="s">
        <v>73</v>
      </c>
      <c r="W277" s="375">
        <f>IFERROR(W274/H274,"0")+IFERROR(W275/H275,"0")+IFERROR(W276/H276,"0")</f>
        <v>71.245421245421241</v>
      </c>
      <c r="X277" s="375">
        <f>IFERROR(X274/H274,"0")+IFERROR(X275/H275,"0")+IFERROR(X276/H276,"0")</f>
        <v>73</v>
      </c>
      <c r="Y277" s="375">
        <f>IFERROR(IF(Y274="",0,Y274),"0")+IFERROR(IF(Y275="",0,Y275),"0")+IFERROR(IF(Y276="",0,Y276),"0")</f>
        <v>1.58775</v>
      </c>
      <c r="Z277" s="376"/>
      <c r="AA277" s="376"/>
    </row>
    <row r="278" spans="1:67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407"/>
      <c r="O278" s="399" t="s">
        <v>72</v>
      </c>
      <c r="P278" s="400"/>
      <c r="Q278" s="400"/>
      <c r="R278" s="400"/>
      <c r="S278" s="400"/>
      <c r="T278" s="400"/>
      <c r="U278" s="401"/>
      <c r="V278" s="37" t="s">
        <v>67</v>
      </c>
      <c r="W278" s="375">
        <f>IFERROR(SUM(W274:W276),"0")</f>
        <v>560</v>
      </c>
      <c r="X278" s="375">
        <f>IFERROR(SUM(X274:X276),"0")</f>
        <v>574.19999999999993</v>
      </c>
      <c r="Y278" s="37"/>
      <c r="Z278" s="376"/>
      <c r="AA278" s="376"/>
    </row>
    <row r="279" spans="1:67" ht="14.25" customHeight="1" x14ac:dyDescent="0.25">
      <c r="A279" s="385" t="s">
        <v>88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66"/>
      <c r="AA279" s="366"/>
    </row>
    <row r="280" spans="1:67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8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80"/>
      <c r="Q280" s="380"/>
      <c r="R280" s="380"/>
      <c r="S280" s="378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8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7" t="s">
        <v>416</v>
      </c>
      <c r="P281" s="380"/>
      <c r="Q281" s="380"/>
      <c r="R281" s="380"/>
      <c r="S281" s="378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8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78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407"/>
      <c r="O283" s="399" t="s">
        <v>72</v>
      </c>
      <c r="P283" s="400"/>
      <c r="Q283" s="400"/>
      <c r="R283" s="400"/>
      <c r="S283" s="400"/>
      <c r="T283" s="400"/>
      <c r="U283" s="401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407"/>
      <c r="O284" s="399" t="s">
        <v>72</v>
      </c>
      <c r="P284" s="400"/>
      <c r="Q284" s="400"/>
      <c r="R284" s="400"/>
      <c r="S284" s="400"/>
      <c r="T284" s="400"/>
      <c r="U284" s="401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customHeight="1" x14ac:dyDescent="0.25">
      <c r="A285" s="385" t="s">
        <v>419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66"/>
      <c r="AA285" s="366"/>
    </row>
    <row r="286" spans="1:67" ht="16.5" customHeight="1" x14ac:dyDescent="0.25">
      <c r="A286" s="54" t="s">
        <v>420</v>
      </c>
      <c r="B286" s="54" t="s">
        <v>421</v>
      </c>
      <c r="C286" s="31">
        <v>4301180007</v>
      </c>
      <c r="D286" s="377">
        <v>4680115881808</v>
      </c>
      <c r="E286" s="378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78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424</v>
      </c>
      <c r="B287" s="54" t="s">
        <v>425</v>
      </c>
      <c r="C287" s="31">
        <v>4301180006</v>
      </c>
      <c r="D287" s="377">
        <v>4680115881822</v>
      </c>
      <c r="E287" s="378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78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426</v>
      </c>
      <c r="B288" s="54" t="s">
        <v>427</v>
      </c>
      <c r="C288" s="31">
        <v>4301180001</v>
      </c>
      <c r="D288" s="377">
        <v>4680115880016</v>
      </c>
      <c r="E288" s="378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78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6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407"/>
      <c r="O289" s="399" t="s">
        <v>72</v>
      </c>
      <c r="P289" s="400"/>
      <c r="Q289" s="400"/>
      <c r="R289" s="400"/>
      <c r="S289" s="400"/>
      <c r="T289" s="400"/>
      <c r="U289" s="401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x14ac:dyDescent="0.2">
      <c r="A290" s="386"/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407"/>
      <c r="O290" s="399" t="s">
        <v>72</v>
      </c>
      <c r="P290" s="400"/>
      <c r="Q290" s="400"/>
      <c r="R290" s="400"/>
      <c r="S290" s="400"/>
      <c r="T290" s="400"/>
      <c r="U290" s="401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customHeight="1" x14ac:dyDescent="0.25">
      <c r="A291" s="397" t="s">
        <v>428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67"/>
      <c r="AA291" s="367"/>
    </row>
    <row r="292" spans="1:67" ht="14.25" customHeight="1" x14ac:dyDescent="0.25">
      <c r="A292" s="385" t="s">
        <v>110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66"/>
      <c r="AA292" s="366"/>
    </row>
    <row r="293" spans="1:67" ht="27" customHeight="1" x14ac:dyDescent="0.25">
      <c r="A293" s="54" t="s">
        <v>429</v>
      </c>
      <c r="B293" s="54" t="s">
        <v>430</v>
      </c>
      <c r="C293" s="31">
        <v>4301011315</v>
      </c>
      <c r="D293" s="377">
        <v>4607091387421</v>
      </c>
      <c r="E293" s="378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78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customHeight="1" x14ac:dyDescent="0.25">
      <c r="A294" s="54" t="s">
        <v>429</v>
      </c>
      <c r="B294" s="54" t="s">
        <v>431</v>
      </c>
      <c r="C294" s="31">
        <v>4301011121</v>
      </c>
      <c r="D294" s="377">
        <v>4607091387421</v>
      </c>
      <c r="E294" s="378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71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78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4301011322</v>
      </c>
      <c r="D295" s="377">
        <v>4607091387452</v>
      </c>
      <c r="E295" s="378"/>
      <c r="F295" s="372">
        <v>1.35</v>
      </c>
      <c r="G295" s="32">
        <v>8</v>
      </c>
      <c r="H295" s="372">
        <v>10.8</v>
      </c>
      <c r="I295" s="372">
        <v>11.28</v>
      </c>
      <c r="J295" s="32">
        <v>56</v>
      </c>
      <c r="K295" s="32" t="s">
        <v>105</v>
      </c>
      <c r="L295" s="33" t="s">
        <v>125</v>
      </c>
      <c r="M295" s="33"/>
      <c r="N295" s="32">
        <v>55</v>
      </c>
      <c r="O295" s="6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78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432</v>
      </c>
      <c r="B296" s="54" t="s">
        <v>434</v>
      </c>
      <c r="C296" s="31">
        <v>4301011619</v>
      </c>
      <c r="D296" s="377">
        <v>4607091387452</v>
      </c>
      <c r="E296" s="378"/>
      <c r="F296" s="372">
        <v>1.45</v>
      </c>
      <c r="G296" s="32">
        <v>8</v>
      </c>
      <c r="H296" s="372">
        <v>11.6</v>
      </c>
      <c r="I296" s="372">
        <v>12.08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78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customHeight="1" x14ac:dyDescent="0.25">
      <c r="A297" s="54" t="s">
        <v>435</v>
      </c>
      <c r="B297" s="54" t="s">
        <v>436</v>
      </c>
      <c r="C297" s="31">
        <v>4301011313</v>
      </c>
      <c r="D297" s="377">
        <v>4607091385984</v>
      </c>
      <c r="E297" s="378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6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78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customHeight="1" x14ac:dyDescent="0.25">
      <c r="A298" s="54" t="s">
        <v>437</v>
      </c>
      <c r="B298" s="54" t="s">
        <v>438</v>
      </c>
      <c r="C298" s="31">
        <v>4301011316</v>
      </c>
      <c r="D298" s="377">
        <v>4607091387438</v>
      </c>
      <c r="E298" s="378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65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78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customHeight="1" x14ac:dyDescent="0.25">
      <c r="A299" s="54" t="s">
        <v>439</v>
      </c>
      <c r="B299" s="54" t="s">
        <v>440</v>
      </c>
      <c r="C299" s="31">
        <v>4301011318</v>
      </c>
      <c r="D299" s="377">
        <v>4607091387469</v>
      </c>
      <c r="E299" s="378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7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78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x14ac:dyDescent="0.2">
      <c r="A300" s="40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407"/>
      <c r="O300" s="399" t="s">
        <v>72</v>
      </c>
      <c r="P300" s="400"/>
      <c r="Q300" s="400"/>
      <c r="R300" s="400"/>
      <c r="S300" s="400"/>
      <c r="T300" s="400"/>
      <c r="U300" s="401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407"/>
      <c r="O301" s="399" t="s">
        <v>72</v>
      </c>
      <c r="P301" s="400"/>
      <c r="Q301" s="400"/>
      <c r="R301" s="400"/>
      <c r="S301" s="400"/>
      <c r="T301" s="400"/>
      <c r="U301" s="401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customHeight="1" x14ac:dyDescent="0.25">
      <c r="A302" s="385" t="s">
        <v>61</v>
      </c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66"/>
      <c r="AA302" s="366"/>
    </row>
    <row r="303" spans="1:67" ht="27" customHeight="1" x14ac:dyDescent="0.25">
      <c r="A303" s="54" t="s">
        <v>441</v>
      </c>
      <c r="B303" s="54" t="s">
        <v>442</v>
      </c>
      <c r="C303" s="31">
        <v>4301031154</v>
      </c>
      <c r="D303" s="377">
        <v>4607091387292</v>
      </c>
      <c r="E303" s="378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78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443</v>
      </c>
      <c r="B304" s="54" t="s">
        <v>444</v>
      </c>
      <c r="C304" s="31">
        <v>4301031155</v>
      </c>
      <c r="D304" s="377">
        <v>4607091387315</v>
      </c>
      <c r="E304" s="378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6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78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407"/>
      <c r="O305" s="399" t="s">
        <v>72</v>
      </c>
      <c r="P305" s="400"/>
      <c r="Q305" s="400"/>
      <c r="R305" s="400"/>
      <c r="S305" s="400"/>
      <c r="T305" s="400"/>
      <c r="U305" s="401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407"/>
      <c r="O306" s="399" t="s">
        <v>72</v>
      </c>
      <c r="P306" s="400"/>
      <c r="Q306" s="400"/>
      <c r="R306" s="400"/>
      <c r="S306" s="400"/>
      <c r="T306" s="400"/>
      <c r="U306" s="401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customHeight="1" x14ac:dyDescent="0.25">
      <c r="A307" s="397" t="s">
        <v>445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67"/>
      <c r="AA307" s="367"/>
    </row>
    <row r="308" spans="1:67" ht="14.25" customHeight="1" x14ac:dyDescent="0.25">
      <c r="A308" s="385" t="s">
        <v>61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66"/>
      <c r="AA308" s="366"/>
    </row>
    <row r="309" spans="1:67" ht="27" customHeight="1" x14ac:dyDescent="0.25">
      <c r="A309" s="54" t="s">
        <v>446</v>
      </c>
      <c r="B309" s="54" t="s">
        <v>447</v>
      </c>
      <c r="C309" s="31">
        <v>4301031066</v>
      </c>
      <c r="D309" s="377">
        <v>4607091383836</v>
      </c>
      <c r="E309" s="378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5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78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0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407"/>
      <c r="O310" s="399" t="s">
        <v>72</v>
      </c>
      <c r="P310" s="400"/>
      <c r="Q310" s="400"/>
      <c r="R310" s="400"/>
      <c r="S310" s="400"/>
      <c r="T310" s="400"/>
      <c r="U310" s="401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x14ac:dyDescent="0.2">
      <c r="A311" s="386"/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407"/>
      <c r="O311" s="399" t="s">
        <v>72</v>
      </c>
      <c r="P311" s="400"/>
      <c r="Q311" s="400"/>
      <c r="R311" s="400"/>
      <c r="S311" s="400"/>
      <c r="T311" s="400"/>
      <c r="U311" s="401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customHeight="1" x14ac:dyDescent="0.25">
      <c r="A312" s="385" t="s">
        <v>74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66"/>
      <c r="AA312" s="366"/>
    </row>
    <row r="313" spans="1:67" ht="27" customHeight="1" x14ac:dyDescent="0.25">
      <c r="A313" s="54" t="s">
        <v>448</v>
      </c>
      <c r="B313" s="54" t="s">
        <v>449</v>
      </c>
      <c r="C313" s="31">
        <v>4301051142</v>
      </c>
      <c r="D313" s="377">
        <v>4607091387919</v>
      </c>
      <c r="E313" s="378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7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78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77">
        <v>4680115883604</v>
      </c>
      <c r="E314" s="378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125</v>
      </c>
      <c r="M314" s="33"/>
      <c r="N314" s="32">
        <v>45</v>
      </c>
      <c r="O314" s="4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78"/>
      <c r="T314" s="34"/>
      <c r="U314" s="34"/>
      <c r="V314" s="35" t="s">
        <v>67</v>
      </c>
      <c r="W314" s="373">
        <v>1085</v>
      </c>
      <c r="X314" s="374">
        <f>IFERROR(IF(W314="",0,CEILING((W314/$H314),1)*$H314),"")</f>
        <v>1085.7</v>
      </c>
      <c r="Y314" s="36">
        <f>IFERROR(IF(X314=0,"",ROUNDUP(X314/H314,0)*0.00753),"")</f>
        <v>3.8930100000000003</v>
      </c>
      <c r="Z314" s="56"/>
      <c r="AA314" s="57"/>
      <c r="AE314" s="64"/>
      <c r="BB314" s="244" t="s">
        <v>1</v>
      </c>
      <c r="BL314" s="64">
        <f>IFERROR(W314*I314/H314,"0")</f>
        <v>1225.5333333333333</v>
      </c>
      <c r="BM314" s="64">
        <f>IFERROR(X314*I314/H314,"0")</f>
        <v>1226.3240000000001</v>
      </c>
      <c r="BN314" s="64">
        <f>IFERROR(1/J314*(W314/H314),"0")</f>
        <v>3.3119658119658117</v>
      </c>
      <c r="BO314" s="64">
        <f>IFERROR(1/J314*(X314/H314),"0")</f>
        <v>3.3141025641025639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77">
        <v>4680115883567</v>
      </c>
      <c r="E315" s="378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75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78"/>
      <c r="T315" s="34"/>
      <c r="U315" s="34"/>
      <c r="V315" s="35" t="s">
        <v>67</v>
      </c>
      <c r="W315" s="373">
        <v>420</v>
      </c>
      <c r="X315" s="374">
        <f>IFERROR(IF(W315="",0,CEILING((W315/$H315),1)*$H315),"")</f>
        <v>420</v>
      </c>
      <c r="Y315" s="36">
        <f>IFERROR(IF(X315=0,"",ROUNDUP(X315/H315,0)*0.00753),"")</f>
        <v>1.506</v>
      </c>
      <c r="Z315" s="56"/>
      <c r="AA315" s="57"/>
      <c r="AE315" s="64"/>
      <c r="BB315" s="245" t="s">
        <v>1</v>
      </c>
      <c r="BL315" s="64">
        <f>IFERROR(W315*I315/H315,"0")</f>
        <v>471.99999999999994</v>
      </c>
      <c r="BM315" s="64">
        <f>IFERROR(X315*I315/H315,"0")</f>
        <v>471.99999999999994</v>
      </c>
      <c r="BN315" s="64">
        <f>IFERROR(1/J315*(W315/H315),"0")</f>
        <v>1.2820512820512819</v>
      </c>
      <c r="BO315" s="64">
        <f>IFERROR(1/J315*(X315/H315),"0")</f>
        <v>1.2820512820512819</v>
      </c>
    </row>
    <row r="316" spans="1:67" x14ac:dyDescent="0.2">
      <c r="A316" s="406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407"/>
      <c r="O316" s="399" t="s">
        <v>72</v>
      </c>
      <c r="P316" s="400"/>
      <c r="Q316" s="400"/>
      <c r="R316" s="400"/>
      <c r="S316" s="400"/>
      <c r="T316" s="400"/>
      <c r="U316" s="401"/>
      <c r="V316" s="37" t="s">
        <v>73</v>
      </c>
      <c r="W316" s="375">
        <f>IFERROR(W313/H313,"0")+IFERROR(W314/H314,"0")+IFERROR(W315/H315,"0")</f>
        <v>716.66666666666663</v>
      </c>
      <c r="X316" s="375">
        <f>IFERROR(X313/H313,"0")+IFERROR(X314/H314,"0")+IFERROR(X315/H315,"0")</f>
        <v>717</v>
      </c>
      <c r="Y316" s="375">
        <f>IFERROR(IF(Y313="",0,Y313),"0")+IFERROR(IF(Y314="",0,Y314),"0")+IFERROR(IF(Y315="",0,Y315),"0")</f>
        <v>5.3990100000000005</v>
      </c>
      <c r="Z316" s="376"/>
      <c r="AA316" s="376"/>
    </row>
    <row r="317" spans="1:67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407"/>
      <c r="O317" s="399" t="s">
        <v>72</v>
      </c>
      <c r="P317" s="400"/>
      <c r="Q317" s="400"/>
      <c r="R317" s="400"/>
      <c r="S317" s="400"/>
      <c r="T317" s="400"/>
      <c r="U317" s="401"/>
      <c r="V317" s="37" t="s">
        <v>67</v>
      </c>
      <c r="W317" s="375">
        <f>IFERROR(SUM(W313:W315),"0")</f>
        <v>1505</v>
      </c>
      <c r="X317" s="375">
        <f>IFERROR(SUM(X313:X315),"0")</f>
        <v>1505.7</v>
      </c>
      <c r="Y317" s="37"/>
      <c r="Z317" s="376"/>
      <c r="AA317" s="376"/>
    </row>
    <row r="318" spans="1:67" ht="14.25" customHeight="1" x14ac:dyDescent="0.25">
      <c r="A318" s="385" t="s">
        <v>210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66"/>
      <c r="AA318" s="366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77">
        <v>4607091388831</v>
      </c>
      <c r="E319" s="378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71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78"/>
      <c r="T319" s="34"/>
      <c r="U319" s="34"/>
      <c r="V319" s="35" t="s">
        <v>67</v>
      </c>
      <c r="W319" s="373">
        <v>38</v>
      </c>
      <c r="X319" s="374">
        <f>IFERROR(IF(W319="",0,CEILING((W319/$H319),1)*$H319),"")</f>
        <v>38.76</v>
      </c>
      <c r="Y319" s="36">
        <f>IFERROR(IF(X319=0,"",ROUNDUP(X319/H319,0)*0.00753),"")</f>
        <v>0.12801000000000001</v>
      </c>
      <c r="Z319" s="56"/>
      <c r="AA319" s="57"/>
      <c r="AE319" s="64"/>
      <c r="BB319" s="246" t="s">
        <v>1</v>
      </c>
      <c r="BL319" s="64">
        <f>IFERROR(W319*I319/H319,"0")</f>
        <v>42.533333333333339</v>
      </c>
      <c r="BM319" s="64">
        <f>IFERROR(X319*I319/H319,"0")</f>
        <v>43.384000000000007</v>
      </c>
      <c r="BN319" s="64">
        <f>IFERROR(1/J319*(W319/H319),"0")</f>
        <v>0.10683760683760685</v>
      </c>
      <c r="BO319" s="64">
        <f>IFERROR(1/J319*(X319/H319),"0")</f>
        <v>0.10897435897435898</v>
      </c>
    </row>
    <row r="320" spans="1:67" x14ac:dyDescent="0.2">
      <c r="A320" s="406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407"/>
      <c r="O320" s="399" t="s">
        <v>72</v>
      </c>
      <c r="P320" s="400"/>
      <c r="Q320" s="400"/>
      <c r="R320" s="400"/>
      <c r="S320" s="400"/>
      <c r="T320" s="400"/>
      <c r="U320" s="401"/>
      <c r="V320" s="37" t="s">
        <v>73</v>
      </c>
      <c r="W320" s="375">
        <f>IFERROR(W319/H319,"0")</f>
        <v>16.666666666666668</v>
      </c>
      <c r="X320" s="375">
        <f>IFERROR(X319/H319,"0")</f>
        <v>17</v>
      </c>
      <c r="Y320" s="375">
        <f>IFERROR(IF(Y319="",0,Y319),"0")</f>
        <v>0.12801000000000001</v>
      </c>
      <c r="Z320" s="376"/>
      <c r="AA320" s="376"/>
    </row>
    <row r="321" spans="1:67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407"/>
      <c r="O321" s="399" t="s">
        <v>72</v>
      </c>
      <c r="P321" s="400"/>
      <c r="Q321" s="400"/>
      <c r="R321" s="400"/>
      <c r="S321" s="400"/>
      <c r="T321" s="400"/>
      <c r="U321" s="401"/>
      <c r="V321" s="37" t="s">
        <v>67</v>
      </c>
      <c r="W321" s="375">
        <f>IFERROR(SUM(W319:W319),"0")</f>
        <v>38</v>
      </c>
      <c r="X321" s="375">
        <f>IFERROR(SUM(X319:X319),"0")</f>
        <v>38.76</v>
      </c>
      <c r="Y321" s="37"/>
      <c r="Z321" s="376"/>
      <c r="AA321" s="376"/>
    </row>
    <row r="322" spans="1:67" ht="14.25" customHeight="1" x14ac:dyDescent="0.25">
      <c r="A322" s="385" t="s">
        <v>88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66"/>
      <c r="AA322" s="366"/>
    </row>
    <row r="323" spans="1:67" ht="27" customHeight="1" x14ac:dyDescent="0.25">
      <c r="A323" s="54" t="s">
        <v>456</v>
      </c>
      <c r="B323" s="54" t="s">
        <v>457</v>
      </c>
      <c r="C323" s="31">
        <v>4301032015</v>
      </c>
      <c r="D323" s="377">
        <v>4607091383102</v>
      </c>
      <c r="E323" s="378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4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78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6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407"/>
      <c r="O324" s="399" t="s">
        <v>72</v>
      </c>
      <c r="P324" s="400"/>
      <c r="Q324" s="400"/>
      <c r="R324" s="400"/>
      <c r="S324" s="400"/>
      <c r="T324" s="400"/>
      <c r="U324" s="401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407"/>
      <c r="O325" s="399" t="s">
        <v>72</v>
      </c>
      <c r="P325" s="400"/>
      <c r="Q325" s="400"/>
      <c r="R325" s="400"/>
      <c r="S325" s="400"/>
      <c r="T325" s="400"/>
      <c r="U325" s="401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customHeight="1" x14ac:dyDescent="0.2">
      <c r="A326" s="383" t="s">
        <v>458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48"/>
      <c r="AA326" s="48"/>
    </row>
    <row r="327" spans="1:67" ht="16.5" customHeight="1" x14ac:dyDescent="0.25">
      <c r="A327" s="397" t="s">
        <v>459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67"/>
      <c r="AA327" s="367"/>
    </row>
    <row r="328" spans="1:67" ht="14.25" customHeight="1" x14ac:dyDescent="0.25">
      <c r="A328" s="385" t="s">
        <v>110</v>
      </c>
      <c r="B328" s="386"/>
      <c r="C328" s="386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66"/>
      <c r="AA328" s="366"/>
    </row>
    <row r="329" spans="1:67" ht="27" customHeight="1" x14ac:dyDescent="0.25">
      <c r="A329" s="54" t="s">
        <v>460</v>
      </c>
      <c r="B329" s="54" t="s">
        <v>461</v>
      </c>
      <c r="C329" s="31">
        <v>4301011865</v>
      </c>
      <c r="D329" s="377">
        <v>4680115884076</v>
      </c>
      <c r="E329" s="378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72" t="s">
        <v>462</v>
      </c>
      <c r="P329" s="380"/>
      <c r="Q329" s="380"/>
      <c r="R329" s="380"/>
      <c r="S329" s="378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463</v>
      </c>
      <c r="B330" s="54" t="s">
        <v>464</v>
      </c>
      <c r="C330" s="31">
        <v>4301011239</v>
      </c>
      <c r="D330" s="377">
        <v>4607091383997</v>
      </c>
      <c r="E330" s="378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8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78"/>
      <c r="T330" s="34"/>
      <c r="U330" s="34"/>
      <c r="V330" s="35" t="s">
        <v>67</v>
      </c>
      <c r="W330" s="373">
        <v>0</v>
      </c>
      <c r="X330" s="374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463</v>
      </c>
      <c r="B331" s="54" t="s">
        <v>465</v>
      </c>
      <c r="C331" s="31">
        <v>4301011339</v>
      </c>
      <c r="D331" s="377">
        <v>4607091383997</v>
      </c>
      <c r="E331" s="378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80"/>
      <c r="Q331" s="380"/>
      <c r="R331" s="380"/>
      <c r="S331" s="378"/>
      <c r="T331" s="34"/>
      <c r="U331" s="34"/>
      <c r="V331" s="35" t="s">
        <v>67</v>
      </c>
      <c r="W331" s="373">
        <v>2100</v>
      </c>
      <c r="X331" s="374">
        <f t="shared" si="65"/>
        <v>2100</v>
      </c>
      <c r="Y331" s="36">
        <f>IFERROR(IF(X331=0,"",ROUNDUP(X331/H331,0)*0.02175),"")</f>
        <v>3.0449999999999999</v>
      </c>
      <c r="Z331" s="56"/>
      <c r="AA331" s="57"/>
      <c r="AE331" s="64"/>
      <c r="BB331" s="250" t="s">
        <v>1</v>
      </c>
      <c r="BL331" s="64">
        <f t="shared" si="66"/>
        <v>2167.1999999999998</v>
      </c>
      <c r="BM331" s="64">
        <f t="shared" si="67"/>
        <v>2167.1999999999998</v>
      </c>
      <c r="BN331" s="64">
        <f t="shared" si="68"/>
        <v>2.9166666666666665</v>
      </c>
      <c r="BO331" s="64">
        <f t="shared" si="69"/>
        <v>2.9166666666666665</v>
      </c>
    </row>
    <row r="332" spans="1:67" ht="27" customHeight="1" x14ac:dyDescent="0.25">
      <c r="A332" s="54" t="s">
        <v>466</v>
      </c>
      <c r="B332" s="54" t="s">
        <v>467</v>
      </c>
      <c r="C332" s="31">
        <v>4301011326</v>
      </c>
      <c r="D332" s="377">
        <v>4607091384130</v>
      </c>
      <c r="E332" s="378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78"/>
      <c r="T332" s="34"/>
      <c r="U332" s="34"/>
      <c r="V332" s="35" t="s">
        <v>67</v>
      </c>
      <c r="W332" s="373">
        <v>1900</v>
      </c>
      <c r="X332" s="374">
        <f t="shared" si="65"/>
        <v>1905</v>
      </c>
      <c r="Y332" s="36">
        <f>IFERROR(IF(X332=0,"",ROUNDUP(X332/H332,0)*0.02175),"")</f>
        <v>2.7622499999999999</v>
      </c>
      <c r="Z332" s="56"/>
      <c r="AA332" s="57"/>
      <c r="AE332" s="64"/>
      <c r="BB332" s="251" t="s">
        <v>1</v>
      </c>
      <c r="BL332" s="64">
        <f t="shared" si="66"/>
        <v>1960.8</v>
      </c>
      <c r="BM332" s="64">
        <f t="shared" si="67"/>
        <v>1965.96</v>
      </c>
      <c r="BN332" s="64">
        <f t="shared" si="68"/>
        <v>2.6388888888888888</v>
      </c>
      <c r="BO332" s="64">
        <f t="shared" si="69"/>
        <v>2.645833333333333</v>
      </c>
    </row>
    <row r="333" spans="1:67" ht="27" customHeight="1" x14ac:dyDescent="0.25">
      <c r="A333" s="54" t="s">
        <v>466</v>
      </c>
      <c r="B333" s="54" t="s">
        <v>468</v>
      </c>
      <c r="C333" s="31">
        <v>4301011240</v>
      </c>
      <c r="D333" s="377">
        <v>4607091384130</v>
      </c>
      <c r="E333" s="378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78"/>
      <c r="T333" s="34"/>
      <c r="U333" s="34"/>
      <c r="V333" s="35" t="s">
        <v>67</v>
      </c>
      <c r="W333" s="373">
        <v>0</v>
      </c>
      <c r="X333" s="374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469</v>
      </c>
      <c r="B334" s="54" t="s">
        <v>470</v>
      </c>
      <c r="C334" s="31">
        <v>4301011330</v>
      </c>
      <c r="D334" s="377">
        <v>4607091384147</v>
      </c>
      <c r="E334" s="378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65</v>
      </c>
      <c r="M334" s="33"/>
      <c r="N334" s="32">
        <v>60</v>
      </c>
      <c r="O334" s="3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78"/>
      <c r="T334" s="34"/>
      <c r="U334" s="34"/>
      <c r="V334" s="35" t="s">
        <v>67</v>
      </c>
      <c r="W334" s="373">
        <v>2000</v>
      </c>
      <c r="X334" s="374">
        <f t="shared" si="65"/>
        <v>2010</v>
      </c>
      <c r="Y334" s="36">
        <f>IFERROR(IF(X334=0,"",ROUNDUP(X334/H334,0)*0.02175),"")</f>
        <v>2.9144999999999999</v>
      </c>
      <c r="Z334" s="56"/>
      <c r="AA334" s="57"/>
      <c r="AE334" s="64"/>
      <c r="BB334" s="253" t="s">
        <v>1</v>
      </c>
      <c r="BL334" s="64">
        <f t="shared" si="66"/>
        <v>2064</v>
      </c>
      <c r="BM334" s="64">
        <f t="shared" si="67"/>
        <v>2074.3200000000002</v>
      </c>
      <c r="BN334" s="64">
        <f t="shared" si="68"/>
        <v>2.7777777777777777</v>
      </c>
      <c r="BO334" s="64">
        <f t="shared" si="69"/>
        <v>2.7916666666666665</v>
      </c>
    </row>
    <row r="335" spans="1:67" ht="27" customHeight="1" x14ac:dyDescent="0.25">
      <c r="A335" s="54" t="s">
        <v>471</v>
      </c>
      <c r="B335" s="54" t="s">
        <v>472</v>
      </c>
      <c r="C335" s="31">
        <v>4301011947</v>
      </c>
      <c r="D335" s="377">
        <v>4680115884854</v>
      </c>
      <c r="E335" s="378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694" t="s">
        <v>473</v>
      </c>
      <c r="P335" s="380"/>
      <c r="Q335" s="380"/>
      <c r="R335" s="380"/>
      <c r="S335" s="378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4301011238</v>
      </c>
      <c r="D336" s="377">
        <v>4607091384147</v>
      </c>
      <c r="E336" s="378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114</v>
      </c>
      <c r="M336" s="33"/>
      <c r="N336" s="32">
        <v>60</v>
      </c>
      <c r="O336" s="55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78"/>
      <c r="T336" s="34"/>
      <c r="U336" s="34"/>
      <c r="V336" s="35" t="s">
        <v>67</v>
      </c>
      <c r="W336" s="373">
        <v>0</v>
      </c>
      <c r="X336" s="374">
        <f t="shared" si="65"/>
        <v>0</v>
      </c>
      <c r="Y336" s="36" t="str">
        <f>IFERROR(IF(X336=0,"",ROUNDUP(X336/H336,0)*0.02039),"")</f>
        <v/>
      </c>
      <c r="Z336" s="56"/>
      <c r="AA336" s="57"/>
      <c r="AE336" s="64"/>
      <c r="BB336" s="255" t="s">
        <v>1</v>
      </c>
      <c r="BL336" s="64">
        <f t="shared" si="66"/>
        <v>0</v>
      </c>
      <c r="BM336" s="64">
        <f t="shared" si="67"/>
        <v>0</v>
      </c>
      <c r="BN336" s="64">
        <f t="shared" si="68"/>
        <v>0</v>
      </c>
      <c r="BO336" s="64">
        <f t="shared" si="69"/>
        <v>0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77">
        <v>4607091384154</v>
      </c>
      <c r="E337" s="378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44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78"/>
      <c r="T337" s="34"/>
      <c r="U337" s="34"/>
      <c r="V337" s="35" t="s">
        <v>67</v>
      </c>
      <c r="W337" s="373">
        <v>50</v>
      </c>
      <c r="X337" s="374">
        <f t="shared" si="65"/>
        <v>50</v>
      </c>
      <c r="Y337" s="36">
        <f>IFERROR(IF(X337=0,"",ROUNDUP(X337/H337,0)*0.00937),"")</f>
        <v>9.3700000000000006E-2</v>
      </c>
      <c r="Z337" s="56"/>
      <c r="AA337" s="57"/>
      <c r="AE337" s="64"/>
      <c r="BB337" s="256" t="s">
        <v>1</v>
      </c>
      <c r="BL337" s="64">
        <f t="shared" si="66"/>
        <v>52.1</v>
      </c>
      <c r="BM337" s="64">
        <f t="shared" si="67"/>
        <v>52.1</v>
      </c>
      <c r="BN337" s="64">
        <f t="shared" si="68"/>
        <v>8.3333333333333329E-2</v>
      </c>
      <c r="BO337" s="64">
        <f t="shared" si="69"/>
        <v>8.3333333333333329E-2</v>
      </c>
    </row>
    <row r="338" spans="1:67" ht="27" customHeight="1" x14ac:dyDescent="0.25">
      <c r="A338" s="54" t="s">
        <v>477</v>
      </c>
      <c r="B338" s="54" t="s">
        <v>478</v>
      </c>
      <c r="C338" s="31">
        <v>4301011332</v>
      </c>
      <c r="D338" s="377">
        <v>4607091384161</v>
      </c>
      <c r="E338" s="378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75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78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6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407"/>
      <c r="O339" s="399" t="s">
        <v>72</v>
      </c>
      <c r="P339" s="400"/>
      <c r="Q339" s="400"/>
      <c r="R339" s="400"/>
      <c r="S339" s="400"/>
      <c r="T339" s="400"/>
      <c r="U339" s="401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410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411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8.8154500000000002</v>
      </c>
      <c r="Z339" s="376"/>
      <c r="AA339" s="376"/>
    </row>
    <row r="340" spans="1:67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407"/>
      <c r="O340" s="399" t="s">
        <v>72</v>
      </c>
      <c r="P340" s="400"/>
      <c r="Q340" s="400"/>
      <c r="R340" s="400"/>
      <c r="S340" s="400"/>
      <c r="T340" s="400"/>
      <c r="U340" s="401"/>
      <c r="V340" s="37" t="s">
        <v>67</v>
      </c>
      <c r="W340" s="375">
        <f>IFERROR(SUM(W329:W338),"0")</f>
        <v>6050</v>
      </c>
      <c r="X340" s="375">
        <f>IFERROR(SUM(X329:X338),"0")</f>
        <v>6065</v>
      </c>
      <c r="Y340" s="37"/>
      <c r="Z340" s="376"/>
      <c r="AA340" s="376"/>
    </row>
    <row r="341" spans="1:67" ht="14.25" customHeight="1" x14ac:dyDescent="0.25">
      <c r="A341" s="385" t="s">
        <v>102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77">
        <v>4607091383980</v>
      </c>
      <c r="E342" s="378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6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78"/>
      <c r="T342" s="34"/>
      <c r="U342" s="34"/>
      <c r="V342" s="35" t="s">
        <v>67</v>
      </c>
      <c r="W342" s="373">
        <v>700</v>
      </c>
      <c r="X342" s="374">
        <f>IFERROR(IF(W342="",0,CEILING((W342/$H342),1)*$H342),"")</f>
        <v>705</v>
      </c>
      <c r="Y342" s="36">
        <f>IFERROR(IF(X342=0,"",ROUNDUP(X342/H342,0)*0.02175),"")</f>
        <v>1.0222499999999999</v>
      </c>
      <c r="Z342" s="56"/>
      <c r="AA342" s="57"/>
      <c r="AE342" s="64"/>
      <c r="BB342" s="258" t="s">
        <v>1</v>
      </c>
      <c r="BL342" s="64">
        <f>IFERROR(W342*I342/H342,"0")</f>
        <v>722.4</v>
      </c>
      <c r="BM342" s="64">
        <f>IFERROR(X342*I342/H342,"0")</f>
        <v>727.56</v>
      </c>
      <c r="BN342" s="64">
        <f>IFERROR(1/J342*(W342/H342),"0")</f>
        <v>0.9722222222222221</v>
      </c>
      <c r="BO342" s="64">
        <f>IFERROR(1/J342*(X342/H342),"0")</f>
        <v>0.97916666666666663</v>
      </c>
    </row>
    <row r="343" spans="1:67" ht="16.5" customHeight="1" x14ac:dyDescent="0.25">
      <c r="A343" s="54" t="s">
        <v>481</v>
      </c>
      <c r="B343" s="54" t="s">
        <v>482</v>
      </c>
      <c r="C343" s="31">
        <v>4301020270</v>
      </c>
      <c r="D343" s="377">
        <v>4680115883314</v>
      </c>
      <c r="E343" s="378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125</v>
      </c>
      <c r="M343" s="33"/>
      <c r="N343" s="32">
        <v>50</v>
      </c>
      <c r="O343" s="5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78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483</v>
      </c>
      <c r="B344" s="54" t="s">
        <v>484</v>
      </c>
      <c r="C344" s="31">
        <v>4301020179</v>
      </c>
      <c r="D344" s="377">
        <v>4607091384178</v>
      </c>
      <c r="E344" s="378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78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6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407"/>
      <c r="O345" s="399" t="s">
        <v>72</v>
      </c>
      <c r="P345" s="400"/>
      <c r="Q345" s="400"/>
      <c r="R345" s="400"/>
      <c r="S345" s="400"/>
      <c r="T345" s="400"/>
      <c r="U345" s="401"/>
      <c r="V345" s="37" t="s">
        <v>73</v>
      </c>
      <c r="W345" s="375">
        <f>IFERROR(W342/H342,"0")+IFERROR(W343/H343,"0")+IFERROR(W344/H344,"0")</f>
        <v>46.666666666666664</v>
      </c>
      <c r="X345" s="375">
        <f>IFERROR(X342/H342,"0")+IFERROR(X343/H343,"0")+IFERROR(X344/H344,"0")</f>
        <v>47</v>
      </c>
      <c r="Y345" s="375">
        <f>IFERROR(IF(Y342="",0,Y342),"0")+IFERROR(IF(Y343="",0,Y343),"0")+IFERROR(IF(Y344="",0,Y344),"0")</f>
        <v>1.0222499999999999</v>
      </c>
      <c r="Z345" s="376"/>
      <c r="AA345" s="376"/>
    </row>
    <row r="346" spans="1:67" x14ac:dyDescent="0.2">
      <c r="A346" s="386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407"/>
      <c r="O346" s="399" t="s">
        <v>72</v>
      </c>
      <c r="P346" s="400"/>
      <c r="Q346" s="400"/>
      <c r="R346" s="400"/>
      <c r="S346" s="400"/>
      <c r="T346" s="400"/>
      <c r="U346" s="401"/>
      <c r="V346" s="37" t="s">
        <v>67</v>
      </c>
      <c r="W346" s="375">
        <f>IFERROR(SUM(W342:W344),"0")</f>
        <v>700</v>
      </c>
      <c r="X346" s="375">
        <f>IFERROR(SUM(X342:X344),"0")</f>
        <v>705</v>
      </c>
      <c r="Y346" s="37"/>
      <c r="Z346" s="376"/>
      <c r="AA346" s="376"/>
    </row>
    <row r="347" spans="1:67" ht="14.25" customHeight="1" x14ac:dyDescent="0.25">
      <c r="A347" s="385" t="s">
        <v>74</v>
      </c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66"/>
      <c r="AA347" s="366"/>
    </row>
    <row r="348" spans="1:67" ht="27" customHeight="1" x14ac:dyDescent="0.25">
      <c r="A348" s="54" t="s">
        <v>485</v>
      </c>
      <c r="B348" s="54" t="s">
        <v>486</v>
      </c>
      <c r="C348" s="31">
        <v>4301051560</v>
      </c>
      <c r="D348" s="377">
        <v>4607091383928</v>
      </c>
      <c r="E348" s="378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125</v>
      </c>
      <c r="M348" s="33"/>
      <c r="N348" s="32">
        <v>40</v>
      </c>
      <c r="O348" s="7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78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487</v>
      </c>
      <c r="B349" s="54" t="s">
        <v>488</v>
      </c>
      <c r="C349" s="31">
        <v>4301051298</v>
      </c>
      <c r="D349" s="377">
        <v>4607091384260</v>
      </c>
      <c r="E349" s="378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5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78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x14ac:dyDescent="0.2">
      <c r="A350" s="406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407"/>
      <c r="O350" s="399" t="s">
        <v>72</v>
      </c>
      <c r="P350" s="400"/>
      <c r="Q350" s="400"/>
      <c r="R350" s="400"/>
      <c r="S350" s="400"/>
      <c r="T350" s="400"/>
      <c r="U350" s="401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407"/>
      <c r="O351" s="399" t="s">
        <v>72</v>
      </c>
      <c r="P351" s="400"/>
      <c r="Q351" s="400"/>
      <c r="R351" s="400"/>
      <c r="S351" s="400"/>
      <c r="T351" s="400"/>
      <c r="U351" s="401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customHeight="1" x14ac:dyDescent="0.25">
      <c r="A352" s="385" t="s">
        <v>210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66"/>
      <c r="AA352" s="366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77">
        <v>4607091384673</v>
      </c>
      <c r="E353" s="378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78"/>
      <c r="T353" s="34"/>
      <c r="U353" s="34"/>
      <c r="V353" s="35" t="s">
        <v>67</v>
      </c>
      <c r="W353" s="373">
        <v>40</v>
      </c>
      <c r="X353" s="374">
        <f>IFERROR(IF(W353="",0,CEILING((W353/$H353),1)*$H353),"")</f>
        <v>46.8</v>
      </c>
      <c r="Y353" s="36">
        <f>IFERROR(IF(X353=0,"",ROUNDUP(X353/H353,0)*0.02175),"")</f>
        <v>0.1305</v>
      </c>
      <c r="Z353" s="56"/>
      <c r="AA353" s="57"/>
      <c r="AE353" s="64"/>
      <c r="BB353" s="263" t="s">
        <v>1</v>
      </c>
      <c r="BL353" s="64">
        <f>IFERROR(W353*I353/H353,"0")</f>
        <v>42.892307692307703</v>
      </c>
      <c r="BM353" s="64">
        <f>IFERROR(X353*I353/H353,"0")</f>
        <v>50.184000000000005</v>
      </c>
      <c r="BN353" s="64">
        <f>IFERROR(1/J353*(W353/H353),"0")</f>
        <v>9.1575091575091583E-2</v>
      </c>
      <c r="BO353" s="64">
        <f>IFERROR(1/J353*(X353/H353),"0")</f>
        <v>0.10714285714285714</v>
      </c>
    </row>
    <row r="354" spans="1:67" x14ac:dyDescent="0.2">
      <c r="A354" s="40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407"/>
      <c r="O354" s="399" t="s">
        <v>72</v>
      </c>
      <c r="P354" s="400"/>
      <c r="Q354" s="400"/>
      <c r="R354" s="400"/>
      <c r="S354" s="400"/>
      <c r="T354" s="400"/>
      <c r="U354" s="401"/>
      <c r="V354" s="37" t="s">
        <v>73</v>
      </c>
      <c r="W354" s="375">
        <f>IFERROR(W353/H353,"0")</f>
        <v>5.1282051282051286</v>
      </c>
      <c r="X354" s="375">
        <f>IFERROR(X353/H353,"0")</f>
        <v>6</v>
      </c>
      <c r="Y354" s="375">
        <f>IFERROR(IF(Y353="",0,Y353),"0")</f>
        <v>0.1305</v>
      </c>
      <c r="Z354" s="376"/>
      <c r="AA354" s="376"/>
    </row>
    <row r="355" spans="1:67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407"/>
      <c r="O355" s="399" t="s">
        <v>72</v>
      </c>
      <c r="P355" s="400"/>
      <c r="Q355" s="400"/>
      <c r="R355" s="400"/>
      <c r="S355" s="400"/>
      <c r="T355" s="400"/>
      <c r="U355" s="401"/>
      <c r="V355" s="37" t="s">
        <v>67</v>
      </c>
      <c r="W355" s="375">
        <f>IFERROR(SUM(W353:W353),"0")</f>
        <v>40</v>
      </c>
      <c r="X355" s="375">
        <f>IFERROR(SUM(X353:X353),"0")</f>
        <v>46.8</v>
      </c>
      <c r="Y355" s="37"/>
      <c r="Z355" s="376"/>
      <c r="AA355" s="376"/>
    </row>
    <row r="356" spans="1:67" ht="16.5" customHeight="1" x14ac:dyDescent="0.25">
      <c r="A356" s="397" t="s">
        <v>491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67"/>
      <c r="AA356" s="367"/>
    </row>
    <row r="357" spans="1:67" ht="14.25" customHeight="1" x14ac:dyDescent="0.25">
      <c r="A357" s="385" t="s">
        <v>110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66"/>
      <c r="AA357" s="366"/>
    </row>
    <row r="358" spans="1:67" ht="37.5" customHeight="1" x14ac:dyDescent="0.25">
      <c r="A358" s="54" t="s">
        <v>492</v>
      </c>
      <c r="B358" s="54" t="s">
        <v>493</v>
      </c>
      <c r="C358" s="31">
        <v>4301011324</v>
      </c>
      <c r="D358" s="377">
        <v>4607091384185</v>
      </c>
      <c r="E358" s="378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78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494</v>
      </c>
      <c r="B359" s="54" t="s">
        <v>495</v>
      </c>
      <c r="C359" s="31">
        <v>4301011312</v>
      </c>
      <c r="D359" s="377">
        <v>4607091384192</v>
      </c>
      <c r="E359" s="378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6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78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496</v>
      </c>
      <c r="B360" s="54" t="s">
        <v>497</v>
      </c>
      <c r="C360" s="31">
        <v>4301011483</v>
      </c>
      <c r="D360" s="377">
        <v>4680115881907</v>
      </c>
      <c r="E360" s="378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58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78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498</v>
      </c>
      <c r="B361" s="54" t="s">
        <v>499</v>
      </c>
      <c r="C361" s="31">
        <v>4301011655</v>
      </c>
      <c r="D361" s="377">
        <v>4680115883925</v>
      </c>
      <c r="E361" s="378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6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78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customHeight="1" x14ac:dyDescent="0.25">
      <c r="A362" s="54" t="s">
        <v>500</v>
      </c>
      <c r="B362" s="54" t="s">
        <v>501</v>
      </c>
      <c r="C362" s="31">
        <v>4301011303</v>
      </c>
      <c r="D362" s="377">
        <v>4607091384680</v>
      </c>
      <c r="E362" s="378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41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78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06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407"/>
      <c r="O363" s="399" t="s">
        <v>72</v>
      </c>
      <c r="P363" s="400"/>
      <c r="Q363" s="400"/>
      <c r="R363" s="400"/>
      <c r="S363" s="400"/>
      <c r="T363" s="400"/>
      <c r="U363" s="401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407"/>
      <c r="O364" s="399" t="s">
        <v>72</v>
      </c>
      <c r="P364" s="400"/>
      <c r="Q364" s="400"/>
      <c r="R364" s="400"/>
      <c r="S364" s="400"/>
      <c r="T364" s="400"/>
      <c r="U364" s="401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customHeight="1" x14ac:dyDescent="0.25">
      <c r="A365" s="385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66"/>
      <c r="AA365" s="366"/>
    </row>
    <row r="366" spans="1:67" ht="27" customHeight="1" x14ac:dyDescent="0.25">
      <c r="A366" s="54" t="s">
        <v>502</v>
      </c>
      <c r="B366" s="54" t="s">
        <v>503</v>
      </c>
      <c r="C366" s="31">
        <v>4301031139</v>
      </c>
      <c r="D366" s="377">
        <v>4607091384802</v>
      </c>
      <c r="E366" s="378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4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78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504</v>
      </c>
      <c r="B367" s="54" t="s">
        <v>505</v>
      </c>
      <c r="C367" s="31">
        <v>4301031140</v>
      </c>
      <c r="D367" s="377">
        <v>4607091384826</v>
      </c>
      <c r="E367" s="378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6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78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06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407"/>
      <c r="O368" s="399" t="s">
        <v>72</v>
      </c>
      <c r="P368" s="400"/>
      <c r="Q368" s="400"/>
      <c r="R368" s="400"/>
      <c r="S368" s="400"/>
      <c r="T368" s="400"/>
      <c r="U368" s="401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407"/>
      <c r="O369" s="399" t="s">
        <v>72</v>
      </c>
      <c r="P369" s="400"/>
      <c r="Q369" s="400"/>
      <c r="R369" s="400"/>
      <c r="S369" s="400"/>
      <c r="T369" s="400"/>
      <c r="U369" s="401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customHeight="1" x14ac:dyDescent="0.25">
      <c r="A370" s="385" t="s">
        <v>74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66"/>
      <c r="AA370" s="366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77">
        <v>4607091384246</v>
      </c>
      <c r="E371" s="378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78"/>
      <c r="T371" s="34"/>
      <c r="U371" s="34"/>
      <c r="V371" s="35" t="s">
        <v>67</v>
      </c>
      <c r="W371" s="373">
        <v>0</v>
      </c>
      <c r="X371" s="374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508</v>
      </c>
      <c r="B372" s="54" t="s">
        <v>509</v>
      </c>
      <c r="C372" s="31">
        <v>4301051445</v>
      </c>
      <c r="D372" s="377">
        <v>4680115881976</v>
      </c>
      <c r="E372" s="378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78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510</v>
      </c>
      <c r="B373" s="54" t="s">
        <v>511</v>
      </c>
      <c r="C373" s="31">
        <v>4301051297</v>
      </c>
      <c r="D373" s="377">
        <v>4607091384253</v>
      </c>
      <c r="E373" s="378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6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78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512</v>
      </c>
      <c r="B374" s="54" t="s">
        <v>513</v>
      </c>
      <c r="C374" s="31">
        <v>4301051444</v>
      </c>
      <c r="D374" s="377">
        <v>4680115881969</v>
      </c>
      <c r="E374" s="378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6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78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6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407"/>
      <c r="O375" s="399" t="s">
        <v>72</v>
      </c>
      <c r="P375" s="400"/>
      <c r="Q375" s="400"/>
      <c r="R375" s="400"/>
      <c r="S375" s="400"/>
      <c r="T375" s="400"/>
      <c r="U375" s="401"/>
      <c r="V375" s="37" t="s">
        <v>73</v>
      </c>
      <c r="W375" s="375">
        <f>IFERROR(W371/H371,"0")+IFERROR(W372/H372,"0")+IFERROR(W373/H373,"0")+IFERROR(W374/H374,"0")</f>
        <v>0</v>
      </c>
      <c r="X375" s="375">
        <f>IFERROR(X371/H371,"0")+IFERROR(X372/H372,"0")+IFERROR(X373/H373,"0")+IFERROR(X374/H374,"0")</f>
        <v>0</v>
      </c>
      <c r="Y375" s="375">
        <f>IFERROR(IF(Y371="",0,Y371),"0")+IFERROR(IF(Y372="",0,Y372),"0")+IFERROR(IF(Y373="",0,Y373),"0")+IFERROR(IF(Y374="",0,Y374),"0")</f>
        <v>0</v>
      </c>
      <c r="Z375" s="376"/>
      <c r="AA375" s="376"/>
    </row>
    <row r="376" spans="1:67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407"/>
      <c r="O376" s="399" t="s">
        <v>72</v>
      </c>
      <c r="P376" s="400"/>
      <c r="Q376" s="400"/>
      <c r="R376" s="400"/>
      <c r="S376" s="400"/>
      <c r="T376" s="400"/>
      <c r="U376" s="401"/>
      <c r="V376" s="37" t="s">
        <v>67</v>
      </c>
      <c r="W376" s="375">
        <f>IFERROR(SUM(W371:W374),"0")</f>
        <v>0</v>
      </c>
      <c r="X376" s="375">
        <f>IFERROR(SUM(X371:X374),"0")</f>
        <v>0</v>
      </c>
      <c r="Y376" s="37"/>
      <c r="Z376" s="376"/>
      <c r="AA376" s="376"/>
    </row>
    <row r="377" spans="1:67" ht="14.25" customHeight="1" x14ac:dyDescent="0.25">
      <c r="A377" s="385" t="s">
        <v>210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66"/>
      <c r="AA377" s="366"/>
    </row>
    <row r="378" spans="1:67" ht="27" customHeight="1" x14ac:dyDescent="0.25">
      <c r="A378" s="54" t="s">
        <v>514</v>
      </c>
      <c r="B378" s="54" t="s">
        <v>515</v>
      </c>
      <c r="C378" s="31">
        <v>4301060322</v>
      </c>
      <c r="D378" s="377">
        <v>4607091389357</v>
      </c>
      <c r="E378" s="378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4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78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40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407"/>
      <c r="O379" s="399" t="s">
        <v>72</v>
      </c>
      <c r="P379" s="400"/>
      <c r="Q379" s="400"/>
      <c r="R379" s="400"/>
      <c r="S379" s="400"/>
      <c r="T379" s="400"/>
      <c r="U379" s="401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407"/>
      <c r="O380" s="399" t="s">
        <v>72</v>
      </c>
      <c r="P380" s="400"/>
      <c r="Q380" s="400"/>
      <c r="R380" s="400"/>
      <c r="S380" s="400"/>
      <c r="T380" s="400"/>
      <c r="U380" s="401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customHeight="1" x14ac:dyDescent="0.2">
      <c r="A381" s="383" t="s">
        <v>516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384"/>
      <c r="Z381" s="48"/>
      <c r="AA381" s="48"/>
    </row>
    <row r="382" spans="1:67" ht="16.5" customHeight="1" x14ac:dyDescent="0.25">
      <c r="A382" s="397" t="s">
        <v>517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67"/>
      <c r="AA382" s="367"/>
    </row>
    <row r="383" spans="1:67" ht="14.25" customHeight="1" x14ac:dyDescent="0.25">
      <c r="A383" s="385" t="s">
        <v>110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66"/>
      <c r="AA383" s="366"/>
    </row>
    <row r="384" spans="1:67" ht="27" customHeight="1" x14ac:dyDescent="0.25">
      <c r="A384" s="54" t="s">
        <v>518</v>
      </c>
      <c r="B384" s="54" t="s">
        <v>519</v>
      </c>
      <c r="C384" s="31">
        <v>4301011428</v>
      </c>
      <c r="D384" s="377">
        <v>4607091389708</v>
      </c>
      <c r="E384" s="378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4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78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520</v>
      </c>
      <c r="B385" s="54" t="s">
        <v>521</v>
      </c>
      <c r="C385" s="31">
        <v>4301011427</v>
      </c>
      <c r="D385" s="377">
        <v>4607091389692</v>
      </c>
      <c r="E385" s="378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4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78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06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407"/>
      <c r="O386" s="399" t="s">
        <v>72</v>
      </c>
      <c r="P386" s="400"/>
      <c r="Q386" s="400"/>
      <c r="R386" s="400"/>
      <c r="S386" s="400"/>
      <c r="T386" s="400"/>
      <c r="U386" s="401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407"/>
      <c r="O387" s="399" t="s">
        <v>72</v>
      </c>
      <c r="P387" s="400"/>
      <c r="Q387" s="400"/>
      <c r="R387" s="400"/>
      <c r="S387" s="400"/>
      <c r="T387" s="400"/>
      <c r="U387" s="401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customHeight="1" x14ac:dyDescent="0.25">
      <c r="A388" s="385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77">
        <v>4607091389753</v>
      </c>
      <c r="E389" s="378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4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78"/>
      <c r="T389" s="34"/>
      <c r="U389" s="34"/>
      <c r="V389" s="35" t="s">
        <v>67</v>
      </c>
      <c r="W389" s="373">
        <v>50</v>
      </c>
      <c r="X389" s="374">
        <f t="shared" ref="X389:X401" si="70">IFERROR(IF(W389="",0,CEILING((W389/$H389),1)*$H389),"")</f>
        <v>50.400000000000006</v>
      </c>
      <c r="Y389" s="36">
        <f>IFERROR(IF(X389=0,"",ROUNDUP(X389/H389,0)*0.00753),"")</f>
        <v>9.0359999999999996E-2</v>
      </c>
      <c r="Z389" s="56"/>
      <c r="AA389" s="57"/>
      <c r="AE389" s="64"/>
      <c r="BB389" s="278" t="s">
        <v>1</v>
      </c>
      <c r="BL389" s="64">
        <f t="shared" ref="BL389:BL401" si="71">IFERROR(W389*I389/H389,"0")</f>
        <v>52.738095238095234</v>
      </c>
      <c r="BM389" s="64">
        <f t="shared" ref="BM389:BM401" si="72">IFERROR(X389*I389/H389,"0")</f>
        <v>53.160000000000004</v>
      </c>
      <c r="BN389" s="64">
        <f t="shared" ref="BN389:BN401" si="73">IFERROR(1/J389*(W389/H389),"0")</f>
        <v>7.6312576312576319E-2</v>
      </c>
      <c r="BO389" s="64">
        <f t="shared" ref="BO389:BO401" si="74">IFERROR(1/J389*(X389/H389),"0")</f>
        <v>7.6923076923076927E-2</v>
      </c>
    </row>
    <row r="390" spans="1:67" ht="27" customHeight="1" x14ac:dyDescent="0.25">
      <c r="A390" s="54" t="s">
        <v>524</v>
      </c>
      <c r="B390" s="54" t="s">
        <v>525</v>
      </c>
      <c r="C390" s="31">
        <v>4301031174</v>
      </c>
      <c r="D390" s="377">
        <v>4607091389760</v>
      </c>
      <c r="E390" s="378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6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78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77">
        <v>4607091389746</v>
      </c>
      <c r="E391" s="378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42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78"/>
      <c r="T391" s="34"/>
      <c r="U391" s="34"/>
      <c r="V391" s="35" t="s">
        <v>67</v>
      </c>
      <c r="W391" s="373">
        <v>30</v>
      </c>
      <c r="X391" s="374">
        <f t="shared" si="70"/>
        <v>33.6</v>
      </c>
      <c r="Y391" s="36">
        <f>IFERROR(IF(X391=0,"",ROUNDUP(X391/H391,0)*0.00753),"")</f>
        <v>6.0240000000000002E-2</v>
      </c>
      <c r="Z391" s="56"/>
      <c r="AA391" s="57"/>
      <c r="AE391" s="64"/>
      <c r="BB391" s="280" t="s">
        <v>1</v>
      </c>
      <c r="BL391" s="64">
        <f t="shared" si="71"/>
        <v>31.642857142857135</v>
      </c>
      <c r="BM391" s="64">
        <f t="shared" si="72"/>
        <v>35.44</v>
      </c>
      <c r="BN391" s="64">
        <f t="shared" si="73"/>
        <v>4.5787545787545784E-2</v>
      </c>
      <c r="BO391" s="64">
        <f t="shared" si="74"/>
        <v>5.128205128205128E-2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77">
        <v>4680115882928</v>
      </c>
      <c r="E392" s="378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7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78"/>
      <c r="T392" s="34"/>
      <c r="U392" s="34"/>
      <c r="V392" s="35" t="s">
        <v>67</v>
      </c>
      <c r="W392" s="373">
        <v>112</v>
      </c>
      <c r="X392" s="374">
        <f t="shared" si="70"/>
        <v>112.56</v>
      </c>
      <c r="Y392" s="36">
        <f>IFERROR(IF(X392=0,"",ROUNDUP(X392/H392,0)*0.00753),"")</f>
        <v>0.50451000000000001</v>
      </c>
      <c r="Z392" s="56"/>
      <c r="AA392" s="57"/>
      <c r="AE392" s="64"/>
      <c r="BB392" s="281" t="s">
        <v>1</v>
      </c>
      <c r="BL392" s="64">
        <f t="shared" si="71"/>
        <v>173.33333333333334</v>
      </c>
      <c r="BM392" s="64">
        <f t="shared" si="72"/>
        <v>174.20000000000002</v>
      </c>
      <c r="BN392" s="64">
        <f t="shared" si="73"/>
        <v>0.42735042735042739</v>
      </c>
      <c r="BO392" s="64">
        <f t="shared" si="74"/>
        <v>0.42948717948717946</v>
      </c>
    </row>
    <row r="393" spans="1:67" ht="27" customHeight="1" x14ac:dyDescent="0.25">
      <c r="A393" s="54" t="s">
        <v>530</v>
      </c>
      <c r="B393" s="54" t="s">
        <v>531</v>
      </c>
      <c r="C393" s="31">
        <v>4301031257</v>
      </c>
      <c r="D393" s="377">
        <v>4680115883147</v>
      </c>
      <c r="E393" s="378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78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77">
        <v>4607091384338</v>
      </c>
      <c r="E394" s="378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78"/>
      <c r="T394" s="34"/>
      <c r="U394" s="34"/>
      <c r="V394" s="35" t="s">
        <v>67</v>
      </c>
      <c r="W394" s="373">
        <v>35</v>
      </c>
      <c r="X394" s="374">
        <f t="shared" si="70"/>
        <v>35.700000000000003</v>
      </c>
      <c r="Y394" s="36">
        <f t="shared" si="75"/>
        <v>8.5339999999999999E-2</v>
      </c>
      <c r="Z394" s="56"/>
      <c r="AA394" s="57"/>
      <c r="AE394" s="64"/>
      <c r="BB394" s="283" t="s">
        <v>1</v>
      </c>
      <c r="BL394" s="64">
        <f t="shared" si="71"/>
        <v>37.166666666666664</v>
      </c>
      <c r="BM394" s="64">
        <f t="shared" si="72"/>
        <v>37.910000000000004</v>
      </c>
      <c r="BN394" s="64">
        <f t="shared" si="73"/>
        <v>7.1225071225071226E-2</v>
      </c>
      <c r="BO394" s="64">
        <f t="shared" si="74"/>
        <v>7.2649572649572655E-2</v>
      </c>
    </row>
    <row r="395" spans="1:67" ht="37.5" customHeight="1" x14ac:dyDescent="0.25">
      <c r="A395" s="54" t="s">
        <v>534</v>
      </c>
      <c r="B395" s="54" t="s">
        <v>535</v>
      </c>
      <c r="C395" s="31">
        <v>4301031254</v>
      </c>
      <c r="D395" s="377">
        <v>4680115883154</v>
      </c>
      <c r="E395" s="378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78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77">
        <v>4607091389524</v>
      </c>
      <c r="E396" s="378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78"/>
      <c r="T396" s="34"/>
      <c r="U396" s="34"/>
      <c r="V396" s="35" t="s">
        <v>67</v>
      </c>
      <c r="W396" s="373">
        <v>0</v>
      </c>
      <c r="X396" s="374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538</v>
      </c>
      <c r="B397" s="54" t="s">
        <v>539</v>
      </c>
      <c r="C397" s="31">
        <v>4301031258</v>
      </c>
      <c r="D397" s="377">
        <v>4680115883161</v>
      </c>
      <c r="E397" s="378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78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540</v>
      </c>
      <c r="B398" s="54" t="s">
        <v>541</v>
      </c>
      <c r="C398" s="31">
        <v>4301031170</v>
      </c>
      <c r="D398" s="377">
        <v>4607091384345</v>
      </c>
      <c r="E398" s="378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78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customHeight="1" x14ac:dyDescent="0.25">
      <c r="A399" s="54" t="s">
        <v>542</v>
      </c>
      <c r="B399" s="54" t="s">
        <v>543</v>
      </c>
      <c r="C399" s="31">
        <v>4301031256</v>
      </c>
      <c r="D399" s="377">
        <v>4680115883178</v>
      </c>
      <c r="E399" s="378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6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78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77">
        <v>4607091389531</v>
      </c>
      <c r="E400" s="378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50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78"/>
      <c r="T400" s="34"/>
      <c r="U400" s="34"/>
      <c r="V400" s="35" t="s">
        <v>67</v>
      </c>
      <c r="W400" s="373">
        <v>122.5</v>
      </c>
      <c r="X400" s="374">
        <f t="shared" si="70"/>
        <v>123.9</v>
      </c>
      <c r="Y400" s="36">
        <f t="shared" si="75"/>
        <v>0.29618</v>
      </c>
      <c r="Z400" s="56"/>
      <c r="AA400" s="57"/>
      <c r="AE400" s="64"/>
      <c r="BB400" s="289" t="s">
        <v>1</v>
      </c>
      <c r="BL400" s="64">
        <f t="shared" si="71"/>
        <v>130.08333333333334</v>
      </c>
      <c r="BM400" s="64">
        <f t="shared" si="72"/>
        <v>131.57</v>
      </c>
      <c r="BN400" s="64">
        <f t="shared" si="73"/>
        <v>0.2492877492877493</v>
      </c>
      <c r="BO400" s="64">
        <f t="shared" si="74"/>
        <v>0.25213675213675218</v>
      </c>
    </row>
    <row r="401" spans="1:67" ht="27" customHeight="1" x14ac:dyDescent="0.25">
      <c r="A401" s="54" t="s">
        <v>546</v>
      </c>
      <c r="B401" s="54" t="s">
        <v>547</v>
      </c>
      <c r="C401" s="31">
        <v>4301031255</v>
      </c>
      <c r="D401" s="377">
        <v>4680115883185</v>
      </c>
      <c r="E401" s="378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53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78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6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407"/>
      <c r="O402" s="399" t="s">
        <v>72</v>
      </c>
      <c r="P402" s="400"/>
      <c r="Q402" s="400"/>
      <c r="R402" s="400"/>
      <c r="S402" s="400"/>
      <c r="T402" s="400"/>
      <c r="U402" s="401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160.71428571428572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163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1.0366300000000002</v>
      </c>
      <c r="Z402" s="376"/>
      <c r="AA402" s="376"/>
    </row>
    <row r="403" spans="1:67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407"/>
      <c r="O403" s="399" t="s">
        <v>72</v>
      </c>
      <c r="P403" s="400"/>
      <c r="Q403" s="400"/>
      <c r="R403" s="400"/>
      <c r="S403" s="400"/>
      <c r="T403" s="400"/>
      <c r="U403" s="401"/>
      <c r="V403" s="37" t="s">
        <v>67</v>
      </c>
      <c r="W403" s="375">
        <f>IFERROR(SUM(W389:W401),"0")</f>
        <v>349.5</v>
      </c>
      <c r="X403" s="375">
        <f>IFERROR(SUM(X389:X401),"0")</f>
        <v>356.15999999999997</v>
      </c>
      <c r="Y403" s="37"/>
      <c r="Z403" s="376"/>
      <c r="AA403" s="376"/>
    </row>
    <row r="404" spans="1:67" ht="14.25" customHeight="1" x14ac:dyDescent="0.25">
      <c r="A404" s="385" t="s">
        <v>74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66"/>
      <c r="AA404" s="366"/>
    </row>
    <row r="405" spans="1:67" ht="27" customHeight="1" x14ac:dyDescent="0.25">
      <c r="A405" s="54" t="s">
        <v>548</v>
      </c>
      <c r="B405" s="54" t="s">
        <v>549</v>
      </c>
      <c r="C405" s="31">
        <v>4301051258</v>
      </c>
      <c r="D405" s="377">
        <v>4607091389685</v>
      </c>
      <c r="E405" s="378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125</v>
      </c>
      <c r="M405" s="33"/>
      <c r="N405" s="32">
        <v>45</v>
      </c>
      <c r="O405" s="73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78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customHeight="1" x14ac:dyDescent="0.25">
      <c r="A406" s="54" t="s">
        <v>550</v>
      </c>
      <c r="B406" s="54" t="s">
        <v>551</v>
      </c>
      <c r="C406" s="31">
        <v>4301051431</v>
      </c>
      <c r="D406" s="377">
        <v>4607091389654</v>
      </c>
      <c r="E406" s="378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125</v>
      </c>
      <c r="M406" s="33"/>
      <c r="N406" s="32">
        <v>45</v>
      </c>
      <c r="O406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78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552</v>
      </c>
      <c r="B407" s="54" t="s">
        <v>553</v>
      </c>
      <c r="C407" s="31">
        <v>4301051284</v>
      </c>
      <c r="D407" s="377">
        <v>4607091384352</v>
      </c>
      <c r="E407" s="378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125</v>
      </c>
      <c r="M407" s="33"/>
      <c r="N407" s="32">
        <v>45</v>
      </c>
      <c r="O407" s="7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78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x14ac:dyDescent="0.2">
      <c r="A408" s="40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407"/>
      <c r="O408" s="399" t="s">
        <v>72</v>
      </c>
      <c r="P408" s="400"/>
      <c r="Q408" s="400"/>
      <c r="R408" s="400"/>
      <c r="S408" s="400"/>
      <c r="T408" s="400"/>
      <c r="U408" s="401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407"/>
      <c r="O409" s="399" t="s">
        <v>72</v>
      </c>
      <c r="P409" s="400"/>
      <c r="Q409" s="400"/>
      <c r="R409" s="400"/>
      <c r="S409" s="400"/>
      <c r="T409" s="400"/>
      <c r="U409" s="401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customHeight="1" x14ac:dyDescent="0.25">
      <c r="A410" s="385" t="s">
        <v>210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66"/>
      <c r="AA410" s="366"/>
    </row>
    <row r="411" spans="1:67" ht="27" customHeight="1" x14ac:dyDescent="0.25">
      <c r="A411" s="54" t="s">
        <v>554</v>
      </c>
      <c r="B411" s="54" t="s">
        <v>555</v>
      </c>
      <c r="C411" s="31">
        <v>4301060352</v>
      </c>
      <c r="D411" s="377">
        <v>4680115881648</v>
      </c>
      <c r="E411" s="378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5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78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406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407"/>
      <c r="O412" s="399" t="s">
        <v>72</v>
      </c>
      <c r="P412" s="400"/>
      <c r="Q412" s="400"/>
      <c r="R412" s="400"/>
      <c r="S412" s="400"/>
      <c r="T412" s="400"/>
      <c r="U412" s="401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407"/>
      <c r="O413" s="399" t="s">
        <v>72</v>
      </c>
      <c r="P413" s="400"/>
      <c r="Q413" s="400"/>
      <c r="R413" s="400"/>
      <c r="S413" s="400"/>
      <c r="T413" s="400"/>
      <c r="U413" s="401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customHeight="1" x14ac:dyDescent="0.25">
      <c r="A414" s="385" t="s">
        <v>88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6"/>
      <c r="AA414" s="366"/>
    </row>
    <row r="415" spans="1:67" ht="27" customHeight="1" x14ac:dyDescent="0.25">
      <c r="A415" s="54" t="s">
        <v>556</v>
      </c>
      <c r="B415" s="54" t="s">
        <v>557</v>
      </c>
      <c r="C415" s="31">
        <v>4301032045</v>
      </c>
      <c r="D415" s="377">
        <v>4680115884335</v>
      </c>
      <c r="E415" s="378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7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78"/>
      <c r="T415" s="34"/>
      <c r="U415" s="34"/>
      <c r="V415" s="35" t="s">
        <v>67</v>
      </c>
      <c r="W415" s="373">
        <v>6</v>
      </c>
      <c r="X415" s="374">
        <f>IFERROR(IF(W415="",0,CEILING((W415/$H415),1)*$H415),"")</f>
        <v>6</v>
      </c>
      <c r="Y415" s="36">
        <f>IFERROR(IF(X415=0,"",ROUNDUP(X415/H415,0)*0.00627),"")</f>
        <v>3.1350000000000003E-2</v>
      </c>
      <c r="Z415" s="56"/>
      <c r="AA415" s="57"/>
      <c r="AE415" s="64"/>
      <c r="BB415" s="295" t="s">
        <v>1</v>
      </c>
      <c r="BL415" s="64">
        <f>IFERROR(W415*I415/H415,"0")</f>
        <v>9.0000000000000018</v>
      </c>
      <c r="BM415" s="64">
        <f>IFERROR(X415*I415/H415,"0")</f>
        <v>9.0000000000000018</v>
      </c>
      <c r="BN415" s="64">
        <f>IFERROR(1/J415*(W415/H415),"0")</f>
        <v>2.5000000000000001E-2</v>
      </c>
      <c r="BO415" s="64">
        <f>IFERROR(1/J415*(X415/H415),"0")</f>
        <v>2.5000000000000001E-2</v>
      </c>
    </row>
    <row r="416" spans="1:67" ht="27" customHeight="1" x14ac:dyDescent="0.25">
      <c r="A416" s="54" t="s">
        <v>560</v>
      </c>
      <c r="B416" s="54" t="s">
        <v>561</v>
      </c>
      <c r="C416" s="31">
        <v>4301032047</v>
      </c>
      <c r="D416" s="377">
        <v>4680115884342</v>
      </c>
      <c r="E416" s="378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5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78"/>
      <c r="T416" s="34"/>
      <c r="U416" s="34"/>
      <c r="V416" s="35" t="s">
        <v>67</v>
      </c>
      <c r="W416" s="373">
        <v>6</v>
      </c>
      <c r="X416" s="374">
        <f>IFERROR(IF(W416="",0,CEILING((W416/$H416),1)*$H416),"")</f>
        <v>6</v>
      </c>
      <c r="Y416" s="36">
        <f>IFERROR(IF(X416=0,"",ROUNDUP(X416/H416,0)*0.00627),"")</f>
        <v>3.1350000000000003E-2</v>
      </c>
      <c r="Z416" s="56"/>
      <c r="AA416" s="57"/>
      <c r="AE416" s="64"/>
      <c r="BB416" s="296" t="s">
        <v>1</v>
      </c>
      <c r="BL416" s="64">
        <f>IFERROR(W416*I416/H416,"0")</f>
        <v>9.0000000000000018</v>
      </c>
      <c r="BM416" s="64">
        <f>IFERROR(X416*I416/H416,"0")</f>
        <v>9.0000000000000018</v>
      </c>
      <c r="BN416" s="64">
        <f>IFERROR(1/J416*(W416/H416),"0")</f>
        <v>2.5000000000000001E-2</v>
      </c>
      <c r="BO416" s="64">
        <f>IFERROR(1/J416*(X416/H416),"0")</f>
        <v>2.5000000000000001E-2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77">
        <v>4680115884113</v>
      </c>
      <c r="E417" s="378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71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78"/>
      <c r="T417" s="34"/>
      <c r="U417" s="34"/>
      <c r="V417" s="35" t="s">
        <v>67</v>
      </c>
      <c r="W417" s="373">
        <v>11</v>
      </c>
      <c r="X417" s="374">
        <f>IFERROR(IF(W417="",0,CEILING((W417/$H417),1)*$H417),"")</f>
        <v>11.88</v>
      </c>
      <c r="Y417" s="36">
        <f>IFERROR(IF(X417=0,"",ROUNDUP(X417/H417,0)*0.00627),"")</f>
        <v>5.6430000000000001E-2</v>
      </c>
      <c r="Z417" s="56"/>
      <c r="AA417" s="57"/>
      <c r="AE417" s="64"/>
      <c r="BB417" s="297" t="s">
        <v>1</v>
      </c>
      <c r="BL417" s="64">
        <f>IFERROR(W417*I417/H417,"0")</f>
        <v>15.666666666666666</v>
      </c>
      <c r="BM417" s="64">
        <f>IFERROR(X417*I417/H417,"0")</f>
        <v>16.919999999999998</v>
      </c>
      <c r="BN417" s="64">
        <f>IFERROR(1/J417*(W417/H417),"0")</f>
        <v>4.1666666666666664E-2</v>
      </c>
      <c r="BO417" s="64">
        <f>IFERROR(1/J417*(X417/H417),"0")</f>
        <v>4.4999999999999998E-2</v>
      </c>
    </row>
    <row r="418" spans="1:67" x14ac:dyDescent="0.2">
      <c r="A418" s="406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407"/>
      <c r="O418" s="399" t="s">
        <v>72</v>
      </c>
      <c r="P418" s="400"/>
      <c r="Q418" s="400"/>
      <c r="R418" s="400"/>
      <c r="S418" s="400"/>
      <c r="T418" s="400"/>
      <c r="U418" s="401"/>
      <c r="V418" s="37" t="s">
        <v>73</v>
      </c>
      <c r="W418" s="375">
        <f>IFERROR(W415/H415,"0")+IFERROR(W416/H416,"0")+IFERROR(W417/H417,"0")</f>
        <v>18.333333333333332</v>
      </c>
      <c r="X418" s="375">
        <f>IFERROR(X415/H415,"0")+IFERROR(X416/H416,"0")+IFERROR(X417/H417,"0")</f>
        <v>19</v>
      </c>
      <c r="Y418" s="375">
        <f>IFERROR(IF(Y415="",0,Y415),"0")+IFERROR(IF(Y416="",0,Y416),"0")+IFERROR(IF(Y417="",0,Y417),"0")</f>
        <v>0.11913000000000001</v>
      </c>
      <c r="Z418" s="376"/>
      <c r="AA418" s="376"/>
    </row>
    <row r="419" spans="1:67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407"/>
      <c r="O419" s="399" t="s">
        <v>72</v>
      </c>
      <c r="P419" s="400"/>
      <c r="Q419" s="400"/>
      <c r="R419" s="400"/>
      <c r="S419" s="400"/>
      <c r="T419" s="400"/>
      <c r="U419" s="401"/>
      <c r="V419" s="37" t="s">
        <v>67</v>
      </c>
      <c r="W419" s="375">
        <f>IFERROR(SUM(W415:W417),"0")</f>
        <v>23</v>
      </c>
      <c r="X419" s="375">
        <f>IFERROR(SUM(X415:X417),"0")</f>
        <v>23.880000000000003</v>
      </c>
      <c r="Y419" s="37"/>
      <c r="Z419" s="376"/>
      <c r="AA419" s="376"/>
    </row>
    <row r="420" spans="1:67" ht="16.5" customHeight="1" x14ac:dyDescent="0.25">
      <c r="A420" s="397" t="s">
        <v>564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67"/>
      <c r="AA420" s="367"/>
    </row>
    <row r="421" spans="1:67" ht="14.25" customHeight="1" x14ac:dyDescent="0.25">
      <c r="A421" s="385" t="s">
        <v>102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66"/>
      <c r="AA421" s="366"/>
    </row>
    <row r="422" spans="1:67" ht="27" customHeight="1" x14ac:dyDescent="0.25">
      <c r="A422" s="54" t="s">
        <v>565</v>
      </c>
      <c r="B422" s="54" t="s">
        <v>566</v>
      </c>
      <c r="C422" s="31">
        <v>4301020214</v>
      </c>
      <c r="D422" s="377">
        <v>4607091389388</v>
      </c>
      <c r="E422" s="378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78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567</v>
      </c>
      <c r="B423" s="54" t="s">
        <v>568</v>
      </c>
      <c r="C423" s="31">
        <v>4301020185</v>
      </c>
      <c r="D423" s="377">
        <v>4607091389364</v>
      </c>
      <c r="E423" s="378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125</v>
      </c>
      <c r="M423" s="33"/>
      <c r="N423" s="32">
        <v>35</v>
      </c>
      <c r="O423" s="5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78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06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407"/>
      <c r="O424" s="399" t="s">
        <v>72</v>
      </c>
      <c r="P424" s="400"/>
      <c r="Q424" s="400"/>
      <c r="R424" s="400"/>
      <c r="S424" s="400"/>
      <c r="T424" s="400"/>
      <c r="U424" s="401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407"/>
      <c r="O425" s="399" t="s">
        <v>72</v>
      </c>
      <c r="P425" s="400"/>
      <c r="Q425" s="400"/>
      <c r="R425" s="400"/>
      <c r="S425" s="400"/>
      <c r="T425" s="400"/>
      <c r="U425" s="401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customHeight="1" x14ac:dyDescent="0.25">
      <c r="A426" s="385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77">
        <v>4607091389739</v>
      </c>
      <c r="E427" s="378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78"/>
      <c r="T427" s="34"/>
      <c r="U427" s="34"/>
      <c r="V427" s="35" t="s">
        <v>67</v>
      </c>
      <c r="W427" s="373">
        <v>80</v>
      </c>
      <c r="X427" s="374">
        <f t="shared" ref="X427:X433" si="76">IFERROR(IF(W427="",0,CEILING((W427/$H427),1)*$H427),"")</f>
        <v>84</v>
      </c>
      <c r="Y427" s="36">
        <f>IFERROR(IF(X427=0,"",ROUNDUP(X427/H427,0)*0.00753),"")</f>
        <v>0.15060000000000001</v>
      </c>
      <c r="Z427" s="56"/>
      <c r="AA427" s="57"/>
      <c r="AE427" s="64"/>
      <c r="BB427" s="300" t="s">
        <v>1</v>
      </c>
      <c r="BL427" s="64">
        <f t="shared" ref="BL427:BL433" si="77">IFERROR(W427*I427/H427,"0")</f>
        <v>84.380952380952365</v>
      </c>
      <c r="BM427" s="64">
        <f t="shared" ref="BM427:BM433" si="78">IFERROR(X427*I427/H427,"0")</f>
        <v>88.6</v>
      </c>
      <c r="BN427" s="64">
        <f t="shared" ref="BN427:BN433" si="79">IFERROR(1/J427*(W427/H427),"0")</f>
        <v>0.1221001221001221</v>
      </c>
      <c r="BO427" s="64">
        <f t="shared" ref="BO427:BO433" si="80">IFERROR(1/J427*(X427/H427),"0")</f>
        <v>0.12820512820512819</v>
      </c>
    </row>
    <row r="428" spans="1:67" ht="27" customHeight="1" x14ac:dyDescent="0.25">
      <c r="A428" s="54" t="s">
        <v>571</v>
      </c>
      <c r="B428" s="54" t="s">
        <v>572</v>
      </c>
      <c r="C428" s="31">
        <v>4301031247</v>
      </c>
      <c r="D428" s="377">
        <v>4680115883048</v>
      </c>
      <c r="E428" s="378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51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78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573</v>
      </c>
      <c r="B429" s="54" t="s">
        <v>574</v>
      </c>
      <c r="C429" s="31">
        <v>4301031176</v>
      </c>
      <c r="D429" s="377">
        <v>4607091389425</v>
      </c>
      <c r="E429" s="378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78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575</v>
      </c>
      <c r="B430" s="54" t="s">
        <v>576</v>
      </c>
      <c r="C430" s="31">
        <v>4301031215</v>
      </c>
      <c r="D430" s="377">
        <v>4680115882911</v>
      </c>
      <c r="E430" s="378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78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577</v>
      </c>
      <c r="B431" s="54" t="s">
        <v>578</v>
      </c>
      <c r="C431" s="31">
        <v>4301031167</v>
      </c>
      <c r="D431" s="377">
        <v>4680115880771</v>
      </c>
      <c r="E431" s="378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43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78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579</v>
      </c>
      <c r="B432" s="54" t="s">
        <v>580</v>
      </c>
      <c r="C432" s="31">
        <v>4301031173</v>
      </c>
      <c r="D432" s="377">
        <v>4607091389500</v>
      </c>
      <c r="E432" s="378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4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78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581</v>
      </c>
      <c r="B433" s="54" t="s">
        <v>582</v>
      </c>
      <c r="C433" s="31">
        <v>4301031103</v>
      </c>
      <c r="D433" s="377">
        <v>4680115881983</v>
      </c>
      <c r="E433" s="378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74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78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406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407"/>
      <c r="O434" s="399" t="s">
        <v>72</v>
      </c>
      <c r="P434" s="400"/>
      <c r="Q434" s="400"/>
      <c r="R434" s="400"/>
      <c r="S434" s="400"/>
      <c r="T434" s="400"/>
      <c r="U434" s="401"/>
      <c r="V434" s="37" t="s">
        <v>73</v>
      </c>
      <c r="W434" s="375">
        <f>IFERROR(W427/H427,"0")+IFERROR(W428/H428,"0")+IFERROR(W429/H429,"0")+IFERROR(W430/H430,"0")+IFERROR(W431/H431,"0")+IFERROR(W432/H432,"0")+IFERROR(W433/H433,"0")</f>
        <v>19.047619047619047</v>
      </c>
      <c r="X434" s="375">
        <f>IFERROR(X427/H427,"0")+IFERROR(X428/H428,"0")+IFERROR(X429/H429,"0")+IFERROR(X430/H430,"0")+IFERROR(X431/H431,"0")+IFERROR(X432/H432,"0")+IFERROR(X433/H433,"0")</f>
        <v>20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0.15060000000000001</v>
      </c>
      <c r="Z434" s="376"/>
      <c r="AA434" s="376"/>
    </row>
    <row r="435" spans="1:67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407"/>
      <c r="O435" s="399" t="s">
        <v>72</v>
      </c>
      <c r="P435" s="400"/>
      <c r="Q435" s="400"/>
      <c r="R435" s="400"/>
      <c r="S435" s="400"/>
      <c r="T435" s="400"/>
      <c r="U435" s="401"/>
      <c r="V435" s="37" t="s">
        <v>67</v>
      </c>
      <c r="W435" s="375">
        <f>IFERROR(SUM(W427:W433),"0")</f>
        <v>80</v>
      </c>
      <c r="X435" s="375">
        <f>IFERROR(SUM(X427:X433),"0")</f>
        <v>84</v>
      </c>
      <c r="Y435" s="37"/>
      <c r="Z435" s="376"/>
      <c r="AA435" s="376"/>
    </row>
    <row r="436" spans="1:67" ht="14.25" customHeight="1" x14ac:dyDescent="0.25">
      <c r="A436" s="385" t="s">
        <v>88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66"/>
      <c r="AA436" s="366"/>
    </row>
    <row r="437" spans="1:67" ht="27" customHeight="1" x14ac:dyDescent="0.25">
      <c r="A437" s="54" t="s">
        <v>583</v>
      </c>
      <c r="B437" s="54" t="s">
        <v>584</v>
      </c>
      <c r="C437" s="31">
        <v>4301032046</v>
      </c>
      <c r="D437" s="377">
        <v>4680115884359</v>
      </c>
      <c r="E437" s="378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47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78"/>
      <c r="T437" s="34"/>
      <c r="U437" s="34"/>
      <c r="V437" s="35" t="s">
        <v>67</v>
      </c>
      <c r="W437" s="373">
        <v>4.8</v>
      </c>
      <c r="X437" s="374">
        <f>IFERROR(IF(W437="",0,CEILING((W437/$H437),1)*$H437),"")</f>
        <v>4.8</v>
      </c>
      <c r="Y437" s="36">
        <f>IFERROR(IF(X437=0,"",ROUNDUP(X437/H437,0)*0.00627),"")</f>
        <v>2.5080000000000002E-2</v>
      </c>
      <c r="Z437" s="56"/>
      <c r="AA437" s="57"/>
      <c r="AE437" s="64"/>
      <c r="BB437" s="307" t="s">
        <v>1</v>
      </c>
      <c r="BL437" s="64">
        <f>IFERROR(W437*I437/H437,"0")</f>
        <v>7.2000000000000011</v>
      </c>
      <c r="BM437" s="64">
        <f>IFERROR(X437*I437/H437,"0")</f>
        <v>7.2000000000000011</v>
      </c>
      <c r="BN437" s="64">
        <f>IFERROR(1/J437*(W437/H437),"0")</f>
        <v>0.02</v>
      </c>
      <c r="BO437" s="64">
        <f>IFERROR(1/J437*(X437/H437),"0")</f>
        <v>0.02</v>
      </c>
    </row>
    <row r="438" spans="1:67" ht="27" customHeight="1" x14ac:dyDescent="0.25">
      <c r="A438" s="54" t="s">
        <v>585</v>
      </c>
      <c r="B438" s="54" t="s">
        <v>586</v>
      </c>
      <c r="C438" s="31">
        <v>4301040358</v>
      </c>
      <c r="D438" s="377">
        <v>4680115884571</v>
      </c>
      <c r="E438" s="378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78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06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407"/>
      <c r="O439" s="399" t="s">
        <v>72</v>
      </c>
      <c r="P439" s="400"/>
      <c r="Q439" s="400"/>
      <c r="R439" s="400"/>
      <c r="S439" s="400"/>
      <c r="T439" s="400"/>
      <c r="U439" s="401"/>
      <c r="V439" s="37" t="s">
        <v>73</v>
      </c>
      <c r="W439" s="375">
        <f>IFERROR(W437/H437,"0")+IFERROR(W438/H438,"0")</f>
        <v>4</v>
      </c>
      <c r="X439" s="375">
        <f>IFERROR(X437/H437,"0")+IFERROR(X438/H438,"0")</f>
        <v>4</v>
      </c>
      <c r="Y439" s="375">
        <f>IFERROR(IF(Y437="",0,Y437),"0")+IFERROR(IF(Y438="",0,Y438),"0")</f>
        <v>2.5080000000000002E-2</v>
      </c>
      <c r="Z439" s="376"/>
      <c r="AA439" s="376"/>
    </row>
    <row r="440" spans="1:67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407"/>
      <c r="O440" s="399" t="s">
        <v>72</v>
      </c>
      <c r="P440" s="400"/>
      <c r="Q440" s="400"/>
      <c r="R440" s="400"/>
      <c r="S440" s="400"/>
      <c r="T440" s="400"/>
      <c r="U440" s="401"/>
      <c r="V440" s="37" t="s">
        <v>67</v>
      </c>
      <c r="W440" s="375">
        <f>IFERROR(SUM(W437:W438),"0")</f>
        <v>4.8</v>
      </c>
      <c r="X440" s="375">
        <f>IFERROR(SUM(X437:X438),"0")</f>
        <v>4.8</v>
      </c>
      <c r="Y440" s="37"/>
      <c r="Z440" s="376"/>
      <c r="AA440" s="376"/>
    </row>
    <row r="441" spans="1:67" ht="14.25" customHeight="1" x14ac:dyDescent="0.25">
      <c r="A441" s="385" t="s">
        <v>97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66"/>
      <c r="AA441" s="366"/>
    </row>
    <row r="442" spans="1:67" ht="27" customHeight="1" x14ac:dyDescent="0.25">
      <c r="A442" s="54" t="s">
        <v>587</v>
      </c>
      <c r="B442" s="54" t="s">
        <v>588</v>
      </c>
      <c r="C442" s="31">
        <v>4301170010</v>
      </c>
      <c r="D442" s="377">
        <v>4680115884090</v>
      </c>
      <c r="E442" s="378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44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78"/>
      <c r="T442" s="34"/>
      <c r="U442" s="34"/>
      <c r="V442" s="35" t="s">
        <v>67</v>
      </c>
      <c r="W442" s="373">
        <v>11</v>
      </c>
      <c r="X442" s="374">
        <f>IFERROR(IF(W442="",0,CEILING((W442/$H442),1)*$H442),"")</f>
        <v>11.88</v>
      </c>
      <c r="Y442" s="36">
        <f>IFERROR(IF(X442=0,"",ROUNDUP(X442/H442,0)*0.00627),"")</f>
        <v>5.6430000000000001E-2</v>
      </c>
      <c r="Z442" s="56"/>
      <c r="AA442" s="57"/>
      <c r="AE442" s="64"/>
      <c r="BB442" s="309" t="s">
        <v>1</v>
      </c>
      <c r="BL442" s="64">
        <f>IFERROR(W442*I442/H442,"0")</f>
        <v>15.666666666666666</v>
      </c>
      <c r="BM442" s="64">
        <f>IFERROR(X442*I442/H442,"0")</f>
        <v>16.919999999999998</v>
      </c>
      <c r="BN442" s="64">
        <f>IFERROR(1/J442*(W442/H442),"0")</f>
        <v>4.1666666666666664E-2</v>
      </c>
      <c r="BO442" s="64">
        <f>IFERROR(1/J442*(X442/H442),"0")</f>
        <v>4.4999999999999998E-2</v>
      </c>
    </row>
    <row r="443" spans="1:67" x14ac:dyDescent="0.2">
      <c r="A443" s="406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407"/>
      <c r="O443" s="399" t="s">
        <v>72</v>
      </c>
      <c r="P443" s="400"/>
      <c r="Q443" s="400"/>
      <c r="R443" s="400"/>
      <c r="S443" s="400"/>
      <c r="T443" s="400"/>
      <c r="U443" s="401"/>
      <c r="V443" s="37" t="s">
        <v>73</v>
      </c>
      <c r="W443" s="375">
        <f>IFERROR(W442/H442,"0")</f>
        <v>8.3333333333333321</v>
      </c>
      <c r="X443" s="375">
        <f>IFERROR(X442/H442,"0")</f>
        <v>9</v>
      </c>
      <c r="Y443" s="375">
        <f>IFERROR(IF(Y442="",0,Y442),"0")</f>
        <v>5.6430000000000001E-2</v>
      </c>
      <c r="Z443" s="376"/>
      <c r="AA443" s="376"/>
    </row>
    <row r="444" spans="1:67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407"/>
      <c r="O444" s="399" t="s">
        <v>72</v>
      </c>
      <c r="P444" s="400"/>
      <c r="Q444" s="400"/>
      <c r="R444" s="400"/>
      <c r="S444" s="400"/>
      <c r="T444" s="400"/>
      <c r="U444" s="401"/>
      <c r="V444" s="37" t="s">
        <v>67</v>
      </c>
      <c r="W444" s="375">
        <f>IFERROR(SUM(W442:W442),"0")</f>
        <v>11</v>
      </c>
      <c r="X444" s="375">
        <f>IFERROR(SUM(X442:X442),"0")</f>
        <v>11.88</v>
      </c>
      <c r="Y444" s="37"/>
      <c r="Z444" s="376"/>
      <c r="AA444" s="376"/>
    </row>
    <row r="445" spans="1:67" ht="14.25" customHeight="1" x14ac:dyDescent="0.25">
      <c r="A445" s="385" t="s">
        <v>589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66"/>
      <c r="AA445" s="366"/>
    </row>
    <row r="446" spans="1:67" ht="27" customHeight="1" x14ac:dyDescent="0.25">
      <c r="A446" s="54" t="s">
        <v>590</v>
      </c>
      <c r="B446" s="54" t="s">
        <v>591</v>
      </c>
      <c r="C446" s="31">
        <v>4301040357</v>
      </c>
      <c r="D446" s="377">
        <v>4680115884564</v>
      </c>
      <c r="E446" s="378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63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78"/>
      <c r="T446" s="34"/>
      <c r="U446" s="34"/>
      <c r="V446" s="35" t="s">
        <v>67</v>
      </c>
      <c r="W446" s="373">
        <v>10.5</v>
      </c>
      <c r="X446" s="374">
        <f>IFERROR(IF(W446="",0,CEILING((W446/$H446),1)*$H446),"")</f>
        <v>12</v>
      </c>
      <c r="Y446" s="36">
        <f>IFERROR(IF(X446=0,"",ROUNDUP(X446/H446,0)*0.00627),"")</f>
        <v>2.5080000000000002E-2</v>
      </c>
      <c r="Z446" s="56"/>
      <c r="AA446" s="57"/>
      <c r="AE446" s="64"/>
      <c r="BB446" s="310" t="s">
        <v>1</v>
      </c>
      <c r="BL446" s="64">
        <f>IFERROR(W446*I446/H446,"0")</f>
        <v>12.600000000000001</v>
      </c>
      <c r="BM446" s="64">
        <f>IFERROR(X446*I446/H446,"0")</f>
        <v>14.4</v>
      </c>
      <c r="BN446" s="64">
        <f>IFERROR(1/J446*(W446/H446),"0")</f>
        <v>1.7500000000000002E-2</v>
      </c>
      <c r="BO446" s="64">
        <f>IFERROR(1/J446*(X446/H446),"0")</f>
        <v>0.02</v>
      </c>
    </row>
    <row r="447" spans="1:67" x14ac:dyDescent="0.2">
      <c r="A447" s="406"/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407"/>
      <c r="O447" s="399" t="s">
        <v>72</v>
      </c>
      <c r="P447" s="400"/>
      <c r="Q447" s="400"/>
      <c r="R447" s="400"/>
      <c r="S447" s="400"/>
      <c r="T447" s="400"/>
      <c r="U447" s="401"/>
      <c r="V447" s="37" t="s">
        <v>73</v>
      </c>
      <c r="W447" s="375">
        <f>IFERROR(W446/H446,"0")</f>
        <v>3.5</v>
      </c>
      <c r="X447" s="375">
        <f>IFERROR(X446/H446,"0")</f>
        <v>4</v>
      </c>
      <c r="Y447" s="375">
        <f>IFERROR(IF(Y446="",0,Y446),"0")</f>
        <v>2.5080000000000002E-2</v>
      </c>
      <c r="Z447" s="376"/>
      <c r="AA447" s="376"/>
    </row>
    <row r="448" spans="1:67" x14ac:dyDescent="0.2">
      <c r="A448" s="386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407"/>
      <c r="O448" s="399" t="s">
        <v>72</v>
      </c>
      <c r="P448" s="400"/>
      <c r="Q448" s="400"/>
      <c r="R448" s="400"/>
      <c r="S448" s="400"/>
      <c r="T448" s="400"/>
      <c r="U448" s="401"/>
      <c r="V448" s="37" t="s">
        <v>67</v>
      </c>
      <c r="W448" s="375">
        <f>IFERROR(SUM(W446:W446),"0")</f>
        <v>10.5</v>
      </c>
      <c r="X448" s="375">
        <f>IFERROR(SUM(X446:X446),"0")</f>
        <v>12</v>
      </c>
      <c r="Y448" s="37"/>
      <c r="Z448" s="376"/>
      <c r="AA448" s="376"/>
    </row>
    <row r="449" spans="1:67" ht="16.5" customHeight="1" x14ac:dyDescent="0.25">
      <c r="A449" s="397" t="s">
        <v>592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67"/>
      <c r="AA449" s="367"/>
    </row>
    <row r="450" spans="1:67" ht="14.25" customHeight="1" x14ac:dyDescent="0.25">
      <c r="A450" s="385" t="s">
        <v>61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66"/>
      <c r="AA450" s="366"/>
    </row>
    <row r="451" spans="1:67" ht="27" customHeight="1" x14ac:dyDescent="0.25">
      <c r="A451" s="54" t="s">
        <v>593</v>
      </c>
      <c r="B451" s="54" t="s">
        <v>594</v>
      </c>
      <c r="C451" s="31">
        <v>4301031294</v>
      </c>
      <c r="D451" s="377">
        <v>4680115885189</v>
      </c>
      <c r="E451" s="378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515" t="s">
        <v>595</v>
      </c>
      <c r="P451" s="380"/>
      <c r="Q451" s="380"/>
      <c r="R451" s="380"/>
      <c r="S451" s="378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customHeight="1" x14ac:dyDescent="0.25">
      <c r="A452" s="54" t="s">
        <v>596</v>
      </c>
      <c r="B452" s="54" t="s">
        <v>597</v>
      </c>
      <c r="C452" s="31">
        <v>4301031293</v>
      </c>
      <c r="D452" s="377">
        <v>4680115885172</v>
      </c>
      <c r="E452" s="378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98" t="s">
        <v>598</v>
      </c>
      <c r="P452" s="380"/>
      <c r="Q452" s="380"/>
      <c r="R452" s="380"/>
      <c r="S452" s="378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599</v>
      </c>
      <c r="B453" s="54" t="s">
        <v>600</v>
      </c>
      <c r="C453" s="31">
        <v>4301031291</v>
      </c>
      <c r="D453" s="377">
        <v>4680115885110</v>
      </c>
      <c r="E453" s="378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522" t="s">
        <v>601</v>
      </c>
      <c r="P453" s="380"/>
      <c r="Q453" s="380"/>
      <c r="R453" s="380"/>
      <c r="S453" s="378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x14ac:dyDescent="0.2">
      <c r="A454" s="406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407"/>
      <c r="O454" s="399" t="s">
        <v>72</v>
      </c>
      <c r="P454" s="400"/>
      <c r="Q454" s="400"/>
      <c r="R454" s="400"/>
      <c r="S454" s="400"/>
      <c r="T454" s="400"/>
      <c r="U454" s="401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407"/>
      <c r="O455" s="399" t="s">
        <v>72</v>
      </c>
      <c r="P455" s="400"/>
      <c r="Q455" s="400"/>
      <c r="R455" s="400"/>
      <c r="S455" s="400"/>
      <c r="T455" s="400"/>
      <c r="U455" s="401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customHeight="1" x14ac:dyDescent="0.2">
      <c r="A456" s="383" t="s">
        <v>602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48"/>
      <c r="AA456" s="48"/>
    </row>
    <row r="457" spans="1:67" ht="16.5" customHeight="1" x14ac:dyDescent="0.25">
      <c r="A457" s="397" t="s">
        <v>602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67"/>
      <c r="AA457" s="367"/>
    </row>
    <row r="458" spans="1:67" ht="14.25" customHeight="1" x14ac:dyDescent="0.25">
      <c r="A458" s="385" t="s">
        <v>110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66"/>
      <c r="AA458" s="366"/>
    </row>
    <row r="459" spans="1:67" ht="27" customHeight="1" x14ac:dyDescent="0.25">
      <c r="A459" s="54" t="s">
        <v>603</v>
      </c>
      <c r="B459" s="54" t="s">
        <v>604</v>
      </c>
      <c r="C459" s="31">
        <v>4301011795</v>
      </c>
      <c r="D459" s="377">
        <v>4607091389067</v>
      </c>
      <c r="E459" s="378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78"/>
      <c r="T459" s="34"/>
      <c r="U459" s="34"/>
      <c r="V459" s="35" t="s">
        <v>67</v>
      </c>
      <c r="W459" s="373">
        <v>50</v>
      </c>
      <c r="X459" s="374">
        <f t="shared" ref="X459:X470" si="81">IFERROR(IF(W459="",0,CEILING((W459/$H459),1)*$H459),"")</f>
        <v>52.800000000000004</v>
      </c>
      <c r="Y459" s="36">
        <f t="shared" ref="Y459:Y465" si="82">IFERROR(IF(X459=0,"",ROUNDUP(X459/H459,0)*0.01196),"")</f>
        <v>0.1196</v>
      </c>
      <c r="Z459" s="56"/>
      <c r="AA459" s="57"/>
      <c r="AE459" s="64"/>
      <c r="BB459" s="314" t="s">
        <v>1</v>
      </c>
      <c r="BL459" s="64">
        <f t="shared" ref="BL459:BL470" si="83">IFERROR(W459*I459/H459,"0")</f>
        <v>53.409090909090907</v>
      </c>
      <c r="BM459" s="64">
        <f t="shared" ref="BM459:BM470" si="84">IFERROR(X459*I459/H459,"0")</f>
        <v>56.400000000000006</v>
      </c>
      <c r="BN459" s="64">
        <f t="shared" ref="BN459:BN470" si="85">IFERROR(1/J459*(W459/H459),"0")</f>
        <v>9.1054778554778545E-2</v>
      </c>
      <c r="BO459" s="64">
        <f t="shared" ref="BO459:BO470" si="86">IFERROR(1/J459*(X459/H459),"0")</f>
        <v>9.6153846153846159E-2</v>
      </c>
    </row>
    <row r="460" spans="1:67" ht="27" customHeight="1" x14ac:dyDescent="0.25">
      <c r="A460" s="54" t="s">
        <v>605</v>
      </c>
      <c r="B460" s="54" t="s">
        <v>606</v>
      </c>
      <c r="C460" s="31">
        <v>4301011779</v>
      </c>
      <c r="D460" s="377">
        <v>4607091383522</v>
      </c>
      <c r="E460" s="378"/>
      <c r="F460" s="372">
        <v>0.88</v>
      </c>
      <c r="G460" s="32">
        <v>6</v>
      </c>
      <c r="H460" s="372">
        <v>5.28</v>
      </c>
      <c r="I460" s="372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0" s="380"/>
      <c r="Q460" s="380"/>
      <c r="R460" s="380"/>
      <c r="S460" s="378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607</v>
      </c>
      <c r="B461" s="54" t="s">
        <v>608</v>
      </c>
      <c r="C461" s="31">
        <v>4301011369</v>
      </c>
      <c r="D461" s="377">
        <v>4680115885226</v>
      </c>
      <c r="E461" s="378"/>
      <c r="F461" s="372">
        <v>0.85</v>
      </c>
      <c r="G461" s="32">
        <v>6</v>
      </c>
      <c r="H461" s="372">
        <v>5.0999999999999996</v>
      </c>
      <c r="I461" s="372">
        <v>5.46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2" t="s">
        <v>609</v>
      </c>
      <c r="P461" s="380"/>
      <c r="Q461" s="380"/>
      <c r="R461" s="380"/>
      <c r="S461" s="378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4301011785</v>
      </c>
      <c r="D462" s="377">
        <v>4607091384437</v>
      </c>
      <c r="E462" s="378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69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78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customHeight="1" x14ac:dyDescent="0.25">
      <c r="A463" s="54" t="s">
        <v>612</v>
      </c>
      <c r="B463" s="54" t="s">
        <v>613</v>
      </c>
      <c r="C463" s="31">
        <v>4301011774</v>
      </c>
      <c r="D463" s="377">
        <v>4680115884502</v>
      </c>
      <c r="E463" s="378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4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78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77">
        <v>4607091389104</v>
      </c>
      <c r="E464" s="378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5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78"/>
      <c r="T464" s="34"/>
      <c r="U464" s="34"/>
      <c r="V464" s="35" t="s">
        <v>67</v>
      </c>
      <c r="W464" s="373">
        <v>80</v>
      </c>
      <c r="X464" s="374">
        <f t="shared" si="81"/>
        <v>84.48</v>
      </c>
      <c r="Y464" s="36">
        <f t="shared" si="82"/>
        <v>0.19136</v>
      </c>
      <c r="Z464" s="56"/>
      <c r="AA464" s="57"/>
      <c r="AE464" s="64"/>
      <c r="BB464" s="319" t="s">
        <v>1</v>
      </c>
      <c r="BL464" s="64">
        <f t="shared" si="83"/>
        <v>85.454545454545453</v>
      </c>
      <c r="BM464" s="64">
        <f t="shared" si="84"/>
        <v>90.24</v>
      </c>
      <c r="BN464" s="64">
        <f t="shared" si="85"/>
        <v>0.14568764568764569</v>
      </c>
      <c r="BO464" s="64">
        <f t="shared" si="86"/>
        <v>0.15384615384615385</v>
      </c>
    </row>
    <row r="465" spans="1:67" ht="16.5" customHeight="1" x14ac:dyDescent="0.25">
      <c r="A465" s="54" t="s">
        <v>616</v>
      </c>
      <c r="B465" s="54" t="s">
        <v>617</v>
      </c>
      <c r="C465" s="31">
        <v>4301011799</v>
      </c>
      <c r="D465" s="377">
        <v>4680115884519</v>
      </c>
      <c r="E465" s="378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125</v>
      </c>
      <c r="M465" s="33"/>
      <c r="N465" s="32">
        <v>60</v>
      </c>
      <c r="O465" s="7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78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4301011778</v>
      </c>
      <c r="D466" s="377">
        <v>4680115880603</v>
      </c>
      <c r="E466" s="378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5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78"/>
      <c r="T466" s="34"/>
      <c r="U466" s="34"/>
      <c r="V466" s="35" t="s">
        <v>67</v>
      </c>
      <c r="W466" s="373">
        <v>120</v>
      </c>
      <c r="X466" s="374">
        <f t="shared" si="81"/>
        <v>122.4</v>
      </c>
      <c r="Y466" s="36">
        <f>IFERROR(IF(X466=0,"",ROUNDUP(X466/H466,0)*0.00937),"")</f>
        <v>0.31857999999999997</v>
      </c>
      <c r="Z466" s="56"/>
      <c r="AA466" s="57"/>
      <c r="AE466" s="64"/>
      <c r="BB466" s="321" t="s">
        <v>1</v>
      </c>
      <c r="BL466" s="64">
        <f t="shared" si="83"/>
        <v>127.99999999999999</v>
      </c>
      <c r="BM466" s="64">
        <f t="shared" si="84"/>
        <v>130.56</v>
      </c>
      <c r="BN466" s="64">
        <f t="shared" si="85"/>
        <v>0.27777777777777779</v>
      </c>
      <c r="BO466" s="64">
        <f t="shared" si="86"/>
        <v>0.28333333333333333</v>
      </c>
    </row>
    <row r="467" spans="1:67" ht="27" customHeight="1" x14ac:dyDescent="0.25">
      <c r="A467" s="54" t="s">
        <v>620</v>
      </c>
      <c r="B467" s="54" t="s">
        <v>621</v>
      </c>
      <c r="C467" s="31">
        <v>4301011775</v>
      </c>
      <c r="D467" s="377">
        <v>4607091389999</v>
      </c>
      <c r="E467" s="378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78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4301011770</v>
      </c>
      <c r="D468" s="377">
        <v>4680115882782</v>
      </c>
      <c r="E468" s="378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48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78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4301011190</v>
      </c>
      <c r="D469" s="377">
        <v>4607091389098</v>
      </c>
      <c r="E469" s="378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125</v>
      </c>
      <c r="M469" s="33"/>
      <c r="N469" s="32">
        <v>50</v>
      </c>
      <c r="O469" s="5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78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4301011784</v>
      </c>
      <c r="D470" s="377">
        <v>4607091389982</v>
      </c>
      <c r="E470" s="378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78"/>
      <c r="T470" s="34"/>
      <c r="U470" s="34"/>
      <c r="V470" s="35" t="s">
        <v>67</v>
      </c>
      <c r="W470" s="373">
        <v>30</v>
      </c>
      <c r="X470" s="374">
        <f t="shared" si="81"/>
        <v>32.4</v>
      </c>
      <c r="Y470" s="36">
        <f>IFERROR(IF(X470=0,"",ROUNDUP(X470/H470,0)*0.00937),"")</f>
        <v>8.4330000000000002E-2</v>
      </c>
      <c r="Z470" s="56"/>
      <c r="AA470" s="57"/>
      <c r="AE470" s="64"/>
      <c r="BB470" s="325" t="s">
        <v>1</v>
      </c>
      <c r="BL470" s="64">
        <f t="shared" si="83"/>
        <v>31.999999999999996</v>
      </c>
      <c r="BM470" s="64">
        <f t="shared" si="84"/>
        <v>34.559999999999995</v>
      </c>
      <c r="BN470" s="64">
        <f t="shared" si="85"/>
        <v>6.9444444444444448E-2</v>
      </c>
      <c r="BO470" s="64">
        <f t="shared" si="86"/>
        <v>7.4999999999999997E-2</v>
      </c>
    </row>
    <row r="471" spans="1:67" x14ac:dyDescent="0.2">
      <c r="A471" s="406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407"/>
      <c r="O471" s="399" t="s">
        <v>72</v>
      </c>
      <c r="P471" s="400"/>
      <c r="Q471" s="400"/>
      <c r="R471" s="400"/>
      <c r="S471" s="400"/>
      <c r="T471" s="400"/>
      <c r="U471" s="401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66.287878787878782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69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0.71387</v>
      </c>
      <c r="Z471" s="376"/>
      <c r="AA471" s="376"/>
    </row>
    <row r="472" spans="1:67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407"/>
      <c r="O472" s="399" t="s">
        <v>72</v>
      </c>
      <c r="P472" s="400"/>
      <c r="Q472" s="400"/>
      <c r="R472" s="400"/>
      <c r="S472" s="400"/>
      <c r="T472" s="400"/>
      <c r="U472" s="401"/>
      <c r="V472" s="37" t="s">
        <v>67</v>
      </c>
      <c r="W472" s="375">
        <f>IFERROR(SUM(W459:W470),"0")</f>
        <v>280</v>
      </c>
      <c r="X472" s="375">
        <f>IFERROR(SUM(X459:X470),"0")</f>
        <v>292.08</v>
      </c>
      <c r="Y472" s="37"/>
      <c r="Z472" s="376"/>
      <c r="AA472" s="376"/>
    </row>
    <row r="473" spans="1:67" ht="14.25" customHeight="1" x14ac:dyDescent="0.25">
      <c r="A473" s="385" t="s">
        <v>102</v>
      </c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6"/>
      <c r="P473" s="386"/>
      <c r="Q473" s="386"/>
      <c r="R473" s="386"/>
      <c r="S473" s="386"/>
      <c r="T473" s="386"/>
      <c r="U473" s="386"/>
      <c r="V473" s="386"/>
      <c r="W473" s="386"/>
      <c r="X473" s="386"/>
      <c r="Y473" s="386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77">
        <v>4607091388930</v>
      </c>
      <c r="E474" s="378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6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78"/>
      <c r="T474" s="34"/>
      <c r="U474" s="34"/>
      <c r="V474" s="35" t="s">
        <v>67</v>
      </c>
      <c r="W474" s="373">
        <v>100</v>
      </c>
      <c r="X474" s="374">
        <f>IFERROR(IF(W474="",0,CEILING((W474/$H474),1)*$H474),"")</f>
        <v>100.32000000000001</v>
      </c>
      <c r="Y474" s="36">
        <f>IFERROR(IF(X474=0,"",ROUNDUP(X474/H474,0)*0.01196),"")</f>
        <v>0.22724</v>
      </c>
      <c r="Z474" s="56"/>
      <c r="AA474" s="57"/>
      <c r="AE474" s="64"/>
      <c r="BB474" s="326" t="s">
        <v>1</v>
      </c>
      <c r="BL474" s="64">
        <f>IFERROR(W474*I474/H474,"0")</f>
        <v>106.81818181818181</v>
      </c>
      <c r="BM474" s="64">
        <f>IFERROR(X474*I474/H474,"0")</f>
        <v>107.16</v>
      </c>
      <c r="BN474" s="64">
        <f>IFERROR(1/J474*(W474/H474),"0")</f>
        <v>0.18210955710955709</v>
      </c>
      <c r="BO474" s="64">
        <f>IFERROR(1/J474*(X474/H474),"0")</f>
        <v>0.18269230769230771</v>
      </c>
    </row>
    <row r="475" spans="1:67" ht="16.5" customHeight="1" x14ac:dyDescent="0.25">
      <c r="A475" s="54" t="s">
        <v>630</v>
      </c>
      <c r="B475" s="54" t="s">
        <v>631</v>
      </c>
      <c r="C475" s="31">
        <v>4301020206</v>
      </c>
      <c r="D475" s="377">
        <v>4680115880054</v>
      </c>
      <c r="E475" s="378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6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78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06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407"/>
      <c r="O476" s="399" t="s">
        <v>72</v>
      </c>
      <c r="P476" s="400"/>
      <c r="Q476" s="400"/>
      <c r="R476" s="400"/>
      <c r="S476" s="400"/>
      <c r="T476" s="400"/>
      <c r="U476" s="401"/>
      <c r="V476" s="37" t="s">
        <v>73</v>
      </c>
      <c r="W476" s="375">
        <f>IFERROR(W474/H474,"0")+IFERROR(W475/H475,"0")</f>
        <v>18.939393939393938</v>
      </c>
      <c r="X476" s="375">
        <f>IFERROR(X474/H474,"0")+IFERROR(X475/H475,"0")</f>
        <v>19</v>
      </c>
      <c r="Y476" s="375">
        <f>IFERROR(IF(Y474="",0,Y474),"0")+IFERROR(IF(Y475="",0,Y475),"0")</f>
        <v>0.22724</v>
      </c>
      <c r="Z476" s="376"/>
      <c r="AA476" s="376"/>
    </row>
    <row r="477" spans="1:67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407"/>
      <c r="O477" s="399" t="s">
        <v>72</v>
      </c>
      <c r="P477" s="400"/>
      <c r="Q477" s="400"/>
      <c r="R477" s="400"/>
      <c r="S477" s="400"/>
      <c r="T477" s="400"/>
      <c r="U477" s="401"/>
      <c r="V477" s="37" t="s">
        <v>67</v>
      </c>
      <c r="W477" s="375">
        <f>IFERROR(SUM(W474:W475),"0")</f>
        <v>100</v>
      </c>
      <c r="X477" s="375">
        <f>IFERROR(SUM(X474:X475),"0")</f>
        <v>100.32000000000001</v>
      </c>
      <c r="Y477" s="37"/>
      <c r="Z477" s="376"/>
      <c r="AA477" s="376"/>
    </row>
    <row r="478" spans="1:67" ht="14.25" customHeight="1" x14ac:dyDescent="0.25">
      <c r="A478" s="385" t="s">
        <v>61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77">
        <v>4680115883116</v>
      </c>
      <c r="E479" s="378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5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78"/>
      <c r="T479" s="34"/>
      <c r="U479" s="34"/>
      <c r="V479" s="35" t="s">
        <v>67</v>
      </c>
      <c r="W479" s="373">
        <v>50</v>
      </c>
      <c r="X479" s="374">
        <f t="shared" ref="X479:X484" si="87">IFERROR(IF(W479="",0,CEILING((W479/$H479),1)*$H479),"")</f>
        <v>52.800000000000004</v>
      </c>
      <c r="Y479" s="36">
        <f>IFERROR(IF(X479=0,"",ROUNDUP(X479/H479,0)*0.01196),"")</f>
        <v>0.1196</v>
      </c>
      <c r="Z479" s="56"/>
      <c r="AA479" s="57"/>
      <c r="AE479" s="64"/>
      <c r="BB479" s="328" t="s">
        <v>1</v>
      </c>
      <c r="BL479" s="64">
        <f t="shared" ref="BL479:BL484" si="88">IFERROR(W479*I479/H479,"0")</f>
        <v>53.409090909090907</v>
      </c>
      <c r="BM479" s="64">
        <f t="shared" ref="BM479:BM484" si="89">IFERROR(X479*I479/H479,"0")</f>
        <v>56.400000000000006</v>
      </c>
      <c r="BN479" s="64">
        <f t="shared" ref="BN479:BN484" si="90">IFERROR(1/J479*(W479/H479),"0")</f>
        <v>9.1054778554778545E-2</v>
      </c>
      <c r="BO479" s="64">
        <f t="shared" ref="BO479:BO484" si="91">IFERROR(1/J479*(X479/H479),"0")</f>
        <v>9.6153846153846159E-2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77">
        <v>4680115883093</v>
      </c>
      <c r="E480" s="378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78"/>
      <c r="T480" s="34"/>
      <c r="U480" s="34"/>
      <c r="V480" s="35" t="s">
        <v>67</v>
      </c>
      <c r="W480" s="373">
        <v>30</v>
      </c>
      <c r="X480" s="374">
        <f t="shared" si="87"/>
        <v>31.68</v>
      </c>
      <c r="Y480" s="36">
        <f>IFERROR(IF(X480=0,"",ROUNDUP(X480/H480,0)*0.01196),"")</f>
        <v>7.1760000000000004E-2</v>
      </c>
      <c r="Z480" s="56"/>
      <c r="AA480" s="57"/>
      <c r="AE480" s="64"/>
      <c r="BB480" s="329" t="s">
        <v>1</v>
      </c>
      <c r="BL480" s="64">
        <f t="shared" si="88"/>
        <v>32.04545454545454</v>
      </c>
      <c r="BM480" s="64">
        <f t="shared" si="89"/>
        <v>33.839999999999996</v>
      </c>
      <c r="BN480" s="64">
        <f t="shared" si="90"/>
        <v>5.4632867132867136E-2</v>
      </c>
      <c r="BO480" s="64">
        <f t="shared" si="91"/>
        <v>5.7692307692307696E-2</v>
      </c>
    </row>
    <row r="481" spans="1:67" ht="27" customHeight="1" x14ac:dyDescent="0.25">
      <c r="A481" s="54" t="s">
        <v>636</v>
      </c>
      <c r="B481" s="54" t="s">
        <v>637</v>
      </c>
      <c r="C481" s="31">
        <v>4301031250</v>
      </c>
      <c r="D481" s="377">
        <v>4680115883109</v>
      </c>
      <c r="E481" s="378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5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78"/>
      <c r="T481" s="34"/>
      <c r="U481" s="34"/>
      <c r="V481" s="35" t="s">
        <v>67</v>
      </c>
      <c r="W481" s="373">
        <v>140</v>
      </c>
      <c r="X481" s="374">
        <f t="shared" si="87"/>
        <v>142.56</v>
      </c>
      <c r="Y481" s="36">
        <f>IFERROR(IF(X481=0,"",ROUNDUP(X481/H481,0)*0.01196),"")</f>
        <v>0.32291999999999998</v>
      </c>
      <c r="Z481" s="56"/>
      <c r="AA481" s="57"/>
      <c r="AE481" s="64"/>
      <c r="BB481" s="330" t="s">
        <v>1</v>
      </c>
      <c r="BL481" s="64">
        <f t="shared" si="88"/>
        <v>149.54545454545453</v>
      </c>
      <c r="BM481" s="64">
        <f t="shared" si="89"/>
        <v>152.27999999999997</v>
      </c>
      <c r="BN481" s="64">
        <f t="shared" si="90"/>
        <v>0.25495337995337997</v>
      </c>
      <c r="BO481" s="64">
        <f t="shared" si="91"/>
        <v>0.25961538461538464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77">
        <v>4680115882072</v>
      </c>
      <c r="E482" s="378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4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78"/>
      <c r="T482" s="34"/>
      <c r="U482" s="34"/>
      <c r="V482" s="35" t="s">
        <v>67</v>
      </c>
      <c r="W482" s="373">
        <v>48</v>
      </c>
      <c r="X482" s="374">
        <f t="shared" si="87"/>
        <v>50.4</v>
      </c>
      <c r="Y482" s="36">
        <f>IFERROR(IF(X482=0,"",ROUNDUP(X482/H482,0)*0.00937),"")</f>
        <v>0.13117999999999999</v>
      </c>
      <c r="Z482" s="56"/>
      <c r="AA482" s="57"/>
      <c r="AE482" s="64"/>
      <c r="BB482" s="331" t="s">
        <v>1</v>
      </c>
      <c r="BL482" s="64">
        <f t="shared" si="88"/>
        <v>51.199999999999996</v>
      </c>
      <c r="BM482" s="64">
        <f t="shared" si="89"/>
        <v>53.76</v>
      </c>
      <c r="BN482" s="64">
        <f t="shared" si="90"/>
        <v>0.1111111111111111</v>
      </c>
      <c r="BO482" s="64">
        <f t="shared" si="91"/>
        <v>0.11666666666666667</v>
      </c>
    </row>
    <row r="483" spans="1:67" ht="27" customHeight="1" x14ac:dyDescent="0.25">
      <c r="A483" s="54" t="s">
        <v>640</v>
      </c>
      <c r="B483" s="54" t="s">
        <v>641</v>
      </c>
      <c r="C483" s="31">
        <v>4301031251</v>
      </c>
      <c r="D483" s="377">
        <v>4680115882102</v>
      </c>
      <c r="E483" s="378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7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78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77">
        <v>4680115882096</v>
      </c>
      <c r="E484" s="378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7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78"/>
      <c r="T484" s="34"/>
      <c r="U484" s="34"/>
      <c r="V484" s="35" t="s">
        <v>67</v>
      </c>
      <c r="W484" s="373">
        <v>60</v>
      </c>
      <c r="X484" s="374">
        <f t="shared" si="87"/>
        <v>61.2</v>
      </c>
      <c r="Y484" s="36">
        <f>IFERROR(IF(X484=0,"",ROUNDUP(X484/H484,0)*0.00937),"")</f>
        <v>0.15928999999999999</v>
      </c>
      <c r="Z484" s="56"/>
      <c r="AA484" s="57"/>
      <c r="AE484" s="64"/>
      <c r="BB484" s="333" t="s">
        <v>1</v>
      </c>
      <c r="BL484" s="64">
        <f t="shared" si="88"/>
        <v>63.5</v>
      </c>
      <c r="BM484" s="64">
        <f t="shared" si="89"/>
        <v>64.77000000000001</v>
      </c>
      <c r="BN484" s="64">
        <f t="shared" si="90"/>
        <v>0.1388888888888889</v>
      </c>
      <c r="BO484" s="64">
        <f t="shared" si="91"/>
        <v>0.14166666666666666</v>
      </c>
    </row>
    <row r="485" spans="1:67" x14ac:dyDescent="0.2">
      <c r="A485" s="406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407"/>
      <c r="O485" s="399" t="s">
        <v>72</v>
      </c>
      <c r="P485" s="400"/>
      <c r="Q485" s="400"/>
      <c r="R485" s="400"/>
      <c r="S485" s="400"/>
      <c r="T485" s="400"/>
      <c r="U485" s="401"/>
      <c r="V485" s="37" t="s">
        <v>73</v>
      </c>
      <c r="W485" s="375">
        <f>IFERROR(W479/H479,"0")+IFERROR(W480/H480,"0")+IFERROR(W481/H481,"0")+IFERROR(W482/H482,"0")+IFERROR(W483/H483,"0")+IFERROR(W484/H484,"0")</f>
        <v>71.666666666666671</v>
      </c>
      <c r="X485" s="375">
        <f>IFERROR(X479/H479,"0")+IFERROR(X480/H480,"0")+IFERROR(X481/H481,"0")+IFERROR(X482/H482,"0")+IFERROR(X483/H483,"0")+IFERROR(X484/H484,"0")</f>
        <v>74</v>
      </c>
      <c r="Y485" s="375">
        <f>IFERROR(IF(Y479="",0,Y479),"0")+IFERROR(IF(Y480="",0,Y480),"0")+IFERROR(IF(Y481="",0,Y481),"0")+IFERROR(IF(Y482="",0,Y482),"0")+IFERROR(IF(Y483="",0,Y483),"0")+IFERROR(IF(Y484="",0,Y484),"0")</f>
        <v>0.80474999999999985</v>
      </c>
      <c r="Z485" s="376"/>
      <c r="AA485" s="376"/>
    </row>
    <row r="486" spans="1:67" x14ac:dyDescent="0.2">
      <c r="A486" s="386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407"/>
      <c r="O486" s="399" t="s">
        <v>72</v>
      </c>
      <c r="P486" s="400"/>
      <c r="Q486" s="400"/>
      <c r="R486" s="400"/>
      <c r="S486" s="400"/>
      <c r="T486" s="400"/>
      <c r="U486" s="401"/>
      <c r="V486" s="37" t="s">
        <v>67</v>
      </c>
      <c r="W486" s="375">
        <f>IFERROR(SUM(W479:W484),"0")</f>
        <v>328</v>
      </c>
      <c r="X486" s="375">
        <f>IFERROR(SUM(X479:X484),"0")</f>
        <v>338.64</v>
      </c>
      <c r="Y486" s="37"/>
      <c r="Z486" s="376"/>
      <c r="AA486" s="376"/>
    </row>
    <row r="487" spans="1:67" ht="14.25" customHeight="1" x14ac:dyDescent="0.25">
      <c r="A487" s="385" t="s">
        <v>74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366"/>
      <c r="AA487" s="366"/>
    </row>
    <row r="488" spans="1:67" ht="16.5" customHeight="1" x14ac:dyDescent="0.25">
      <c r="A488" s="54" t="s">
        <v>644</v>
      </c>
      <c r="B488" s="54" t="s">
        <v>645</v>
      </c>
      <c r="C488" s="31">
        <v>4301051230</v>
      </c>
      <c r="D488" s="377">
        <v>4607091383409</v>
      </c>
      <c r="E488" s="378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7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78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customHeight="1" x14ac:dyDescent="0.25">
      <c r="A489" s="54" t="s">
        <v>646</v>
      </c>
      <c r="B489" s="54" t="s">
        <v>647</v>
      </c>
      <c r="C489" s="31">
        <v>4301051231</v>
      </c>
      <c r="D489" s="377">
        <v>4607091383416</v>
      </c>
      <c r="E489" s="378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7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78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customHeight="1" x14ac:dyDescent="0.25">
      <c r="A490" s="54" t="s">
        <v>648</v>
      </c>
      <c r="B490" s="54" t="s">
        <v>649</v>
      </c>
      <c r="C490" s="31">
        <v>4301051058</v>
      </c>
      <c r="D490" s="377">
        <v>4680115883536</v>
      </c>
      <c r="E490" s="378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7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78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x14ac:dyDescent="0.2">
      <c r="A491" s="406"/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407"/>
      <c r="O491" s="399" t="s">
        <v>72</v>
      </c>
      <c r="P491" s="400"/>
      <c r="Q491" s="400"/>
      <c r="R491" s="400"/>
      <c r="S491" s="400"/>
      <c r="T491" s="400"/>
      <c r="U491" s="401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407"/>
      <c r="O492" s="399" t="s">
        <v>72</v>
      </c>
      <c r="P492" s="400"/>
      <c r="Q492" s="400"/>
      <c r="R492" s="400"/>
      <c r="S492" s="400"/>
      <c r="T492" s="400"/>
      <c r="U492" s="401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customHeight="1" x14ac:dyDescent="0.25">
      <c r="A493" s="385" t="s">
        <v>210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366"/>
      <c r="AA493" s="366"/>
    </row>
    <row r="494" spans="1:67" ht="16.5" customHeight="1" x14ac:dyDescent="0.25">
      <c r="A494" s="54" t="s">
        <v>650</v>
      </c>
      <c r="B494" s="54" t="s">
        <v>651</v>
      </c>
      <c r="C494" s="31">
        <v>4301060363</v>
      </c>
      <c r="D494" s="377">
        <v>4680115885035</v>
      </c>
      <c r="E494" s="378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55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78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x14ac:dyDescent="0.2">
      <c r="A495" s="406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407"/>
      <c r="O495" s="399" t="s">
        <v>72</v>
      </c>
      <c r="P495" s="400"/>
      <c r="Q495" s="400"/>
      <c r="R495" s="400"/>
      <c r="S495" s="400"/>
      <c r="T495" s="400"/>
      <c r="U495" s="401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x14ac:dyDescent="0.2">
      <c r="A496" s="386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407"/>
      <c r="O496" s="399" t="s">
        <v>72</v>
      </c>
      <c r="P496" s="400"/>
      <c r="Q496" s="400"/>
      <c r="R496" s="400"/>
      <c r="S496" s="400"/>
      <c r="T496" s="400"/>
      <c r="U496" s="401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customHeight="1" x14ac:dyDescent="0.2">
      <c r="A497" s="383" t="s">
        <v>652</v>
      </c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384"/>
      <c r="U497" s="384"/>
      <c r="V497" s="384"/>
      <c r="W497" s="384"/>
      <c r="X497" s="384"/>
      <c r="Y497" s="384"/>
      <c r="Z497" s="48"/>
      <c r="AA497" s="48"/>
    </row>
    <row r="498" spans="1:67" ht="16.5" customHeight="1" x14ac:dyDescent="0.25">
      <c r="A498" s="397" t="s">
        <v>653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367"/>
      <c r="AA498" s="367"/>
    </row>
    <row r="499" spans="1:67" ht="14.25" customHeight="1" x14ac:dyDescent="0.25">
      <c r="A499" s="385" t="s">
        <v>110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66"/>
      <c r="AA499" s="366"/>
    </row>
    <row r="500" spans="1:67" ht="27" customHeight="1" x14ac:dyDescent="0.25">
      <c r="A500" s="54" t="s">
        <v>654</v>
      </c>
      <c r="B500" s="54" t="s">
        <v>655</v>
      </c>
      <c r="C500" s="31">
        <v>4301011763</v>
      </c>
      <c r="D500" s="377">
        <v>4640242181011</v>
      </c>
      <c r="E500" s="378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125</v>
      </c>
      <c r="M500" s="33"/>
      <c r="N500" s="32">
        <v>55</v>
      </c>
      <c r="O500" s="573" t="s">
        <v>656</v>
      </c>
      <c r="P500" s="380"/>
      <c r="Q500" s="380"/>
      <c r="R500" s="380"/>
      <c r="S500" s="378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customHeight="1" x14ac:dyDescent="0.25">
      <c r="A501" s="54" t="s">
        <v>657</v>
      </c>
      <c r="B501" s="54" t="s">
        <v>658</v>
      </c>
      <c r="C501" s="31">
        <v>4301011951</v>
      </c>
      <c r="D501" s="377">
        <v>4640242180045</v>
      </c>
      <c r="E501" s="378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82" t="s">
        <v>659</v>
      </c>
      <c r="P501" s="380"/>
      <c r="Q501" s="380"/>
      <c r="R501" s="380"/>
      <c r="S501" s="378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660</v>
      </c>
      <c r="B502" s="54" t="s">
        <v>661</v>
      </c>
      <c r="C502" s="31">
        <v>4301011585</v>
      </c>
      <c r="D502" s="377">
        <v>4640242180441</v>
      </c>
      <c r="E502" s="378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447" t="s">
        <v>662</v>
      </c>
      <c r="P502" s="380"/>
      <c r="Q502" s="380"/>
      <c r="R502" s="380"/>
      <c r="S502" s="378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663</v>
      </c>
      <c r="B503" s="54" t="s">
        <v>664</v>
      </c>
      <c r="C503" s="31">
        <v>4301011950</v>
      </c>
      <c r="D503" s="377">
        <v>4640242180601</v>
      </c>
      <c r="E503" s="378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88" t="s">
        <v>665</v>
      </c>
      <c r="P503" s="380"/>
      <c r="Q503" s="380"/>
      <c r="R503" s="380"/>
      <c r="S503" s="378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666</v>
      </c>
      <c r="B504" s="54" t="s">
        <v>667</v>
      </c>
      <c r="C504" s="31">
        <v>4301011584</v>
      </c>
      <c r="D504" s="377">
        <v>4640242180564</v>
      </c>
      <c r="E504" s="378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767" t="s">
        <v>668</v>
      </c>
      <c r="P504" s="380"/>
      <c r="Q504" s="380"/>
      <c r="R504" s="380"/>
      <c r="S504" s="378"/>
      <c r="T504" s="34"/>
      <c r="U504" s="34"/>
      <c r="V504" s="35" t="s">
        <v>67</v>
      </c>
      <c r="W504" s="373">
        <v>20</v>
      </c>
      <c r="X504" s="374">
        <f t="shared" si="92"/>
        <v>24</v>
      </c>
      <c r="Y504" s="36">
        <f t="shared" si="93"/>
        <v>4.3499999999999997E-2</v>
      </c>
      <c r="Z504" s="56"/>
      <c r="AA504" s="57"/>
      <c r="AE504" s="64"/>
      <c r="BB504" s="342" t="s">
        <v>1</v>
      </c>
      <c r="BL504" s="64">
        <f t="shared" si="94"/>
        <v>20.8</v>
      </c>
      <c r="BM504" s="64">
        <f t="shared" si="95"/>
        <v>24.959999999999997</v>
      </c>
      <c r="BN504" s="64">
        <f t="shared" si="96"/>
        <v>2.976190476190476E-2</v>
      </c>
      <c r="BO504" s="64">
        <f t="shared" si="97"/>
        <v>3.5714285714285712E-2</v>
      </c>
    </row>
    <row r="505" spans="1:67" ht="27" customHeight="1" x14ac:dyDescent="0.25">
      <c r="A505" s="54" t="s">
        <v>669</v>
      </c>
      <c r="B505" s="54" t="s">
        <v>670</v>
      </c>
      <c r="C505" s="31">
        <v>4301011762</v>
      </c>
      <c r="D505" s="377">
        <v>4640242180922</v>
      </c>
      <c r="E505" s="378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398" t="s">
        <v>671</v>
      </c>
      <c r="P505" s="380"/>
      <c r="Q505" s="380"/>
      <c r="R505" s="380"/>
      <c r="S505" s="378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customHeight="1" x14ac:dyDescent="0.25">
      <c r="A506" s="54" t="s">
        <v>672</v>
      </c>
      <c r="B506" s="54" t="s">
        <v>673</v>
      </c>
      <c r="C506" s="31">
        <v>4301011551</v>
      </c>
      <c r="D506" s="377">
        <v>4640242180038</v>
      </c>
      <c r="E506" s="378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645" t="s">
        <v>674</v>
      </c>
      <c r="P506" s="380"/>
      <c r="Q506" s="380"/>
      <c r="R506" s="380"/>
      <c r="S506" s="378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406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407"/>
      <c r="O507" s="399" t="s">
        <v>72</v>
      </c>
      <c r="P507" s="400"/>
      <c r="Q507" s="400"/>
      <c r="R507" s="400"/>
      <c r="S507" s="400"/>
      <c r="T507" s="400"/>
      <c r="U507" s="401"/>
      <c r="V507" s="37" t="s">
        <v>73</v>
      </c>
      <c r="W507" s="375">
        <f>IFERROR(W500/H500,"0")+IFERROR(W501/H501,"0")+IFERROR(W502/H502,"0")+IFERROR(W503/H503,"0")+IFERROR(W504/H504,"0")+IFERROR(W505/H505,"0")+IFERROR(W506/H506,"0")</f>
        <v>1.6666666666666667</v>
      </c>
      <c r="X507" s="375">
        <f>IFERROR(X500/H500,"0")+IFERROR(X501/H501,"0")+IFERROR(X502/H502,"0")+IFERROR(X503/H503,"0")+IFERROR(X504/H504,"0")+IFERROR(X505/H505,"0")+IFERROR(X506/H506,"0")</f>
        <v>2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4.3499999999999997E-2</v>
      </c>
      <c r="Z507" s="376"/>
      <c r="AA507" s="376"/>
    </row>
    <row r="508" spans="1:67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407"/>
      <c r="O508" s="399" t="s">
        <v>72</v>
      </c>
      <c r="P508" s="400"/>
      <c r="Q508" s="400"/>
      <c r="R508" s="400"/>
      <c r="S508" s="400"/>
      <c r="T508" s="400"/>
      <c r="U508" s="401"/>
      <c r="V508" s="37" t="s">
        <v>67</v>
      </c>
      <c r="W508" s="375">
        <f>IFERROR(SUM(W500:W506),"0")</f>
        <v>20</v>
      </c>
      <c r="X508" s="375">
        <f>IFERROR(SUM(X500:X506),"0")</f>
        <v>24</v>
      </c>
      <c r="Y508" s="37"/>
      <c r="Z508" s="376"/>
      <c r="AA508" s="376"/>
    </row>
    <row r="509" spans="1:67" ht="14.25" customHeight="1" x14ac:dyDescent="0.25">
      <c r="A509" s="385" t="s">
        <v>102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66"/>
      <c r="AA509" s="366"/>
    </row>
    <row r="510" spans="1:67" ht="27" customHeight="1" x14ac:dyDescent="0.25">
      <c r="A510" s="54" t="s">
        <v>675</v>
      </c>
      <c r="B510" s="54" t="s">
        <v>676</v>
      </c>
      <c r="C510" s="31">
        <v>4301020260</v>
      </c>
      <c r="D510" s="377">
        <v>4640242180526</v>
      </c>
      <c r="E510" s="378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1" t="s">
        <v>677</v>
      </c>
      <c r="P510" s="380"/>
      <c r="Q510" s="380"/>
      <c r="R510" s="380"/>
      <c r="S510" s="378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customHeight="1" x14ac:dyDescent="0.25">
      <c r="A511" s="54" t="s">
        <v>678</v>
      </c>
      <c r="B511" s="54" t="s">
        <v>679</v>
      </c>
      <c r="C511" s="31">
        <v>4301020269</v>
      </c>
      <c r="D511" s="377">
        <v>4640242180519</v>
      </c>
      <c r="E511" s="378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125</v>
      </c>
      <c r="M511" s="33"/>
      <c r="N511" s="32">
        <v>50</v>
      </c>
      <c r="O511" s="756" t="s">
        <v>680</v>
      </c>
      <c r="P511" s="380"/>
      <c r="Q511" s="380"/>
      <c r="R511" s="380"/>
      <c r="S511" s="378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customHeight="1" x14ac:dyDescent="0.25">
      <c r="A512" s="54" t="s">
        <v>681</v>
      </c>
      <c r="B512" s="54" t="s">
        <v>682</v>
      </c>
      <c r="C512" s="31">
        <v>4301020309</v>
      </c>
      <c r="D512" s="377">
        <v>4640242180090</v>
      </c>
      <c r="E512" s="378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644" t="s">
        <v>683</v>
      </c>
      <c r="P512" s="380"/>
      <c r="Q512" s="380"/>
      <c r="R512" s="380"/>
      <c r="S512" s="378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4301020314</v>
      </c>
      <c r="D513" s="377">
        <v>4640242180090</v>
      </c>
      <c r="E513" s="378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90" t="s">
        <v>686</v>
      </c>
      <c r="P513" s="380"/>
      <c r="Q513" s="380"/>
      <c r="R513" s="380"/>
      <c r="S513" s="378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x14ac:dyDescent="0.2">
      <c r="A514" s="406"/>
      <c r="B514" s="386"/>
      <c r="C514" s="386"/>
      <c r="D514" s="386"/>
      <c r="E514" s="386"/>
      <c r="F514" s="386"/>
      <c r="G514" s="386"/>
      <c r="H514" s="386"/>
      <c r="I514" s="386"/>
      <c r="J514" s="386"/>
      <c r="K514" s="386"/>
      <c r="L514" s="386"/>
      <c r="M514" s="386"/>
      <c r="N514" s="407"/>
      <c r="O514" s="399" t="s">
        <v>72</v>
      </c>
      <c r="P514" s="400"/>
      <c r="Q514" s="400"/>
      <c r="R514" s="400"/>
      <c r="S514" s="400"/>
      <c r="T514" s="400"/>
      <c r="U514" s="401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x14ac:dyDescent="0.2">
      <c r="A515" s="386"/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407"/>
      <c r="O515" s="399" t="s">
        <v>72</v>
      </c>
      <c r="P515" s="400"/>
      <c r="Q515" s="400"/>
      <c r="R515" s="400"/>
      <c r="S515" s="400"/>
      <c r="T515" s="400"/>
      <c r="U515" s="401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customHeight="1" x14ac:dyDescent="0.25">
      <c r="A516" s="385" t="s">
        <v>61</v>
      </c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W516" s="386"/>
      <c r="X516" s="386"/>
      <c r="Y516" s="386"/>
      <c r="Z516" s="366"/>
      <c r="AA516" s="366"/>
    </row>
    <row r="517" spans="1:67" ht="27" customHeight="1" x14ac:dyDescent="0.25">
      <c r="A517" s="54" t="s">
        <v>687</v>
      </c>
      <c r="B517" s="54" t="s">
        <v>688</v>
      </c>
      <c r="C517" s="31">
        <v>4301031280</v>
      </c>
      <c r="D517" s="377">
        <v>4640242180816</v>
      </c>
      <c r="E517" s="378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689</v>
      </c>
      <c r="P517" s="380"/>
      <c r="Q517" s="380"/>
      <c r="R517" s="380"/>
      <c r="S517" s="378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customHeight="1" x14ac:dyDescent="0.25">
      <c r="A518" s="54" t="s">
        <v>690</v>
      </c>
      <c r="B518" s="54" t="s">
        <v>691</v>
      </c>
      <c r="C518" s="31">
        <v>4301031194</v>
      </c>
      <c r="D518" s="377">
        <v>4680115880856</v>
      </c>
      <c r="E518" s="378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42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78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692</v>
      </c>
      <c r="B519" s="54" t="s">
        <v>693</v>
      </c>
      <c r="C519" s="31">
        <v>4301031244</v>
      </c>
      <c r="D519" s="377">
        <v>4640242180595</v>
      </c>
      <c r="E519" s="378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526" t="s">
        <v>694</v>
      </c>
      <c r="P519" s="380"/>
      <c r="Q519" s="380"/>
      <c r="R519" s="380"/>
      <c r="S519" s="378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customHeight="1" x14ac:dyDescent="0.25">
      <c r="A520" s="54" t="s">
        <v>695</v>
      </c>
      <c r="B520" s="54" t="s">
        <v>696</v>
      </c>
      <c r="C520" s="31">
        <v>4301031321</v>
      </c>
      <c r="D520" s="377">
        <v>4640242180076</v>
      </c>
      <c r="E520" s="378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461" t="s">
        <v>697</v>
      </c>
      <c r="P520" s="380"/>
      <c r="Q520" s="380"/>
      <c r="R520" s="380"/>
      <c r="S520" s="378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customHeight="1" x14ac:dyDescent="0.25">
      <c r="A521" s="54" t="s">
        <v>698</v>
      </c>
      <c r="B521" s="54" t="s">
        <v>699</v>
      </c>
      <c r="C521" s="31">
        <v>4301031203</v>
      </c>
      <c r="D521" s="377">
        <v>4640242180908</v>
      </c>
      <c r="E521" s="378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467" t="s">
        <v>700</v>
      </c>
      <c r="P521" s="380"/>
      <c r="Q521" s="380"/>
      <c r="R521" s="380"/>
      <c r="S521" s="378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customHeight="1" x14ac:dyDescent="0.25">
      <c r="A522" s="54" t="s">
        <v>701</v>
      </c>
      <c r="B522" s="54" t="s">
        <v>702</v>
      </c>
      <c r="C522" s="31">
        <v>4301031200</v>
      </c>
      <c r="D522" s="377">
        <v>4640242180489</v>
      </c>
      <c r="E522" s="378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628" t="s">
        <v>703</v>
      </c>
      <c r="P522" s="380"/>
      <c r="Q522" s="380"/>
      <c r="R522" s="380"/>
      <c r="S522" s="378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x14ac:dyDescent="0.2">
      <c r="A523" s="40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407"/>
      <c r="O523" s="399" t="s">
        <v>72</v>
      </c>
      <c r="P523" s="400"/>
      <c r="Q523" s="400"/>
      <c r="R523" s="400"/>
      <c r="S523" s="400"/>
      <c r="T523" s="400"/>
      <c r="U523" s="401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407"/>
      <c r="O524" s="399" t="s">
        <v>72</v>
      </c>
      <c r="P524" s="400"/>
      <c r="Q524" s="400"/>
      <c r="R524" s="400"/>
      <c r="S524" s="400"/>
      <c r="T524" s="400"/>
      <c r="U524" s="401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customHeight="1" x14ac:dyDescent="0.25">
      <c r="A525" s="385" t="s">
        <v>74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77">
        <v>4640242180533</v>
      </c>
      <c r="E526" s="378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125</v>
      </c>
      <c r="M526" s="33"/>
      <c r="N526" s="32">
        <v>40</v>
      </c>
      <c r="O526" s="460" t="s">
        <v>706</v>
      </c>
      <c r="P526" s="380"/>
      <c r="Q526" s="380"/>
      <c r="R526" s="380"/>
      <c r="S526" s="378"/>
      <c r="T526" s="34"/>
      <c r="U526" s="34"/>
      <c r="V526" s="35" t="s">
        <v>67</v>
      </c>
      <c r="W526" s="373">
        <v>200</v>
      </c>
      <c r="X526" s="374">
        <f>IFERROR(IF(W526="",0,CEILING((W526/$H526),1)*$H526),"")</f>
        <v>202.79999999999998</v>
      </c>
      <c r="Y526" s="36">
        <f>IFERROR(IF(X526=0,"",ROUNDUP(X526/H526,0)*0.02175),"")</f>
        <v>0.5655</v>
      </c>
      <c r="Z526" s="56"/>
      <c r="AA526" s="57"/>
      <c r="AE526" s="64"/>
      <c r="BB526" s="355" t="s">
        <v>1</v>
      </c>
      <c r="BL526" s="64">
        <f>IFERROR(W526*I526/H526,"0")</f>
        <v>214.46153846153848</v>
      </c>
      <c r="BM526" s="64">
        <f>IFERROR(X526*I526/H526,"0")</f>
        <v>217.464</v>
      </c>
      <c r="BN526" s="64">
        <f>IFERROR(1/J526*(W526/H526),"0")</f>
        <v>0.45787545787545786</v>
      </c>
      <c r="BO526" s="64">
        <f>IFERROR(1/J526*(X526/H526),"0")</f>
        <v>0.46428571428571425</v>
      </c>
    </row>
    <row r="527" spans="1:67" ht="27" customHeight="1" x14ac:dyDescent="0.25">
      <c r="A527" s="54" t="s">
        <v>707</v>
      </c>
      <c r="B527" s="54" t="s">
        <v>708</v>
      </c>
      <c r="C527" s="31">
        <v>4301051780</v>
      </c>
      <c r="D527" s="377">
        <v>4640242180106</v>
      </c>
      <c r="E527" s="378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661" t="s">
        <v>709</v>
      </c>
      <c r="P527" s="380"/>
      <c r="Q527" s="380"/>
      <c r="R527" s="380"/>
      <c r="S527" s="378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710</v>
      </c>
      <c r="B528" s="54" t="s">
        <v>711</v>
      </c>
      <c r="C528" s="31">
        <v>4301051510</v>
      </c>
      <c r="D528" s="377">
        <v>4640242180540</v>
      </c>
      <c r="E528" s="378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702" t="s">
        <v>712</v>
      </c>
      <c r="P528" s="380"/>
      <c r="Q528" s="380"/>
      <c r="R528" s="380"/>
      <c r="S528" s="378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713</v>
      </c>
      <c r="B529" s="54" t="s">
        <v>714</v>
      </c>
      <c r="C529" s="31">
        <v>4301051390</v>
      </c>
      <c r="D529" s="377">
        <v>4640242181233</v>
      </c>
      <c r="E529" s="378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500" t="s">
        <v>715</v>
      </c>
      <c r="P529" s="380"/>
      <c r="Q529" s="380"/>
      <c r="R529" s="380"/>
      <c r="S529" s="378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716</v>
      </c>
      <c r="B530" s="54" t="s">
        <v>717</v>
      </c>
      <c r="C530" s="31">
        <v>4301051448</v>
      </c>
      <c r="D530" s="377">
        <v>4640242181226</v>
      </c>
      <c r="E530" s="378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684" t="s">
        <v>718</v>
      </c>
      <c r="P530" s="380"/>
      <c r="Q530" s="380"/>
      <c r="R530" s="380"/>
      <c r="S530" s="378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06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407"/>
      <c r="O531" s="399" t="s">
        <v>72</v>
      </c>
      <c r="P531" s="400"/>
      <c r="Q531" s="400"/>
      <c r="R531" s="400"/>
      <c r="S531" s="400"/>
      <c r="T531" s="400"/>
      <c r="U531" s="401"/>
      <c r="V531" s="37" t="s">
        <v>73</v>
      </c>
      <c r="W531" s="375">
        <f>IFERROR(W526/H526,"0")+IFERROR(W527/H527,"0")+IFERROR(W528/H528,"0")+IFERROR(W529/H529,"0")+IFERROR(W530/H530,"0")</f>
        <v>25.641025641025642</v>
      </c>
      <c r="X531" s="375">
        <f>IFERROR(X526/H526,"0")+IFERROR(X527/H527,"0")+IFERROR(X528/H528,"0")+IFERROR(X529/H529,"0")+IFERROR(X530/H530,"0")</f>
        <v>26</v>
      </c>
      <c r="Y531" s="375">
        <f>IFERROR(IF(Y526="",0,Y526),"0")+IFERROR(IF(Y527="",0,Y527),"0")+IFERROR(IF(Y528="",0,Y528),"0")+IFERROR(IF(Y529="",0,Y529),"0")+IFERROR(IF(Y530="",0,Y530),"0")</f>
        <v>0.5655</v>
      </c>
      <c r="Z531" s="376"/>
      <c r="AA531" s="376"/>
    </row>
    <row r="532" spans="1:67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407"/>
      <c r="O532" s="399" t="s">
        <v>72</v>
      </c>
      <c r="P532" s="400"/>
      <c r="Q532" s="400"/>
      <c r="R532" s="400"/>
      <c r="S532" s="400"/>
      <c r="T532" s="400"/>
      <c r="U532" s="401"/>
      <c r="V532" s="37" t="s">
        <v>67</v>
      </c>
      <c r="W532" s="375">
        <f>IFERROR(SUM(W526:W530),"0")</f>
        <v>200</v>
      </c>
      <c r="X532" s="375">
        <f>IFERROR(SUM(X526:X530),"0")</f>
        <v>202.79999999999998</v>
      </c>
      <c r="Y532" s="37"/>
      <c r="Z532" s="376"/>
      <c r="AA532" s="376"/>
    </row>
    <row r="533" spans="1:67" ht="14.25" customHeight="1" x14ac:dyDescent="0.25">
      <c r="A533" s="385" t="s">
        <v>210</v>
      </c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  <c r="X533" s="386"/>
      <c r="Y533" s="386"/>
      <c r="Z533" s="366"/>
      <c r="AA533" s="366"/>
    </row>
    <row r="534" spans="1:67" ht="27" customHeight="1" x14ac:dyDescent="0.25">
      <c r="A534" s="54" t="s">
        <v>719</v>
      </c>
      <c r="B534" s="54" t="s">
        <v>720</v>
      </c>
      <c r="C534" s="31">
        <v>4301060408</v>
      </c>
      <c r="D534" s="377">
        <v>4640242180120</v>
      </c>
      <c r="E534" s="378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8" t="s">
        <v>721</v>
      </c>
      <c r="P534" s="380"/>
      <c r="Q534" s="380"/>
      <c r="R534" s="380"/>
      <c r="S534" s="378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719</v>
      </c>
      <c r="B535" s="54" t="s">
        <v>722</v>
      </c>
      <c r="C535" s="31">
        <v>4301060354</v>
      </c>
      <c r="D535" s="377">
        <v>4640242180120</v>
      </c>
      <c r="E535" s="378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639" t="s">
        <v>723</v>
      </c>
      <c r="P535" s="380"/>
      <c r="Q535" s="380"/>
      <c r="R535" s="380"/>
      <c r="S535" s="378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724</v>
      </c>
      <c r="B536" s="54" t="s">
        <v>725</v>
      </c>
      <c r="C536" s="31">
        <v>4301060407</v>
      </c>
      <c r="D536" s="377">
        <v>4640242180137</v>
      </c>
      <c r="E536" s="378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734" t="s">
        <v>726</v>
      </c>
      <c r="P536" s="380"/>
      <c r="Q536" s="380"/>
      <c r="R536" s="380"/>
      <c r="S536" s="378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724</v>
      </c>
      <c r="B537" s="54" t="s">
        <v>727</v>
      </c>
      <c r="C537" s="31">
        <v>4301060355</v>
      </c>
      <c r="D537" s="377">
        <v>4640242180137</v>
      </c>
      <c r="E537" s="378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669" t="s">
        <v>728</v>
      </c>
      <c r="P537" s="380"/>
      <c r="Q537" s="380"/>
      <c r="R537" s="380"/>
      <c r="S537" s="378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x14ac:dyDescent="0.2">
      <c r="A538" s="406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407"/>
      <c r="O538" s="399" t="s">
        <v>72</v>
      </c>
      <c r="P538" s="400"/>
      <c r="Q538" s="400"/>
      <c r="R538" s="400"/>
      <c r="S538" s="400"/>
      <c r="T538" s="400"/>
      <c r="U538" s="401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407"/>
      <c r="O539" s="399" t="s">
        <v>72</v>
      </c>
      <c r="P539" s="400"/>
      <c r="Q539" s="400"/>
      <c r="R539" s="400"/>
      <c r="S539" s="400"/>
      <c r="T539" s="400"/>
      <c r="U539" s="401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701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433"/>
      <c r="O540" s="412" t="s">
        <v>729</v>
      </c>
      <c r="P540" s="413"/>
      <c r="Q540" s="413"/>
      <c r="R540" s="413"/>
      <c r="S540" s="413"/>
      <c r="T540" s="413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17017.400000000001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17187.219999999998</v>
      </c>
      <c r="Y540" s="37"/>
      <c r="Z540" s="376"/>
      <c r="AA540" s="376"/>
    </row>
    <row r="541" spans="1:67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433"/>
      <c r="O541" s="412" t="s">
        <v>730</v>
      </c>
      <c r="P541" s="413"/>
      <c r="Q541" s="413"/>
      <c r="R541" s="413"/>
      <c r="S541" s="413"/>
      <c r="T541" s="413"/>
      <c r="U541" s="414"/>
      <c r="V541" s="37" t="s">
        <v>67</v>
      </c>
      <c r="W541" s="375">
        <f>IFERROR(SUM(BL22:BL537),"0")</f>
        <v>18109.871656083385</v>
      </c>
      <c r="X541" s="375">
        <f>IFERROR(SUM(BM22:BM537),"0")</f>
        <v>18290.766</v>
      </c>
      <c r="Y541" s="37"/>
      <c r="Z541" s="376"/>
      <c r="AA541" s="376"/>
    </row>
    <row r="542" spans="1:67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33"/>
      <c r="O542" s="412" t="s">
        <v>731</v>
      </c>
      <c r="P542" s="413"/>
      <c r="Q542" s="413"/>
      <c r="R542" s="413"/>
      <c r="S542" s="413"/>
      <c r="T542" s="413"/>
      <c r="U542" s="414"/>
      <c r="V542" s="37" t="s">
        <v>732</v>
      </c>
      <c r="W542" s="38">
        <f>ROUNDUP(SUM(BN22:BN537),0)</f>
        <v>33</v>
      </c>
      <c r="X542" s="38">
        <f>ROUNDUP(SUM(BO22:BO537),0)</f>
        <v>33</v>
      </c>
      <c r="Y542" s="37"/>
      <c r="Z542" s="376"/>
      <c r="AA542" s="376"/>
    </row>
    <row r="543" spans="1:67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33"/>
      <c r="O543" s="412" t="s">
        <v>733</v>
      </c>
      <c r="P543" s="413"/>
      <c r="Q543" s="413"/>
      <c r="R543" s="413"/>
      <c r="S543" s="413"/>
      <c r="T543" s="413"/>
      <c r="U543" s="414"/>
      <c r="V543" s="37" t="s">
        <v>67</v>
      </c>
      <c r="W543" s="375">
        <f>GrossWeightTotal+PalletQtyTotal*25</f>
        <v>18934.871656083385</v>
      </c>
      <c r="X543" s="375">
        <f>GrossWeightTotalR+PalletQtyTotalR*25</f>
        <v>19115.766</v>
      </c>
      <c r="Y543" s="37"/>
      <c r="Z543" s="376"/>
      <c r="AA543" s="376"/>
    </row>
    <row r="544" spans="1:67" x14ac:dyDescent="0.2">
      <c r="A544" s="386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33"/>
      <c r="O544" s="412" t="s">
        <v>734</v>
      </c>
      <c r="P544" s="413"/>
      <c r="Q544" s="413"/>
      <c r="R544" s="413"/>
      <c r="S544" s="413"/>
      <c r="T544" s="413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3478.4729957143754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3510</v>
      </c>
      <c r="Y544" s="37"/>
      <c r="Z544" s="376"/>
      <c r="AA544" s="376"/>
    </row>
    <row r="545" spans="1:30" ht="14.25" customHeight="1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33"/>
      <c r="O545" s="412" t="s">
        <v>735</v>
      </c>
      <c r="P545" s="413"/>
      <c r="Q545" s="413"/>
      <c r="R545" s="413"/>
      <c r="S545" s="413"/>
      <c r="T545" s="413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37.608980000000003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388" t="s">
        <v>100</v>
      </c>
      <c r="D547" s="389"/>
      <c r="E547" s="389"/>
      <c r="F547" s="390"/>
      <c r="G547" s="388" t="s">
        <v>233</v>
      </c>
      <c r="H547" s="389"/>
      <c r="I547" s="389"/>
      <c r="J547" s="389"/>
      <c r="K547" s="389"/>
      <c r="L547" s="389"/>
      <c r="M547" s="389"/>
      <c r="N547" s="389"/>
      <c r="O547" s="389"/>
      <c r="P547" s="390"/>
      <c r="Q547" s="388" t="s">
        <v>458</v>
      </c>
      <c r="R547" s="390"/>
      <c r="S547" s="388" t="s">
        <v>516</v>
      </c>
      <c r="T547" s="389"/>
      <c r="U547" s="390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554" t="s">
        <v>738</v>
      </c>
      <c r="B548" s="388" t="s">
        <v>60</v>
      </c>
      <c r="C548" s="388" t="s">
        <v>101</v>
      </c>
      <c r="D548" s="388" t="s">
        <v>109</v>
      </c>
      <c r="E548" s="388" t="s">
        <v>100</v>
      </c>
      <c r="F548" s="388" t="s">
        <v>223</v>
      </c>
      <c r="G548" s="388" t="s">
        <v>234</v>
      </c>
      <c r="H548" s="388" t="s">
        <v>241</v>
      </c>
      <c r="I548" s="388" t="s">
        <v>260</v>
      </c>
      <c r="J548" s="388" t="s">
        <v>319</v>
      </c>
      <c r="K548" s="365"/>
      <c r="L548" s="388" t="s">
        <v>349</v>
      </c>
      <c r="M548" s="365"/>
      <c r="N548" s="388" t="s">
        <v>349</v>
      </c>
      <c r="O548" s="388" t="s">
        <v>428</v>
      </c>
      <c r="P548" s="388" t="s">
        <v>445</v>
      </c>
      <c r="Q548" s="388" t="s">
        <v>459</v>
      </c>
      <c r="R548" s="388" t="s">
        <v>491</v>
      </c>
      <c r="S548" s="388" t="s">
        <v>517</v>
      </c>
      <c r="T548" s="388" t="s">
        <v>564</v>
      </c>
      <c r="U548" s="388" t="s">
        <v>592</v>
      </c>
      <c r="V548" s="388" t="s">
        <v>602</v>
      </c>
      <c r="W548" s="388" t="s">
        <v>653</v>
      </c>
      <c r="AA548" s="52"/>
      <c r="AD548" s="365"/>
    </row>
    <row r="549" spans="1:30" ht="13.5" customHeight="1" thickBot="1" x14ac:dyDescent="0.25">
      <c r="A549" s="555"/>
      <c r="B549" s="410"/>
      <c r="C549" s="410"/>
      <c r="D549" s="410"/>
      <c r="E549" s="410"/>
      <c r="F549" s="410"/>
      <c r="G549" s="410"/>
      <c r="H549" s="410"/>
      <c r="I549" s="410"/>
      <c r="J549" s="410"/>
      <c r="K549" s="365"/>
      <c r="L549" s="410"/>
      <c r="M549" s="365"/>
      <c r="N549" s="410"/>
      <c r="O549" s="410"/>
      <c r="P549" s="410"/>
      <c r="Q549" s="410"/>
      <c r="R549" s="410"/>
      <c r="S549" s="410"/>
      <c r="T549" s="410"/>
      <c r="U549" s="410"/>
      <c r="V549" s="410"/>
      <c r="W549" s="410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259.20000000000005</v>
      </c>
      <c r="D550" s="46">
        <f>IFERROR(X57*1,"0")+IFERROR(X58*1,"0")+IFERROR(X59*1,"0")+IFERROR(X60*1,"0")</f>
        <v>635.40000000000009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2317.8199999999997</v>
      </c>
      <c r="F550" s="46">
        <f>IFERROR(X134*1,"0")+IFERROR(X135*1,"0")+IFERROR(X136*1,"0")+IFERROR(X137*1,"0")+IFERROR(X138*1,"0")</f>
        <v>1135.8000000000002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361.20000000000005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1664.3999999999999</v>
      </c>
      <c r="J550" s="46">
        <f>IFERROR(X209*1,"0")+IFERROR(X210*1,"0")+IFERROR(X211*1,"0")+IFERROR(X212*1,"0")+IFERROR(X213*1,"0")+IFERROR(X214*1,"0")+IFERROR(X218*1,"0")+IFERROR(X219*1,"0")</f>
        <v>71.400000000000006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704.57999999999993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704.57999999999993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1544.46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6816.8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380.03999999999996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112.67999999999999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731.04000000000008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226.79999999999998</v>
      </c>
      <c r="AA550" s="52"/>
      <c r="AD550" s="365"/>
    </row>
  </sheetData>
  <sheetProtection algorithmName="SHA-512" hashValue="OL5vkEAk+oHsBNCc5LuFSSz+WHlIeUz+ecEpIpVax02mmq6L9JFauXuEEG5+lF8pZYqfACwH36G4FkK3JUxdcA==" saltValue="VkeX4LHla0CwsEtH8DgKW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83"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492:U492"/>
    <mergeCell ref="O121:U121"/>
    <mergeCell ref="D170:E170"/>
    <mergeCell ref="D468:E468"/>
    <mergeCell ref="N17:N18"/>
    <mergeCell ref="O131:U131"/>
    <mergeCell ref="F17:F18"/>
    <mergeCell ref="D242:E242"/>
    <mergeCell ref="O87:U87"/>
    <mergeCell ref="O407:S407"/>
    <mergeCell ref="D107:E107"/>
    <mergeCell ref="D234:E234"/>
    <mergeCell ref="D405:E40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G547:P547"/>
    <mergeCell ref="A162:Y162"/>
    <mergeCell ref="O70:S70"/>
    <mergeCell ref="O241:S241"/>
    <mergeCell ref="A412:N413"/>
    <mergeCell ref="O476:U476"/>
    <mergeCell ref="O228:S228"/>
    <mergeCell ref="O399:S399"/>
    <mergeCell ref="W548:W549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A540:N545"/>
    <mergeCell ref="D437:E437"/>
    <mergeCell ref="D241:E241"/>
    <mergeCell ref="O528:S528"/>
    <mergeCell ref="D228:E228"/>
    <mergeCell ref="D333:E333"/>
    <mergeCell ref="O530:S530"/>
    <mergeCell ref="A248:N249"/>
    <mergeCell ref="D84:E84"/>
    <mergeCell ref="O300:U300"/>
    <mergeCell ref="D22:E22"/>
    <mergeCell ref="D155:E155"/>
    <mergeCell ref="D385:E385"/>
    <mergeCell ref="O523:U523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526:E526"/>
    <mergeCell ref="D76:E76"/>
    <mergeCell ref="O539:U539"/>
    <mergeCell ref="O120:U120"/>
    <mergeCell ref="O387:U387"/>
    <mergeCell ref="O187:S187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O527:S527"/>
    <mergeCell ref="O461:S461"/>
    <mergeCell ref="D288:E288"/>
    <mergeCell ref="D459:E459"/>
    <mergeCell ref="O156:S156"/>
    <mergeCell ref="D136:E136"/>
    <mergeCell ref="O227:S227"/>
    <mergeCell ref="O398:S398"/>
    <mergeCell ref="O376:U376"/>
    <mergeCell ref="D154:E154"/>
    <mergeCell ref="O373:S373"/>
    <mergeCell ref="D225:E225"/>
    <mergeCell ref="D461:E461"/>
    <mergeCell ref="D358:E358"/>
    <mergeCell ref="G17:G18"/>
    <mergeCell ref="O94:U94"/>
    <mergeCell ref="O367:S367"/>
    <mergeCell ref="D314:E314"/>
    <mergeCell ref="O288:S288"/>
    <mergeCell ref="O459:S459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Z17:Z18"/>
    <mergeCell ref="O212:S212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AA17:AA18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A44:Y44"/>
    <mergeCell ref="O423:S423"/>
    <mergeCell ref="D185:E185"/>
    <mergeCell ref="O32:S32"/>
    <mergeCell ref="O137:S137"/>
    <mergeCell ref="D41:E41"/>
    <mergeCell ref="O197:S197"/>
    <mergeCell ref="O330:S330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435:U435"/>
    <mergeCell ref="A418:N419"/>
    <mergeCell ref="D111:E111"/>
    <mergeCell ref="D282:E282"/>
    <mergeCell ref="O329:S329"/>
    <mergeCell ref="D338:E338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190:E190"/>
    <mergeCell ref="D246:E246"/>
    <mergeCell ref="A443:N444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27:E27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D28:E28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9" spans="2:8" x14ac:dyDescent="0.2">
      <c r="B9" s="47" t="s">
        <v>747</v>
      </c>
      <c r="C9" s="47" t="s">
        <v>742</v>
      </c>
      <c r="D9" s="47"/>
      <c r="E9" s="47"/>
    </row>
    <row r="11" spans="2:8" x14ac:dyDescent="0.2">
      <c r="B11" s="47" t="s">
        <v>747</v>
      </c>
      <c r="C11" s="47" t="s">
        <v>745</v>
      </c>
      <c r="D11" s="47"/>
      <c r="E11" s="47"/>
    </row>
    <row r="13" spans="2:8" x14ac:dyDescent="0.2">
      <c r="B13" s="47" t="s">
        <v>748</v>
      </c>
      <c r="C13" s="47"/>
      <c r="D13" s="47"/>
      <c r="E13" s="47"/>
    </row>
    <row r="14" spans="2:8" x14ac:dyDescent="0.2">
      <c r="B14" s="47" t="s">
        <v>749</v>
      </c>
      <c r="C14" s="47"/>
      <c r="D14" s="47"/>
      <c r="E14" s="47"/>
    </row>
    <row r="15" spans="2:8" x14ac:dyDescent="0.2">
      <c r="B15" s="47" t="s">
        <v>750</v>
      </c>
      <c r="C15" s="47"/>
      <c r="D15" s="47"/>
      <c r="E15" s="47"/>
    </row>
    <row r="16" spans="2:8" x14ac:dyDescent="0.2">
      <c r="B16" s="47" t="s">
        <v>751</v>
      </c>
      <c r="C16" s="47"/>
      <c r="D16" s="47"/>
      <c r="E16" s="47"/>
    </row>
    <row r="17" spans="2:5" x14ac:dyDescent="0.2">
      <c r="B17" s="47" t="s">
        <v>752</v>
      </c>
      <c r="C17" s="47"/>
      <c r="D17" s="47"/>
      <c r="E17" s="47"/>
    </row>
    <row r="18" spans="2:5" x14ac:dyDescent="0.2">
      <c r="B18" s="47" t="s">
        <v>753</v>
      </c>
      <c r="C18" s="47"/>
      <c r="D18" s="47"/>
      <c r="E18" s="47"/>
    </row>
    <row r="19" spans="2:5" x14ac:dyDescent="0.2">
      <c r="B19" s="47" t="s">
        <v>754</v>
      </c>
      <c r="C19" s="47"/>
      <c r="D19" s="47"/>
      <c r="E19" s="47"/>
    </row>
    <row r="20" spans="2:5" x14ac:dyDescent="0.2">
      <c r="B20" s="47" t="s">
        <v>755</v>
      </c>
      <c r="C20" s="47"/>
      <c r="D20" s="47"/>
      <c r="E20" s="47"/>
    </row>
    <row r="21" spans="2:5" x14ac:dyDescent="0.2">
      <c r="B21" s="47" t="s">
        <v>756</v>
      </c>
      <c r="C21" s="47"/>
      <c r="D21" s="47"/>
      <c r="E21" s="47"/>
    </row>
    <row r="22" spans="2:5" x14ac:dyDescent="0.2">
      <c r="B22" s="47" t="s">
        <v>757</v>
      </c>
      <c r="C22" s="47"/>
      <c r="D22" s="47"/>
      <c r="E22" s="47"/>
    </row>
    <row r="23" spans="2:5" x14ac:dyDescent="0.2">
      <c r="B23" s="47" t="s">
        <v>758</v>
      </c>
      <c r="C23" s="47"/>
      <c r="D23" s="47"/>
      <c r="E23" s="47"/>
    </row>
  </sheetData>
  <sheetProtection algorithmName="SHA-512" hashValue="Y6R7DvqngMaHEexfshKZWRgve1YGC/JqMvyMmnSEnWK7AmV69yOq533rVuIjGszYOQ+3s1EnTodUou3Pn8/gjQ==" saltValue="la9pU9MWqsB0p1BxnxJ6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1239</vt:i4>
      </vt:variant>
    </vt:vector>
  </HeadingPairs>
  <TitlesOfParts>
    <vt:vector size="12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2024-05-24T09:52:51Z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