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2BF0BF-E9CA-4C57-8EE4-860224E879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W477" i="1"/>
  <c r="W476" i="1"/>
  <c r="BN475" i="1"/>
  <c r="BL475" i="1"/>
  <c r="X475" i="1"/>
  <c r="BO475" i="1" s="1"/>
  <c r="O475" i="1"/>
  <c r="BN474" i="1"/>
  <c r="BL474" i="1"/>
  <c r="X474" i="1"/>
  <c r="X476" i="1" s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X413" i="1" s="1"/>
  <c r="O411" i="1"/>
  <c r="W409" i="1"/>
  <c r="W408" i="1"/>
  <c r="BN407" i="1"/>
  <c r="BL407" i="1"/>
  <c r="X407" i="1"/>
  <c r="BO407" i="1" s="1"/>
  <c r="O407" i="1"/>
  <c r="BN406" i="1"/>
  <c r="BL406" i="1"/>
  <c r="X406" i="1"/>
  <c r="O406" i="1"/>
  <c r="BN405" i="1"/>
  <c r="BL405" i="1"/>
  <c r="X405" i="1"/>
  <c r="X408" i="1" s="1"/>
  <c r="O405" i="1"/>
  <c r="W403" i="1"/>
  <c r="W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BO396" i="1" s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BO384" i="1" s="1"/>
  <c r="O384" i="1"/>
  <c r="W380" i="1"/>
  <c r="W379" i="1"/>
  <c r="BN378" i="1"/>
  <c r="BL378" i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BO225" i="1" s="1"/>
  <c r="O225" i="1"/>
  <c r="BN224" i="1"/>
  <c r="BL224" i="1"/>
  <c r="X224" i="1"/>
  <c r="BO224" i="1" s="1"/>
  <c r="O224" i="1"/>
  <c r="W221" i="1"/>
  <c r="W220" i="1"/>
  <c r="BN219" i="1"/>
  <c r="BL219" i="1"/>
  <c r="X219" i="1"/>
  <c r="O219" i="1"/>
  <c r="BN218" i="1"/>
  <c r="BL218" i="1"/>
  <c r="X218" i="1"/>
  <c r="X221" i="1" s="1"/>
  <c r="O218" i="1"/>
  <c r="W216" i="1"/>
  <c r="W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BO209" i="1" s="1"/>
  <c r="O209" i="1"/>
  <c r="W206" i="1"/>
  <c r="W205" i="1"/>
  <c r="BN204" i="1"/>
  <c r="BL204" i="1"/>
  <c r="X204" i="1"/>
  <c r="O204" i="1"/>
  <c r="BN203" i="1"/>
  <c r="BL203" i="1"/>
  <c r="X203" i="1"/>
  <c r="BO203" i="1" s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BO145" i="1" s="1"/>
  <c r="O145" i="1"/>
  <c r="BN144" i="1"/>
  <c r="BL144" i="1"/>
  <c r="X144" i="1"/>
  <c r="BO144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0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Y73" i="1" l="1"/>
  <c r="BM73" i="1"/>
  <c r="Y123" i="1"/>
  <c r="BM123" i="1"/>
  <c r="Y174" i="1"/>
  <c r="BM174" i="1"/>
  <c r="Y224" i="1"/>
  <c r="BM224" i="1"/>
  <c r="Y275" i="1"/>
  <c r="BM275" i="1"/>
  <c r="Y280" i="1"/>
  <c r="BM280" i="1"/>
  <c r="Y281" i="1"/>
  <c r="BM281" i="1"/>
  <c r="Y378" i="1"/>
  <c r="Y379" i="1" s="1"/>
  <c r="BM378" i="1"/>
  <c r="BO378" i="1"/>
  <c r="X379" i="1"/>
  <c r="Y384" i="1"/>
  <c r="BM384" i="1"/>
  <c r="Y463" i="1"/>
  <c r="BM463" i="1"/>
  <c r="Y32" i="1"/>
  <c r="BM32" i="1"/>
  <c r="Y65" i="1"/>
  <c r="BM65" i="1"/>
  <c r="Y81" i="1"/>
  <c r="BM81" i="1"/>
  <c r="X121" i="1"/>
  <c r="Y109" i="1"/>
  <c r="BM109" i="1"/>
  <c r="Y134" i="1"/>
  <c r="BM134" i="1"/>
  <c r="Y157" i="1"/>
  <c r="BM157" i="1"/>
  <c r="Y186" i="1"/>
  <c r="BM186" i="1"/>
  <c r="Y209" i="1"/>
  <c r="BM209" i="1"/>
  <c r="Y237" i="1"/>
  <c r="BM237" i="1"/>
  <c r="Y263" i="1"/>
  <c r="BM263" i="1"/>
  <c r="Y298" i="1"/>
  <c r="BM298" i="1"/>
  <c r="Y362" i="1"/>
  <c r="BM362" i="1"/>
  <c r="Y396" i="1"/>
  <c r="BM396" i="1"/>
  <c r="Y430" i="1"/>
  <c r="BM430" i="1"/>
  <c r="Y475" i="1"/>
  <c r="BM475" i="1"/>
  <c r="Y479" i="1"/>
  <c r="BM479" i="1"/>
  <c r="BO127" i="1"/>
  <c r="BM127" i="1"/>
  <c r="Y127" i="1"/>
  <c r="BO153" i="1"/>
  <c r="BM153" i="1"/>
  <c r="Y153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W544" i="1"/>
  <c r="Y28" i="1"/>
  <c r="BM28" i="1"/>
  <c r="Y69" i="1"/>
  <c r="BM69" i="1"/>
  <c r="Y77" i="1"/>
  <c r="BM77" i="1"/>
  <c r="Y85" i="1"/>
  <c r="BM85" i="1"/>
  <c r="X93" i="1"/>
  <c r="Y99" i="1"/>
  <c r="BM99" i="1"/>
  <c r="Y113" i="1"/>
  <c r="BM113" i="1"/>
  <c r="BO117" i="1"/>
  <c r="BM117" i="1"/>
  <c r="Y117" i="1"/>
  <c r="BO138" i="1"/>
  <c r="BM138" i="1"/>
  <c r="Y138" i="1"/>
  <c r="BO164" i="1"/>
  <c r="BM164" i="1"/>
  <c r="Y164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Y57" i="1"/>
  <c r="BM57" i="1"/>
  <c r="BO176" i="1"/>
  <c r="BM176" i="1"/>
  <c r="Y176" i="1"/>
  <c r="BO188" i="1"/>
  <c r="BM188" i="1"/>
  <c r="Y188" i="1"/>
  <c r="BO196" i="1"/>
  <c r="BM196" i="1"/>
  <c r="Y196" i="1"/>
  <c r="BO211" i="1"/>
  <c r="BM211" i="1"/>
  <c r="Y211" i="1"/>
  <c r="BO226" i="1"/>
  <c r="BM226" i="1"/>
  <c r="Y226" i="1"/>
  <c r="BO239" i="1"/>
  <c r="BM239" i="1"/>
  <c r="Y239" i="1"/>
  <c r="BO247" i="1"/>
  <c r="BM247" i="1"/>
  <c r="Y247" i="1"/>
  <c r="BO265" i="1"/>
  <c r="BM265" i="1"/>
  <c r="Y265" i="1"/>
  <c r="BO287" i="1"/>
  <c r="BM287" i="1"/>
  <c r="Y287" i="1"/>
  <c r="BO304" i="1"/>
  <c r="BM304" i="1"/>
  <c r="Y304" i="1"/>
  <c r="BO332" i="1"/>
  <c r="BM332" i="1"/>
  <c r="Y332" i="1"/>
  <c r="Y22" i="1"/>
  <c r="BM22" i="1"/>
  <c r="X34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Y106" i="1"/>
  <c r="BM106" i="1"/>
  <c r="BO106" i="1"/>
  <c r="Y107" i="1"/>
  <c r="BM107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Y151" i="1"/>
  <c r="BM151" i="1"/>
  <c r="Y155" i="1"/>
  <c r="BM155" i="1"/>
  <c r="Y159" i="1"/>
  <c r="BM159" i="1"/>
  <c r="Y170" i="1"/>
  <c r="BM170" i="1"/>
  <c r="BO184" i="1"/>
  <c r="BM184" i="1"/>
  <c r="Y184" i="1"/>
  <c r="BO192" i="1"/>
  <c r="BM192" i="1"/>
  <c r="Y192" i="1"/>
  <c r="BO204" i="1"/>
  <c r="BM204" i="1"/>
  <c r="Y204" i="1"/>
  <c r="BO219" i="1"/>
  <c r="BM219" i="1"/>
  <c r="Y219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178" i="1"/>
  <c r="X198" i="1"/>
  <c r="X206" i="1"/>
  <c r="X230" i="1"/>
  <c r="X259" i="1"/>
  <c r="X317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T550" i="1"/>
  <c r="H9" i="1"/>
  <c r="A10" i="1"/>
  <c r="X25" i="1"/>
  <c r="X35" i="1"/>
  <c r="X39" i="1"/>
  <c r="X43" i="1"/>
  <c r="X47" i="1"/>
  <c r="X53" i="1"/>
  <c r="X61" i="1"/>
  <c r="X86" i="1"/>
  <c r="X94" i="1"/>
  <c r="X104" i="1"/>
  <c r="X120" i="1"/>
  <c r="X130" i="1"/>
  <c r="X139" i="1"/>
  <c r="X147" i="1"/>
  <c r="X160" i="1"/>
  <c r="X167" i="1"/>
  <c r="X171" i="1"/>
  <c r="X179" i="1"/>
  <c r="X199" i="1"/>
  <c r="X205" i="1"/>
  <c r="X216" i="1"/>
  <c r="X220" i="1"/>
  <c r="X231" i="1"/>
  <c r="L550" i="1"/>
  <c r="N550" i="1"/>
  <c r="X248" i="1"/>
  <c r="X260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BO359" i="1"/>
  <c r="BM359" i="1"/>
  <c r="Y359" i="1"/>
  <c r="X363" i="1"/>
  <c r="BO367" i="1"/>
  <c r="BM367" i="1"/>
  <c r="Y367" i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X403" i="1"/>
  <c r="BO393" i="1"/>
  <c r="BM393" i="1"/>
  <c r="Y393" i="1"/>
  <c r="F9" i="1"/>
  <c r="J9" i="1"/>
  <c r="B550" i="1"/>
  <c r="W541" i="1"/>
  <c r="W542" i="1"/>
  <c r="Y23" i="1"/>
  <c r="BM23" i="1"/>
  <c r="X24" i="1"/>
  <c r="W540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0" i="1"/>
  <c r="Y58" i="1"/>
  <c r="BM58" i="1"/>
  <c r="X62" i="1"/>
  <c r="E550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0" i="1"/>
  <c r="Y135" i="1"/>
  <c r="BM135" i="1"/>
  <c r="Y137" i="1"/>
  <c r="BM137" i="1"/>
  <c r="X140" i="1"/>
  <c r="G550" i="1"/>
  <c r="Y145" i="1"/>
  <c r="BM145" i="1"/>
  <c r="X148" i="1"/>
  <c r="H550" i="1"/>
  <c r="Y152" i="1"/>
  <c r="BM152" i="1"/>
  <c r="Y154" i="1"/>
  <c r="BM154" i="1"/>
  <c r="Y156" i="1"/>
  <c r="BM156" i="1"/>
  <c r="Y158" i="1"/>
  <c r="BM158" i="1"/>
  <c r="X161" i="1"/>
  <c r="I550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81" i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Y201" i="1"/>
  <c r="BM201" i="1"/>
  <c r="BO201" i="1"/>
  <c r="Y203" i="1"/>
  <c r="BM203" i="1"/>
  <c r="J550" i="1"/>
  <c r="Y210" i="1"/>
  <c r="BM210" i="1"/>
  <c r="Y212" i="1"/>
  <c r="BM212" i="1"/>
  <c r="Y214" i="1"/>
  <c r="BM214" i="1"/>
  <c r="X215" i="1"/>
  <c r="Y218" i="1"/>
  <c r="Y220" i="1" s="1"/>
  <c r="BM218" i="1"/>
  <c r="BO218" i="1"/>
  <c r="Y225" i="1"/>
  <c r="BM225" i="1"/>
  <c r="Y227" i="1"/>
  <c r="BM227" i="1"/>
  <c r="Y229" i="1"/>
  <c r="BM229" i="1"/>
  <c r="Y234" i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49" i="1"/>
  <c r="Y256" i="1"/>
  <c r="BM256" i="1"/>
  <c r="Y258" i="1"/>
  <c r="BM258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X305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X409" i="1"/>
  <c r="BO416" i="1"/>
  <c r="BM416" i="1"/>
  <c r="Y416" i="1"/>
  <c r="Y418" i="1" s="1"/>
  <c r="BO429" i="1"/>
  <c r="BM429" i="1"/>
  <c r="Y429" i="1"/>
  <c r="BO433" i="1"/>
  <c r="BM433" i="1"/>
  <c r="Y433" i="1"/>
  <c r="X435" i="1"/>
  <c r="X440" i="1"/>
  <c r="BO437" i="1"/>
  <c r="BM437" i="1"/>
  <c r="Y437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R550" i="1"/>
  <c r="P550" i="1"/>
  <c r="X311" i="1"/>
  <c r="Q550" i="1"/>
  <c r="X339" i="1"/>
  <c r="S550" i="1"/>
  <c r="X386" i="1"/>
  <c r="Y395" i="1"/>
  <c r="BM395" i="1"/>
  <c r="Y397" i="1"/>
  <c r="BM397" i="1"/>
  <c r="Y399" i="1"/>
  <c r="BM399" i="1"/>
  <c r="Y401" i="1"/>
  <c r="BM401" i="1"/>
  <c r="Y405" i="1"/>
  <c r="BM405" i="1"/>
  <c r="BO405" i="1"/>
  <c r="Y407" i="1"/>
  <c r="BM407" i="1"/>
  <c r="Y411" i="1"/>
  <c r="Y412" i="1" s="1"/>
  <c r="BM411" i="1"/>
  <c r="BO411" i="1"/>
  <c r="X412" i="1"/>
  <c r="X419" i="1"/>
  <c r="X418" i="1"/>
  <c r="BO423" i="1"/>
  <c r="BM423" i="1"/>
  <c r="Y423" i="1"/>
  <c r="X425" i="1"/>
  <c r="X434" i="1"/>
  <c r="BO427" i="1"/>
  <c r="BM427" i="1"/>
  <c r="Y427" i="1"/>
  <c r="BO431" i="1"/>
  <c r="BM431" i="1"/>
  <c r="Y431" i="1"/>
  <c r="X439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514" i="1" l="1"/>
  <c r="Y476" i="1"/>
  <c r="Y454" i="1"/>
  <c r="Y424" i="1"/>
  <c r="Y439" i="1"/>
  <c r="Y248" i="1"/>
  <c r="Y205" i="1"/>
  <c r="Y61" i="1"/>
  <c r="Y523" i="1"/>
  <c r="Y259" i="1"/>
  <c r="Y230" i="1"/>
  <c r="Y215" i="1"/>
  <c r="Y130" i="1"/>
  <c r="Y120" i="1"/>
  <c r="Y86" i="1"/>
  <c r="X541" i="1"/>
  <c r="Y485" i="1"/>
  <c r="Y277" i="1"/>
  <c r="Y178" i="1"/>
  <c r="Y160" i="1"/>
  <c r="Y147" i="1"/>
  <c r="Y139" i="1"/>
  <c r="Y93" i="1"/>
  <c r="X542" i="1"/>
  <c r="Y24" i="1"/>
  <c r="Y368" i="1"/>
  <c r="Y363" i="1"/>
  <c r="Y339" i="1"/>
  <c r="Y507" i="1"/>
  <c r="X543" i="1"/>
  <c r="Y434" i="1"/>
  <c r="Y408" i="1"/>
  <c r="Y538" i="1"/>
  <c r="Y491" i="1"/>
  <c r="Y300" i="1"/>
  <c r="Y198" i="1"/>
  <c r="Y103" i="1"/>
  <c r="Y34" i="1"/>
  <c r="X544" i="1"/>
  <c r="W543" i="1"/>
  <c r="Y375" i="1"/>
  <c r="Y289" i="1"/>
  <c r="Y471" i="1"/>
  <c r="Y271" i="1"/>
  <c r="Y402" i="1"/>
  <c r="Y345" i="1"/>
  <c r="X540" i="1"/>
  <c r="Y545" i="1" l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<sst xmlns="http://schemas.openxmlformats.org/spreadsheetml/2006/main" count="2337" uniqueCount="777">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</sst>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 t="s">
        <v>776</v>
      </c>
      <c r="I5" s="724"/>
      <c r="J5" s="724"/>
      <c r="K5" s="724"/>
      <c r="L5" s="686"/>
      <c r="M5" s="58"/>
      <c r="O5" s="24" t="s">
        <v>10</v>
      </c>
      <c r="P5" s="454">
        <v>45435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Четверг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5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0.41666666666666669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hidden="1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220</v>
      </c>
      <c r="X57" s="374">
        <f>IFERROR(IF(W57="",0,CEILING((W57/$H57),1)*$H57),"")</f>
        <v>226.8</v>
      </c>
      <c r="Y57" s="36">
        <f>IFERROR(IF(X57=0,"",ROUNDUP(X57/H57,0)*0.02175),"")</f>
        <v>0.45674999999999999</v>
      </c>
      <c r="Z57" s="56"/>
      <c r="AA57" s="57"/>
      <c r="AE57" s="64"/>
      <c r="BB57" s="79" t="s">
        <v>1</v>
      </c>
      <c r="BL57" s="64">
        <f>IFERROR(W57*I57/H57,"0")</f>
        <v>229.77777777777774</v>
      </c>
      <c r="BM57" s="64">
        <f>IFERROR(X57*I57/H57,"0")</f>
        <v>236.88</v>
      </c>
      <c r="BN57" s="64">
        <f>IFERROR(1/J57*(W57/H57),"0")</f>
        <v>0.36375661375661372</v>
      </c>
      <c r="BO57" s="64">
        <f>IFERROR(1/J57*(X57/H57),"0")</f>
        <v>0.375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9</v>
      </c>
      <c r="X59" s="374">
        <f>IFERROR(IF(W59="",0,CEILING((W59/$H59),1)*$H59),"")</f>
        <v>9</v>
      </c>
      <c r="Y59" s="36">
        <f>IFERROR(IF(X59=0,"",ROUNDUP(X59/H59,0)*0.00937),"")</f>
        <v>1.874E-2</v>
      </c>
      <c r="Z59" s="56"/>
      <c r="AA59" s="57"/>
      <c r="AE59" s="64"/>
      <c r="BB59" s="81" t="s">
        <v>1</v>
      </c>
      <c r="BL59" s="64">
        <f>IFERROR(W59*I59/H59,"0")</f>
        <v>9.48</v>
      </c>
      <c r="BM59" s="64">
        <f>IFERROR(X59*I59/H59,"0")</f>
        <v>9.48</v>
      </c>
      <c r="BN59" s="64">
        <f>IFERROR(1/J59*(W59/H59),"0")</f>
        <v>1.6666666666666666E-2</v>
      </c>
      <c r="BO59" s="64">
        <f>IFERROR(1/J59*(X59/H59),"0")</f>
        <v>1.6666666666666666E-2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22.37037037037037</v>
      </c>
      <c r="X61" s="375">
        <f>IFERROR(X57/H57,"0")+IFERROR(X58/H58,"0")+IFERROR(X59/H59,"0")+IFERROR(X60/H60,"0")</f>
        <v>23</v>
      </c>
      <c r="Y61" s="375">
        <f>IFERROR(IF(Y57="",0,Y57),"0")+IFERROR(IF(Y58="",0,Y58),"0")+IFERROR(IF(Y59="",0,Y59),"0")+IFERROR(IF(Y60="",0,Y60),"0")</f>
        <v>0.47548999999999997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229</v>
      </c>
      <c r="X62" s="375">
        <f>IFERROR(SUM(X57:X60),"0")</f>
        <v>235.8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hidden="1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8</v>
      </c>
      <c r="X97" s="374">
        <f t="shared" si="13"/>
        <v>8.4</v>
      </c>
      <c r="Y97" s="36">
        <f>IFERROR(IF(X97=0,"",ROUNDUP(X97/H97,0)*0.00937),"")</f>
        <v>1.874E-2</v>
      </c>
      <c r="Z97" s="56"/>
      <c r="AA97" s="57"/>
      <c r="AE97" s="64"/>
      <c r="BB97" s="109" t="s">
        <v>1</v>
      </c>
      <c r="BL97" s="64">
        <f t="shared" si="14"/>
        <v>8.5714285714285712</v>
      </c>
      <c r="BM97" s="64">
        <f t="shared" si="15"/>
        <v>9</v>
      </c>
      <c r="BN97" s="64">
        <f t="shared" si="16"/>
        <v>1.5873015873015872E-2</v>
      </c>
      <c r="BO97" s="64">
        <f t="shared" si="17"/>
        <v>1.6666666666666666E-2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20</v>
      </c>
      <c r="X98" s="374">
        <f t="shared" si="13"/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si="14"/>
        <v>21.400000000000002</v>
      </c>
      <c r="BM98" s="64">
        <f t="shared" si="15"/>
        <v>28.890000000000004</v>
      </c>
      <c r="BN98" s="64">
        <f t="shared" si="16"/>
        <v>3.968253968253968E-2</v>
      </c>
      <c r="BO98" s="64">
        <f t="shared" si="17"/>
        <v>5.3571428571428568E-2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4.1269841269841265</v>
      </c>
      <c r="X103" s="375">
        <f>IFERROR(X96/H96,"0")+IFERROR(X97/H97,"0")+IFERROR(X98/H98,"0")+IFERROR(X99/H99,"0")+IFERROR(X100/H100,"0")+IFERROR(X101/H101,"0")+IFERROR(X102/H102,"0")</f>
        <v>5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8.3990000000000009E-2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28</v>
      </c>
      <c r="X104" s="375">
        <f>IFERROR(SUM(X96:X102),"0")</f>
        <v>35.4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10</v>
      </c>
      <c r="X109" s="374">
        <f t="shared" si="18"/>
        <v>16.8</v>
      </c>
      <c r="Y109" s="36">
        <f>IFERROR(IF(X109=0,"",ROUNDUP(X109/H109,0)*0.02175),"")</f>
        <v>4.3499999999999997E-2</v>
      </c>
      <c r="Z109" s="56"/>
      <c r="AA109" s="57"/>
      <c r="AE109" s="64"/>
      <c r="BB109" s="118" t="s">
        <v>1</v>
      </c>
      <c r="BL109" s="64">
        <f t="shared" si="19"/>
        <v>10.671428571428571</v>
      </c>
      <c r="BM109" s="64">
        <f t="shared" si="20"/>
        <v>17.928000000000001</v>
      </c>
      <c r="BN109" s="64">
        <f t="shared" si="21"/>
        <v>2.1258503401360544E-2</v>
      </c>
      <c r="BO109" s="64">
        <f t="shared" si="22"/>
        <v>3.5714285714285712E-2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15</v>
      </c>
      <c r="X110" s="374">
        <f t="shared" si="18"/>
        <v>16.8</v>
      </c>
      <c r="Y110" s="36">
        <f>IFERROR(IF(X110=0,"",ROUNDUP(X110/H110,0)*0.02175),"")</f>
        <v>4.3499999999999997E-2</v>
      </c>
      <c r="Z110" s="56"/>
      <c r="AA110" s="57"/>
      <c r="AE110" s="64"/>
      <c r="BB110" s="119" t="s">
        <v>1</v>
      </c>
      <c r="BL110" s="64">
        <f t="shared" si="19"/>
        <v>16.007142857142856</v>
      </c>
      <c r="BM110" s="64">
        <f t="shared" si="20"/>
        <v>17.928000000000001</v>
      </c>
      <c r="BN110" s="64">
        <f t="shared" si="21"/>
        <v>3.188775510204081E-2</v>
      </c>
      <c r="BO110" s="64">
        <f t="shared" si="22"/>
        <v>3.5714285714285712E-2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2.9761904761904763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8.6999999999999994E-2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25</v>
      </c>
      <c r="X121" s="375">
        <f>IFERROR(SUM(X106:X119),"0")</f>
        <v>33.6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20</v>
      </c>
      <c r="X135" s="374">
        <f>IFERROR(IF(W135="",0,CEILING((W135/$H135),1)*$H135),"")</f>
        <v>25.200000000000003</v>
      </c>
      <c r="Y135" s="36">
        <f>IFERROR(IF(X135=0,"",ROUNDUP(X135/H135,0)*0.02175),"")</f>
        <v>6.5250000000000002E-2</v>
      </c>
      <c r="Z135" s="56"/>
      <c r="AA135" s="57"/>
      <c r="AE135" s="64"/>
      <c r="BB135" s="137" t="s">
        <v>1</v>
      </c>
      <c r="BL135" s="64">
        <f>IFERROR(W135*I135/H135,"0")</f>
        <v>21.328571428571426</v>
      </c>
      <c r="BM135" s="64">
        <f>IFERROR(X135*I135/H135,"0")</f>
        <v>26.874000000000002</v>
      </c>
      <c r="BN135" s="64">
        <f>IFERROR(1/J135*(W135/H135),"0")</f>
        <v>4.2517006802721087E-2</v>
      </c>
      <c r="BO135" s="64">
        <f>IFERROR(1/J135*(X135/H135),"0")</f>
        <v>5.3571428571428568E-2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2.3809523809523809</v>
      </c>
      <c r="X139" s="375">
        <f>IFERROR(X134/H134,"0")+IFERROR(X135/H135,"0")+IFERROR(X136/H136,"0")+IFERROR(X137/H137,"0")+IFERROR(X138/H138,"0")</f>
        <v>3</v>
      </c>
      <c r="Y139" s="375">
        <f>IFERROR(IF(Y134="",0,Y134),"0")+IFERROR(IF(Y135="",0,Y135),"0")+IFERROR(IF(Y136="",0,Y136),"0")+IFERROR(IF(Y137="",0,Y137),"0")+IFERROR(IF(Y138="",0,Y138),"0")</f>
        <v>6.5250000000000002E-2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20</v>
      </c>
      <c r="X140" s="375">
        <f>IFERROR(SUM(X134:X138),"0")</f>
        <v>25.200000000000003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170</v>
      </c>
      <c r="X235" s="374">
        <f t="shared" si="49"/>
        <v>172.8</v>
      </c>
      <c r="Y235" s="36">
        <f>IFERROR(IF(X235=0,"",ROUNDUP(X235/H235,0)*0.02175),"")</f>
        <v>0.34799999999999998</v>
      </c>
      <c r="Z235" s="56"/>
      <c r="AA235" s="57"/>
      <c r="AE235" s="64"/>
      <c r="BB235" s="197" t="s">
        <v>1</v>
      </c>
      <c r="BL235" s="64">
        <f t="shared" si="50"/>
        <v>177.55555555555554</v>
      </c>
      <c r="BM235" s="64">
        <f t="shared" si="51"/>
        <v>180.48</v>
      </c>
      <c r="BN235" s="64">
        <f t="shared" si="52"/>
        <v>0.28108465608465605</v>
      </c>
      <c r="BO235" s="64">
        <f t="shared" si="53"/>
        <v>0.2857142857142857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5</v>
      </c>
      <c r="X241" s="374">
        <f t="shared" si="49"/>
        <v>5</v>
      </c>
      <c r="Y241" s="36">
        <f t="shared" ref="Y241:Y247" si="54">IFERROR(IF(X241=0,"",ROUNDUP(X241/H241,0)*0.00937),"")</f>
        <v>9.3699999999999999E-3</v>
      </c>
      <c r="Z241" s="56"/>
      <c r="AA241" s="57"/>
      <c r="AE241" s="64"/>
      <c r="BB241" s="203" t="s">
        <v>1</v>
      </c>
      <c r="BL241" s="64">
        <f t="shared" si="50"/>
        <v>5.21</v>
      </c>
      <c r="BM241" s="64">
        <f t="shared" si="51"/>
        <v>5.21</v>
      </c>
      <c r="BN241" s="64">
        <f t="shared" si="52"/>
        <v>8.3333333333333332E-3</v>
      </c>
      <c r="BO241" s="64">
        <f t="shared" si="53"/>
        <v>8.3333333333333332E-3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16.74074074074074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17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0.35736999999999997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175</v>
      </c>
      <c r="X249" s="375">
        <f>IFERROR(SUM(X234:X247),"0")</f>
        <v>177.8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40</v>
      </c>
      <c r="X255" s="374">
        <f>IFERROR(IF(W255="",0,CEILING((W255/$H255),1)*$H255),"")</f>
        <v>42</v>
      </c>
      <c r="Y255" s="36">
        <f>IFERROR(IF(X255=0,"",ROUNDUP(X255/H255,0)*0.00753),"")</f>
        <v>7.5300000000000006E-2</v>
      </c>
      <c r="Z255" s="56"/>
      <c r="AA255" s="57"/>
      <c r="AE255" s="64"/>
      <c r="BB255" s="211" t="s">
        <v>1</v>
      </c>
      <c r="BL255" s="64">
        <f>IFERROR(W255*I255/H255,"0")</f>
        <v>42.476190476190474</v>
      </c>
      <c r="BM255" s="64">
        <f>IFERROR(X255*I255/H255,"0")</f>
        <v>44.599999999999994</v>
      </c>
      <c r="BN255" s="64">
        <f>IFERROR(1/J255*(W255/H255),"0")</f>
        <v>6.1050061050061048E-2</v>
      </c>
      <c r="BO255" s="64">
        <f>IFERROR(1/J255*(X255/H255),"0")</f>
        <v>6.4102564102564097E-2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9.5238095238095237</v>
      </c>
      <c r="X259" s="375">
        <f>IFERROR(X255/H255,"0")+IFERROR(X256/H256,"0")+IFERROR(X257/H257,"0")+IFERROR(X258/H258,"0")</f>
        <v>10</v>
      </c>
      <c r="Y259" s="375">
        <f>IFERROR(IF(Y255="",0,Y255),"0")+IFERROR(IF(Y256="",0,Y256),"0")+IFERROR(IF(Y257="",0,Y257),"0")+IFERROR(IF(Y258="",0,Y258),"0")</f>
        <v>7.5300000000000006E-2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40</v>
      </c>
      <c r="X260" s="375">
        <f>IFERROR(SUM(X255:X258),"0")</f>
        <v>42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420</v>
      </c>
      <c r="X262" s="374">
        <f t="shared" ref="X262:X270" si="55">IFERROR(IF(W262="",0,CEILING((W262/$H262),1)*$H262),"")</f>
        <v>421.2</v>
      </c>
      <c r="Y262" s="36">
        <f>IFERROR(IF(X262=0,"",ROUNDUP(X262/H262,0)*0.02175),"")</f>
        <v>1.1744999999999999</v>
      </c>
      <c r="Z262" s="56"/>
      <c r="AA262" s="57"/>
      <c r="AE262" s="64"/>
      <c r="BB262" s="215" t="s">
        <v>1</v>
      </c>
      <c r="BL262" s="64">
        <f t="shared" ref="BL262:BL270" si="56">IFERROR(W262*I262/H262,"0")</f>
        <v>450.04615384615386</v>
      </c>
      <c r="BM262" s="64">
        <f t="shared" ref="BM262:BM270" si="57">IFERROR(X262*I262/H262,"0")</f>
        <v>451.33199999999999</v>
      </c>
      <c r="BN262" s="64">
        <f t="shared" ref="BN262:BN270" si="58">IFERROR(1/J262*(W262/H262),"0")</f>
        <v>0.96153846153846145</v>
      </c>
      <c r="BO262" s="64">
        <f t="shared" ref="BO262:BO270" si="59">IFERROR(1/J262*(X262/H262),"0")</f>
        <v>0.96428571428571419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53.846153846153847</v>
      </c>
      <c r="X271" s="375">
        <f>IFERROR(X262/H262,"0")+IFERROR(X263/H263,"0")+IFERROR(X264/H264,"0")+IFERROR(X265/H265,"0")+IFERROR(X266/H266,"0")+IFERROR(X267/H267,"0")+IFERROR(X268/H268,"0")+IFERROR(X269/H269,"0")+IFERROR(X270/H270,"0")</f>
        <v>54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1.1744999999999999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420</v>
      </c>
      <c r="X272" s="375">
        <f>IFERROR(SUM(X262:X270),"0")</f>
        <v>421.2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0</v>
      </c>
      <c r="X316" s="375">
        <f>IFERROR(X313/H313,"0")+IFERROR(X314/H314,"0")+IFERROR(X315/H315,"0")</f>
        <v>0</v>
      </c>
      <c r="Y316" s="375">
        <f>IFERROR(IF(Y313="",0,Y313),"0")+IFERROR(IF(Y314="",0,Y314),"0")+IFERROR(IF(Y315="",0,Y315),"0")</f>
        <v>0</v>
      </c>
      <c r="Z316" s="376"/>
      <c r="AA316" s="376"/>
    </row>
    <row r="317" spans="1:67" hidden="1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0</v>
      </c>
      <c r="X317" s="375">
        <f>IFERROR(SUM(X313:X315),"0")</f>
        <v>0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IFERROR(IF(X330=0,"",ROUNDUP(X330/H330,0)*0.02175),"")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30</v>
      </c>
      <c r="X333" s="374">
        <f t="shared" si="65"/>
        <v>30</v>
      </c>
      <c r="Y333" s="36">
        <f>IFERROR(IF(X333=0,"",ROUNDUP(X333/H333,0)*0.02175),"")</f>
        <v>4.3499999999999997E-2</v>
      </c>
      <c r="Z333" s="56"/>
      <c r="AA333" s="57"/>
      <c r="AE333" s="64"/>
      <c r="BB333" s="252" t="s">
        <v>1</v>
      </c>
      <c r="BL333" s="64">
        <f t="shared" si="66"/>
        <v>30.96</v>
      </c>
      <c r="BM333" s="64">
        <f t="shared" si="67"/>
        <v>30.96</v>
      </c>
      <c r="BN333" s="64">
        <f t="shared" si="68"/>
        <v>4.1666666666666664E-2</v>
      </c>
      <c r="BO333" s="64">
        <f t="shared" si="69"/>
        <v>4.1666666666666664E-2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70</v>
      </c>
      <c r="X336" s="374">
        <f t="shared" si="65"/>
        <v>75</v>
      </c>
      <c r="Y336" s="36">
        <f>IFERROR(IF(X336=0,"",ROUNDUP(X336/H336,0)*0.02175),"")</f>
        <v>0.10874999999999999</v>
      </c>
      <c r="Z336" s="56"/>
      <c r="AA336" s="57"/>
      <c r="AE336" s="64"/>
      <c r="BB336" s="255" t="s">
        <v>1</v>
      </c>
      <c r="BL336" s="64">
        <f t="shared" si="66"/>
        <v>72.240000000000009</v>
      </c>
      <c r="BM336" s="64">
        <f t="shared" si="67"/>
        <v>77.400000000000006</v>
      </c>
      <c r="BN336" s="64">
        <f t="shared" si="68"/>
        <v>9.7222222222222224E-2</v>
      </c>
      <c r="BO336" s="64">
        <f t="shared" si="69"/>
        <v>0.10416666666666666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6.666666666666667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0.15225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100</v>
      </c>
      <c r="X340" s="375">
        <f>IFERROR(SUM(X329:X338),"0")</f>
        <v>105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hidden="1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0</v>
      </c>
      <c r="X342" s="374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58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0</v>
      </c>
      <c r="X345" s="375">
        <f>IFERROR(X342/H342,"0")+IFERROR(X343/H343,"0")+IFERROR(X344/H344,"0")</f>
        <v>0</v>
      </c>
      <c r="Y345" s="375">
        <f>IFERROR(IF(Y342="",0,Y342),"0")+IFERROR(IF(Y343="",0,Y343),"0")+IFERROR(IF(Y344="",0,Y344),"0")</f>
        <v>0</v>
      </c>
      <c r="Z345" s="376"/>
      <c r="AA345" s="376"/>
    </row>
    <row r="346" spans="1:67" hidden="1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0</v>
      </c>
      <c r="X346" s="375">
        <f>IFERROR(SUM(X342:X344),"0")</f>
        <v>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10</v>
      </c>
      <c r="X389" s="374">
        <f t="shared" ref="X389:X401" si="70">IFERROR(IF(W389="",0,CEILING((W389/$H389),1)*$H389),"")</f>
        <v>12.600000000000001</v>
      </c>
      <c r="Y389" s="36">
        <f>IFERROR(IF(X389=0,"",ROUNDUP(X389/H389,0)*0.00753),"")</f>
        <v>2.2589999999999999E-2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10.547619047619046</v>
      </c>
      <c r="BM389" s="64">
        <f t="shared" ref="BM389:BM401" si="72">IFERROR(X389*I389/H389,"0")</f>
        <v>13.290000000000001</v>
      </c>
      <c r="BN389" s="64">
        <f t="shared" ref="BN389:BN401" si="73">IFERROR(1/J389*(W389/H389),"0")</f>
        <v>1.5262515262515262E-2</v>
      </c>
      <c r="BO389" s="64">
        <f t="shared" ref="BO389:BO401" si="74">IFERROR(1/J389*(X389/H389),"0")</f>
        <v>1.9230769230769232E-2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10</v>
      </c>
      <c r="X391" s="374">
        <f t="shared" si="70"/>
        <v>12.600000000000001</v>
      </c>
      <c r="Y391" s="36">
        <f>IFERROR(IF(X391=0,"",ROUNDUP(X391/H391,0)*0.00753),"")</f>
        <v>2.2589999999999999E-2</v>
      </c>
      <c r="Z391" s="56"/>
      <c r="AA391" s="57"/>
      <c r="AE391" s="64"/>
      <c r="BB391" s="280" t="s">
        <v>1</v>
      </c>
      <c r="BL391" s="64">
        <f t="shared" si="71"/>
        <v>10.547619047619046</v>
      </c>
      <c r="BM391" s="64">
        <f t="shared" si="72"/>
        <v>13.290000000000001</v>
      </c>
      <c r="BN391" s="64">
        <f t="shared" si="73"/>
        <v>1.5262515262515262E-2</v>
      </c>
      <c r="BO391" s="64">
        <f t="shared" si="74"/>
        <v>1.9230769230769232E-2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4.7619047619047619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6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4.5179999999999998E-2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20</v>
      </c>
      <c r="X403" s="375">
        <f>IFERROR(SUM(X389:X401),"0")</f>
        <v>25.200000000000003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hidden="1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hidden="1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90</v>
      </c>
      <c r="X519" s="374">
        <f t="shared" si="98"/>
        <v>92.4</v>
      </c>
      <c r="Y519" s="36">
        <f>IFERROR(IF(X519=0,"",ROUNDUP(X519/H519,0)*0.00753),"")</f>
        <v>0.16566</v>
      </c>
      <c r="Z519" s="56"/>
      <c r="AA519" s="57"/>
      <c r="AE519" s="64"/>
      <c r="BB519" s="351" t="s">
        <v>1</v>
      </c>
      <c r="BL519" s="64">
        <f t="shared" si="99"/>
        <v>95.571428571428555</v>
      </c>
      <c r="BM519" s="64">
        <f t="shared" si="100"/>
        <v>98.12</v>
      </c>
      <c r="BN519" s="64">
        <f t="shared" si="101"/>
        <v>0.13736263736263735</v>
      </c>
      <c r="BO519" s="64">
        <f t="shared" si="102"/>
        <v>0.14102564102564102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21.428571428571427</v>
      </c>
      <c r="X523" s="375">
        <f>IFERROR(X517/H517,"0")+IFERROR(X518/H518,"0")+IFERROR(X519/H519,"0")+IFERROR(X520/H520,"0")+IFERROR(X521/H521,"0")+IFERROR(X522/H522,"0")</f>
        <v>22</v>
      </c>
      <c r="Y523" s="375">
        <f>IFERROR(IF(Y517="",0,Y517),"0")+IFERROR(IF(Y518="",0,Y518),"0")+IFERROR(IF(Y519="",0,Y519),"0")+IFERROR(IF(Y520="",0,Y520),"0")+IFERROR(IF(Y521="",0,Y521),"0")+IFERROR(IF(Y522="",0,Y522),"0")</f>
        <v>0.16566</v>
      </c>
      <c r="Z523" s="376"/>
      <c r="AA523" s="376"/>
    </row>
    <row r="524" spans="1:67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90</v>
      </c>
      <c r="X524" s="375">
        <f>IFERROR(SUM(X517:X522),"0")</f>
        <v>92.4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1147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1193.6000000000001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1212.3909157509156</v>
      </c>
      <c r="X541" s="375">
        <f>IFERROR(SUM(BM22:BM537),"0")</f>
        <v>1261.6620000000003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3</v>
      </c>
      <c r="X542" s="38">
        <f>ROUNDUP(SUM(BO22:BO537),0)</f>
        <v>3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1287.3909157509156</v>
      </c>
      <c r="X543" s="375">
        <f>GrossWeightTotalR+PalletQtyTotalR*25</f>
        <v>1336.6620000000003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144.82234432234432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151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2.6819899999999999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235.8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69</v>
      </c>
      <c r="F550" s="46">
        <f>IFERROR(X134*1,"0")+IFERROR(X135*1,"0")+IFERROR(X136*1,"0")+IFERROR(X137*1,"0")+IFERROR(X138*1,"0")</f>
        <v>25.200000000000003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641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641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105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25.200000000000003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92.4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47,00"/>
        <filter val="1 212,39"/>
        <filter val="1 287,39"/>
        <filter val="10,00"/>
        <filter val="100,00"/>
        <filter val="144,82"/>
        <filter val="15,00"/>
        <filter val="16,74"/>
        <filter val="170,00"/>
        <filter val="175,00"/>
        <filter val="2,38"/>
        <filter val="2,98"/>
        <filter val="20,00"/>
        <filter val="21,43"/>
        <filter val="22,37"/>
        <filter val="220,00"/>
        <filter val="229,00"/>
        <filter val="25,00"/>
        <filter val="28,00"/>
        <filter val="3"/>
        <filter val="30,00"/>
        <filter val="4,13"/>
        <filter val="4,76"/>
        <filter val="40,00"/>
        <filter val="420,00"/>
        <filter val="5,00"/>
        <filter val="53,85"/>
        <filter val="6,67"/>
        <filter val="70,00"/>
        <filter val="8,00"/>
        <filter val="9,00"/>
        <filter val="9,52"/>
        <filter val="90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2024-05-21T10:00:50Z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