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7A5B8C1-0A5E-4AB2-8A56-BD316177F5D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W532" i="1"/>
  <c r="X531" i="1"/>
  <c r="W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Y531" i="1" s="1"/>
  <c r="X526" i="1"/>
  <c r="X532" i="1" s="1"/>
  <c r="W524" i="1"/>
  <c r="W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O518" i="1"/>
  <c r="BO517" i="1"/>
  <c r="BN517" i="1"/>
  <c r="BM517" i="1"/>
  <c r="BL517" i="1"/>
  <c r="Y517" i="1"/>
  <c r="X517" i="1"/>
  <c r="W515" i="1"/>
  <c r="W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8" i="1"/>
  <c r="W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W496" i="1"/>
  <c r="W495" i="1"/>
  <c r="BN494" i="1"/>
  <c r="BL494" i="1"/>
  <c r="X494" i="1"/>
  <c r="O494" i="1"/>
  <c r="W492" i="1"/>
  <c r="W491" i="1"/>
  <c r="BN490" i="1"/>
  <c r="BL490" i="1"/>
  <c r="X490" i="1"/>
  <c r="O490" i="1"/>
  <c r="BN489" i="1"/>
  <c r="BL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BO479" i="1" s="1"/>
  <c r="O479" i="1"/>
  <c r="W477" i="1"/>
  <c r="W476" i="1"/>
  <c r="BN475" i="1"/>
  <c r="BL475" i="1"/>
  <c r="X475" i="1"/>
  <c r="BO475" i="1" s="1"/>
  <c r="O475" i="1"/>
  <c r="BN474" i="1"/>
  <c r="BL474" i="1"/>
  <c r="X474" i="1"/>
  <c r="X476" i="1" s="1"/>
  <c r="O474" i="1"/>
  <c r="W472" i="1"/>
  <c r="W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BO463" i="1" s="1"/>
  <c r="O463" i="1"/>
  <c r="BN462" i="1"/>
  <c r="BL462" i="1"/>
  <c r="X462" i="1"/>
  <c r="O462" i="1"/>
  <c r="BN461" i="1"/>
  <c r="BL461" i="1"/>
  <c r="X461" i="1"/>
  <c r="O461" i="1"/>
  <c r="BN460" i="1"/>
  <c r="BL460" i="1"/>
  <c r="X460" i="1"/>
  <c r="BN459" i="1"/>
  <c r="BL459" i="1"/>
  <c r="X459" i="1"/>
  <c r="O459" i="1"/>
  <c r="W455" i="1"/>
  <c r="W454" i="1"/>
  <c r="BN453" i="1"/>
  <c r="BL453" i="1"/>
  <c r="X453" i="1"/>
  <c r="BN452" i="1"/>
  <c r="BL452" i="1"/>
  <c r="X452" i="1"/>
  <c r="BN451" i="1"/>
  <c r="BL451" i="1"/>
  <c r="X451" i="1"/>
  <c r="W448" i="1"/>
  <c r="W447" i="1"/>
  <c r="BN446" i="1"/>
  <c r="BL446" i="1"/>
  <c r="X446" i="1"/>
  <c r="O446" i="1"/>
  <c r="W444" i="1"/>
  <c r="W443" i="1"/>
  <c r="BN442" i="1"/>
  <c r="BL442" i="1"/>
  <c r="X442" i="1"/>
  <c r="O442" i="1"/>
  <c r="W440" i="1"/>
  <c r="W439" i="1"/>
  <c r="BN438" i="1"/>
  <c r="BL438" i="1"/>
  <c r="X438" i="1"/>
  <c r="O438" i="1"/>
  <c r="BN437" i="1"/>
  <c r="BL437" i="1"/>
  <c r="X437" i="1"/>
  <c r="O437" i="1"/>
  <c r="W435" i="1"/>
  <c r="W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BO430" i="1" s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W425" i="1"/>
  <c r="W424" i="1"/>
  <c r="BN423" i="1"/>
  <c r="BL423" i="1"/>
  <c r="X423" i="1"/>
  <c r="O423" i="1"/>
  <c r="BN422" i="1"/>
  <c r="BL422" i="1"/>
  <c r="X422" i="1"/>
  <c r="O422" i="1"/>
  <c r="W419" i="1"/>
  <c r="W418" i="1"/>
  <c r="BN417" i="1"/>
  <c r="BL417" i="1"/>
  <c r="X417" i="1"/>
  <c r="O417" i="1"/>
  <c r="BN416" i="1"/>
  <c r="BL416" i="1"/>
  <c r="X416" i="1"/>
  <c r="O416" i="1"/>
  <c r="BO415" i="1"/>
  <c r="BN415" i="1"/>
  <c r="BM415" i="1"/>
  <c r="BL415" i="1"/>
  <c r="Y415" i="1"/>
  <c r="X415" i="1"/>
  <c r="O415" i="1"/>
  <c r="W413" i="1"/>
  <c r="W412" i="1"/>
  <c r="BN411" i="1"/>
  <c r="BL411" i="1"/>
  <c r="X411" i="1"/>
  <c r="O411" i="1"/>
  <c r="W409" i="1"/>
  <c r="W408" i="1"/>
  <c r="BN407" i="1"/>
  <c r="BL407" i="1"/>
  <c r="X407" i="1"/>
  <c r="O407" i="1"/>
  <c r="BN406" i="1"/>
  <c r="BL406" i="1"/>
  <c r="X406" i="1"/>
  <c r="O406" i="1"/>
  <c r="BN405" i="1"/>
  <c r="BL405" i="1"/>
  <c r="X405" i="1"/>
  <c r="X409" i="1" s="1"/>
  <c r="O405" i="1"/>
  <c r="W403" i="1"/>
  <c r="W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BO396" i="1" s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BN389" i="1"/>
  <c r="BL389" i="1"/>
  <c r="X389" i="1"/>
  <c r="O389" i="1"/>
  <c r="W387" i="1"/>
  <c r="W386" i="1"/>
  <c r="BN385" i="1"/>
  <c r="BL385" i="1"/>
  <c r="X385" i="1"/>
  <c r="O385" i="1"/>
  <c r="BN384" i="1"/>
  <c r="BL384" i="1"/>
  <c r="X384" i="1"/>
  <c r="BO384" i="1" s="1"/>
  <c r="O384" i="1"/>
  <c r="W380" i="1"/>
  <c r="W379" i="1"/>
  <c r="BN378" i="1"/>
  <c r="BL378" i="1"/>
  <c r="X378" i="1"/>
  <c r="X380" i="1" s="1"/>
  <c r="O378" i="1"/>
  <c r="W376" i="1"/>
  <c r="W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N366" i="1"/>
  <c r="BL366" i="1"/>
  <c r="X366" i="1"/>
  <c r="O366" i="1"/>
  <c r="W364" i="1"/>
  <c r="W363" i="1"/>
  <c r="BN362" i="1"/>
  <c r="BL362" i="1"/>
  <c r="X362" i="1"/>
  <c r="BO362" i="1" s="1"/>
  <c r="O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BN358" i="1"/>
  <c r="BL358" i="1"/>
  <c r="X358" i="1"/>
  <c r="BO358" i="1" s="1"/>
  <c r="O358" i="1"/>
  <c r="W355" i="1"/>
  <c r="W354" i="1"/>
  <c r="BN353" i="1"/>
  <c r="BL353" i="1"/>
  <c r="X353" i="1"/>
  <c r="X355" i="1" s="1"/>
  <c r="O353" i="1"/>
  <c r="W351" i="1"/>
  <c r="W350" i="1"/>
  <c r="BN349" i="1"/>
  <c r="BL349" i="1"/>
  <c r="X349" i="1"/>
  <c r="BO349" i="1" s="1"/>
  <c r="O349" i="1"/>
  <c r="BN348" i="1"/>
  <c r="BL348" i="1"/>
  <c r="X348" i="1"/>
  <c r="X350" i="1" s="1"/>
  <c r="O348" i="1"/>
  <c r="W346" i="1"/>
  <c r="W345" i="1"/>
  <c r="BN344" i="1"/>
  <c r="BL344" i="1"/>
  <c r="X344" i="1"/>
  <c r="O344" i="1"/>
  <c r="BN343" i="1"/>
  <c r="BL343" i="1"/>
  <c r="X343" i="1"/>
  <c r="O343" i="1"/>
  <c r="BN342" i="1"/>
  <c r="BL342" i="1"/>
  <c r="X342" i="1"/>
  <c r="X346" i="1" s="1"/>
  <c r="O342" i="1"/>
  <c r="W340" i="1"/>
  <c r="W339" i="1"/>
  <c r="BN338" i="1"/>
  <c r="BL338" i="1"/>
  <c r="X338" i="1"/>
  <c r="O338" i="1"/>
  <c r="BN337" i="1"/>
  <c r="BL337" i="1"/>
  <c r="X337" i="1"/>
  <c r="O337" i="1"/>
  <c r="BN336" i="1"/>
  <c r="BL336" i="1"/>
  <c r="X336" i="1"/>
  <c r="O336" i="1"/>
  <c r="BN335" i="1"/>
  <c r="BL335" i="1"/>
  <c r="X335" i="1"/>
  <c r="BN334" i="1"/>
  <c r="BL334" i="1"/>
  <c r="X334" i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BN330" i="1"/>
  <c r="BL330" i="1"/>
  <c r="X330" i="1"/>
  <c r="O330" i="1"/>
  <c r="BN329" i="1"/>
  <c r="BL329" i="1"/>
  <c r="X329" i="1"/>
  <c r="O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O315" i="1"/>
  <c r="BN315" i="1"/>
  <c r="BM315" i="1"/>
  <c r="BL315" i="1"/>
  <c r="Y315" i="1"/>
  <c r="X315" i="1"/>
  <c r="O315" i="1"/>
  <c r="BN314" i="1"/>
  <c r="BL314" i="1"/>
  <c r="X314" i="1"/>
  <c r="O314" i="1"/>
  <c r="BN313" i="1"/>
  <c r="BL313" i="1"/>
  <c r="X313" i="1"/>
  <c r="X317" i="1" s="1"/>
  <c r="O313" i="1"/>
  <c r="W311" i="1"/>
  <c r="W310" i="1"/>
  <c r="BN309" i="1"/>
  <c r="BL309" i="1"/>
  <c r="X309" i="1"/>
  <c r="X310" i="1" s="1"/>
  <c r="O309" i="1"/>
  <c r="W306" i="1"/>
  <c r="W305" i="1"/>
  <c r="BN304" i="1"/>
  <c r="BL304" i="1"/>
  <c r="X304" i="1"/>
  <c r="O304" i="1"/>
  <c r="BN303" i="1"/>
  <c r="BL303" i="1"/>
  <c r="X303" i="1"/>
  <c r="X305" i="1" s="1"/>
  <c r="O303" i="1"/>
  <c r="W301" i="1"/>
  <c r="W300" i="1"/>
  <c r="BN299" i="1"/>
  <c r="BL299" i="1"/>
  <c r="X299" i="1"/>
  <c r="O299" i="1"/>
  <c r="BN298" i="1"/>
  <c r="BL298" i="1"/>
  <c r="X298" i="1"/>
  <c r="BO298" i="1" s="1"/>
  <c r="O298" i="1"/>
  <c r="BN297" i="1"/>
  <c r="BL297" i="1"/>
  <c r="X297" i="1"/>
  <c r="O297" i="1"/>
  <c r="BN296" i="1"/>
  <c r="BL296" i="1"/>
  <c r="X296" i="1"/>
  <c r="BO296" i="1" s="1"/>
  <c r="O296" i="1"/>
  <c r="BN295" i="1"/>
  <c r="BL295" i="1"/>
  <c r="X295" i="1"/>
  <c r="O295" i="1"/>
  <c r="BN294" i="1"/>
  <c r="BL294" i="1"/>
  <c r="X294" i="1"/>
  <c r="BO294" i="1" s="1"/>
  <c r="O294" i="1"/>
  <c r="BN293" i="1"/>
  <c r="BL293" i="1"/>
  <c r="X293" i="1"/>
  <c r="O293" i="1"/>
  <c r="W290" i="1"/>
  <c r="W289" i="1"/>
  <c r="BN288" i="1"/>
  <c r="BL288" i="1"/>
  <c r="X288" i="1"/>
  <c r="O288" i="1"/>
  <c r="BN287" i="1"/>
  <c r="BL287" i="1"/>
  <c r="X287" i="1"/>
  <c r="O287" i="1"/>
  <c r="BN286" i="1"/>
  <c r="BL286" i="1"/>
  <c r="X286" i="1"/>
  <c r="O286" i="1"/>
  <c r="W284" i="1"/>
  <c r="W283" i="1"/>
  <c r="BN282" i="1"/>
  <c r="BL282" i="1"/>
  <c r="X282" i="1"/>
  <c r="O282" i="1"/>
  <c r="BN281" i="1"/>
  <c r="BL281" i="1"/>
  <c r="X281" i="1"/>
  <c r="BO281" i="1" s="1"/>
  <c r="BN280" i="1"/>
  <c r="BL280" i="1"/>
  <c r="X280" i="1"/>
  <c r="BO280" i="1" s="1"/>
  <c r="W278" i="1"/>
  <c r="W277" i="1"/>
  <c r="BN276" i="1"/>
  <c r="BL276" i="1"/>
  <c r="X276" i="1"/>
  <c r="O276" i="1"/>
  <c r="BN275" i="1"/>
  <c r="BL275" i="1"/>
  <c r="X275" i="1"/>
  <c r="BO275" i="1" s="1"/>
  <c r="O275" i="1"/>
  <c r="BN274" i="1"/>
  <c r="BL274" i="1"/>
  <c r="X274" i="1"/>
  <c r="O274" i="1"/>
  <c r="W272" i="1"/>
  <c r="W271" i="1"/>
  <c r="BN270" i="1"/>
  <c r="BL270" i="1"/>
  <c r="X270" i="1"/>
  <c r="O270" i="1"/>
  <c r="BN269" i="1"/>
  <c r="BL269" i="1"/>
  <c r="X269" i="1"/>
  <c r="BO269" i="1" s="1"/>
  <c r="O269" i="1"/>
  <c r="BN268" i="1"/>
  <c r="BL268" i="1"/>
  <c r="X268" i="1"/>
  <c r="O268" i="1"/>
  <c r="BN267" i="1"/>
  <c r="BL267" i="1"/>
  <c r="X267" i="1"/>
  <c r="BO267" i="1" s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BO263" i="1" s="1"/>
  <c r="O263" i="1"/>
  <c r="BN262" i="1"/>
  <c r="BL262" i="1"/>
  <c r="X262" i="1"/>
  <c r="O262" i="1"/>
  <c r="W260" i="1"/>
  <c r="W259" i="1"/>
  <c r="BN258" i="1"/>
  <c r="BL258" i="1"/>
  <c r="X258" i="1"/>
  <c r="BO258" i="1" s="1"/>
  <c r="O258" i="1"/>
  <c r="BN257" i="1"/>
  <c r="BL257" i="1"/>
  <c r="X257" i="1"/>
  <c r="BO257" i="1" s="1"/>
  <c r="O257" i="1"/>
  <c r="BN256" i="1"/>
  <c r="BL256" i="1"/>
  <c r="X256" i="1"/>
  <c r="O256" i="1"/>
  <c r="BN255" i="1"/>
  <c r="BL255" i="1"/>
  <c r="X255" i="1"/>
  <c r="O255" i="1"/>
  <c r="W253" i="1"/>
  <c r="W252" i="1"/>
  <c r="BN251" i="1"/>
  <c r="BL251" i="1"/>
  <c r="X251" i="1"/>
  <c r="X253" i="1" s="1"/>
  <c r="O251" i="1"/>
  <c r="W249" i="1"/>
  <c r="W248" i="1"/>
  <c r="BN247" i="1"/>
  <c r="BL247" i="1"/>
  <c r="X247" i="1"/>
  <c r="O247" i="1"/>
  <c r="BN246" i="1"/>
  <c r="BL246" i="1"/>
  <c r="X246" i="1"/>
  <c r="BO246" i="1" s="1"/>
  <c r="O246" i="1"/>
  <c r="BN245" i="1"/>
  <c r="BL245" i="1"/>
  <c r="X245" i="1"/>
  <c r="BO245" i="1" s="1"/>
  <c r="O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N241" i="1"/>
  <c r="BL241" i="1"/>
  <c r="X241" i="1"/>
  <c r="BO241" i="1" s="1"/>
  <c r="O241" i="1"/>
  <c r="BN240" i="1"/>
  <c r="BL240" i="1"/>
  <c r="X240" i="1"/>
  <c r="BO240" i="1" s="1"/>
  <c r="O240" i="1"/>
  <c r="BN239" i="1"/>
  <c r="BL239" i="1"/>
  <c r="X239" i="1"/>
  <c r="O239" i="1"/>
  <c r="BN238" i="1"/>
  <c r="BL238" i="1"/>
  <c r="X238" i="1"/>
  <c r="BO238" i="1" s="1"/>
  <c r="O238" i="1"/>
  <c r="BN237" i="1"/>
  <c r="BL237" i="1"/>
  <c r="X237" i="1"/>
  <c r="BO237" i="1" s="1"/>
  <c r="O237" i="1"/>
  <c r="BN236" i="1"/>
  <c r="BL236" i="1"/>
  <c r="X236" i="1"/>
  <c r="O236" i="1"/>
  <c r="BN235" i="1"/>
  <c r="BL235" i="1"/>
  <c r="X235" i="1"/>
  <c r="BO235" i="1" s="1"/>
  <c r="O235" i="1"/>
  <c r="BN234" i="1"/>
  <c r="BL234" i="1"/>
  <c r="X234" i="1"/>
  <c r="O234" i="1"/>
  <c r="W231" i="1"/>
  <c r="W230" i="1"/>
  <c r="BN229" i="1"/>
  <c r="BL229" i="1"/>
  <c r="X229" i="1"/>
  <c r="O229" i="1"/>
  <c r="BN228" i="1"/>
  <c r="BL228" i="1"/>
  <c r="X228" i="1"/>
  <c r="BO228" i="1" s="1"/>
  <c r="O228" i="1"/>
  <c r="BN227" i="1"/>
  <c r="BL227" i="1"/>
  <c r="X227" i="1"/>
  <c r="O227" i="1"/>
  <c r="BN226" i="1"/>
  <c r="BL226" i="1"/>
  <c r="X226" i="1"/>
  <c r="O226" i="1"/>
  <c r="BN225" i="1"/>
  <c r="BL225" i="1"/>
  <c r="X225" i="1"/>
  <c r="O225" i="1"/>
  <c r="BN224" i="1"/>
  <c r="BL224" i="1"/>
  <c r="X224" i="1"/>
  <c r="X230" i="1" s="1"/>
  <c r="O224" i="1"/>
  <c r="W221" i="1"/>
  <c r="W220" i="1"/>
  <c r="BN219" i="1"/>
  <c r="BL219" i="1"/>
  <c r="X219" i="1"/>
  <c r="BO219" i="1" s="1"/>
  <c r="O219" i="1"/>
  <c r="BN218" i="1"/>
  <c r="BL218" i="1"/>
  <c r="X218" i="1"/>
  <c r="O218" i="1"/>
  <c r="W216" i="1"/>
  <c r="W215" i="1"/>
  <c r="BN214" i="1"/>
  <c r="BL214" i="1"/>
  <c r="X214" i="1"/>
  <c r="O214" i="1"/>
  <c r="BN213" i="1"/>
  <c r="BL213" i="1"/>
  <c r="X213" i="1"/>
  <c r="BO213" i="1" s="1"/>
  <c r="O213" i="1"/>
  <c r="BN212" i="1"/>
  <c r="BL212" i="1"/>
  <c r="X212" i="1"/>
  <c r="O212" i="1"/>
  <c r="BN211" i="1"/>
  <c r="BL211" i="1"/>
  <c r="X211" i="1"/>
  <c r="O211" i="1"/>
  <c r="BN210" i="1"/>
  <c r="BL210" i="1"/>
  <c r="X210" i="1"/>
  <c r="O210" i="1"/>
  <c r="BN209" i="1"/>
  <c r="BL209" i="1"/>
  <c r="X209" i="1"/>
  <c r="BO209" i="1" s="1"/>
  <c r="O209" i="1"/>
  <c r="W206" i="1"/>
  <c r="W205" i="1"/>
  <c r="BN204" i="1"/>
  <c r="BL204" i="1"/>
  <c r="X204" i="1"/>
  <c r="BO204" i="1" s="1"/>
  <c r="O204" i="1"/>
  <c r="BN203" i="1"/>
  <c r="BL203" i="1"/>
  <c r="X203" i="1"/>
  <c r="O203" i="1"/>
  <c r="BN202" i="1"/>
  <c r="BL202" i="1"/>
  <c r="X202" i="1"/>
  <c r="BO202" i="1" s="1"/>
  <c r="O202" i="1"/>
  <c r="BN201" i="1"/>
  <c r="BL201" i="1"/>
  <c r="X201" i="1"/>
  <c r="O201" i="1"/>
  <c r="W199" i="1"/>
  <c r="W198" i="1"/>
  <c r="BN197" i="1"/>
  <c r="BL197" i="1"/>
  <c r="X197" i="1"/>
  <c r="O197" i="1"/>
  <c r="BN196" i="1"/>
  <c r="BL196" i="1"/>
  <c r="X196" i="1"/>
  <c r="O196" i="1"/>
  <c r="BN195" i="1"/>
  <c r="BL195" i="1"/>
  <c r="X195" i="1"/>
  <c r="O195" i="1"/>
  <c r="BN194" i="1"/>
  <c r="BL194" i="1"/>
  <c r="X194" i="1"/>
  <c r="BO194" i="1" s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N190" i="1"/>
  <c r="BL190" i="1"/>
  <c r="X190" i="1"/>
  <c r="BO190" i="1" s="1"/>
  <c r="O190" i="1"/>
  <c r="BN189" i="1"/>
  <c r="BL189" i="1"/>
  <c r="X189" i="1"/>
  <c r="O189" i="1"/>
  <c r="BN188" i="1"/>
  <c r="BL188" i="1"/>
  <c r="X188" i="1"/>
  <c r="O188" i="1"/>
  <c r="BN187" i="1"/>
  <c r="BL187" i="1"/>
  <c r="X187" i="1"/>
  <c r="O187" i="1"/>
  <c r="BN186" i="1"/>
  <c r="BL186" i="1"/>
  <c r="X186" i="1"/>
  <c r="BO186" i="1" s="1"/>
  <c r="O186" i="1"/>
  <c r="BN185" i="1"/>
  <c r="BL185" i="1"/>
  <c r="X185" i="1"/>
  <c r="O185" i="1"/>
  <c r="BN184" i="1"/>
  <c r="BL184" i="1"/>
  <c r="X184" i="1"/>
  <c r="BO184" i="1" s="1"/>
  <c r="O184" i="1"/>
  <c r="BN183" i="1"/>
  <c r="BL183" i="1"/>
  <c r="X183" i="1"/>
  <c r="O183" i="1"/>
  <c r="BN182" i="1"/>
  <c r="BL182" i="1"/>
  <c r="X182" i="1"/>
  <c r="BO182" i="1" s="1"/>
  <c r="O182" i="1"/>
  <c r="BN181" i="1"/>
  <c r="BL181" i="1"/>
  <c r="X181" i="1"/>
  <c r="O181" i="1"/>
  <c r="W179" i="1"/>
  <c r="W178" i="1"/>
  <c r="BN177" i="1"/>
  <c r="BL177" i="1"/>
  <c r="X177" i="1"/>
  <c r="O177" i="1"/>
  <c r="BN176" i="1"/>
  <c r="BL176" i="1"/>
  <c r="X176" i="1"/>
  <c r="O176" i="1"/>
  <c r="BN175" i="1"/>
  <c r="BL175" i="1"/>
  <c r="X175" i="1"/>
  <c r="O175" i="1"/>
  <c r="BN174" i="1"/>
  <c r="BL174" i="1"/>
  <c r="X174" i="1"/>
  <c r="X178" i="1" s="1"/>
  <c r="O174" i="1"/>
  <c r="W172" i="1"/>
  <c r="W171" i="1"/>
  <c r="BN170" i="1"/>
  <c r="BL170" i="1"/>
  <c r="X170" i="1"/>
  <c r="BO170" i="1" s="1"/>
  <c r="O170" i="1"/>
  <c r="BN169" i="1"/>
  <c r="BL169" i="1"/>
  <c r="X169" i="1"/>
  <c r="O169" i="1"/>
  <c r="W167" i="1"/>
  <c r="W166" i="1"/>
  <c r="BN165" i="1"/>
  <c r="BL165" i="1"/>
  <c r="X165" i="1"/>
  <c r="O165" i="1"/>
  <c r="BN164" i="1"/>
  <c r="BL164" i="1"/>
  <c r="X164" i="1"/>
  <c r="BO164" i="1" s="1"/>
  <c r="O164" i="1"/>
  <c r="W161" i="1"/>
  <c r="W160" i="1"/>
  <c r="BN159" i="1"/>
  <c r="BL159" i="1"/>
  <c r="X159" i="1"/>
  <c r="O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O152" i="1"/>
  <c r="BN151" i="1"/>
  <c r="BL151" i="1"/>
  <c r="X151" i="1"/>
  <c r="O151" i="1"/>
  <c r="W148" i="1"/>
  <c r="W147" i="1"/>
  <c r="BO146" i="1"/>
  <c r="BN146" i="1"/>
  <c r="BM146" i="1"/>
  <c r="BL146" i="1"/>
  <c r="Y146" i="1"/>
  <c r="X146" i="1"/>
  <c r="O146" i="1"/>
  <c r="BN145" i="1"/>
  <c r="BL145" i="1"/>
  <c r="X145" i="1"/>
  <c r="O145" i="1"/>
  <c r="BN144" i="1"/>
  <c r="BL144" i="1"/>
  <c r="X144" i="1"/>
  <c r="BO144" i="1" s="1"/>
  <c r="O144" i="1"/>
  <c r="W140" i="1"/>
  <c r="W139" i="1"/>
  <c r="BN138" i="1"/>
  <c r="BL138" i="1"/>
  <c r="X138" i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BO134" i="1" s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W121" i="1"/>
  <c r="W120" i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O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BN106" i="1"/>
  <c r="BL106" i="1"/>
  <c r="X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X93" i="1" s="1"/>
  <c r="O89" i="1"/>
  <c r="W87" i="1"/>
  <c r="W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BO57" i="1" s="1"/>
  <c r="O57" i="1"/>
  <c r="W54" i="1"/>
  <c r="W53" i="1"/>
  <c r="BN52" i="1"/>
  <c r="BL52" i="1"/>
  <c r="X52" i="1"/>
  <c r="BO52" i="1" s="1"/>
  <c r="O52" i="1"/>
  <c r="BN51" i="1"/>
  <c r="BL51" i="1"/>
  <c r="X51" i="1"/>
  <c r="C550" i="1" s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BO22" i="1" s="1"/>
  <c r="H10" i="1"/>
  <c r="A9" i="1"/>
  <c r="F10" i="1" s="1"/>
  <c r="D7" i="1"/>
  <c r="P6" i="1"/>
  <c r="O2" i="1"/>
  <c r="Y77" i="1" l="1"/>
  <c r="BM77" i="1"/>
  <c r="Y123" i="1"/>
  <c r="BM123" i="1"/>
  <c r="Y170" i="1"/>
  <c r="BM170" i="1"/>
  <c r="Y219" i="1"/>
  <c r="BM219" i="1"/>
  <c r="Y269" i="1"/>
  <c r="BM269" i="1"/>
  <c r="Y378" i="1"/>
  <c r="Y379" i="1" s="1"/>
  <c r="BM378" i="1"/>
  <c r="BO378" i="1"/>
  <c r="X379" i="1"/>
  <c r="Y384" i="1"/>
  <c r="BM384" i="1"/>
  <c r="Y463" i="1"/>
  <c r="BM463" i="1"/>
  <c r="Y28" i="1"/>
  <c r="BM28" i="1"/>
  <c r="Y69" i="1"/>
  <c r="BM69" i="1"/>
  <c r="Y85" i="1"/>
  <c r="BM85" i="1"/>
  <c r="Y113" i="1"/>
  <c r="BM113" i="1"/>
  <c r="Y134" i="1"/>
  <c r="BM134" i="1"/>
  <c r="Y155" i="1"/>
  <c r="BM155" i="1"/>
  <c r="Y184" i="1"/>
  <c r="BM184" i="1"/>
  <c r="Y204" i="1"/>
  <c r="BM204" i="1"/>
  <c r="Y235" i="1"/>
  <c r="BM235" i="1"/>
  <c r="Y257" i="1"/>
  <c r="BM257" i="1"/>
  <c r="Y296" i="1"/>
  <c r="BM296" i="1"/>
  <c r="Y349" i="1"/>
  <c r="BM349" i="1"/>
  <c r="Y353" i="1"/>
  <c r="Y354" i="1" s="1"/>
  <c r="BM353" i="1"/>
  <c r="BO353" i="1"/>
  <c r="X354" i="1"/>
  <c r="Y358" i="1"/>
  <c r="BM358" i="1"/>
  <c r="Y362" i="1"/>
  <c r="BM362" i="1"/>
  <c r="Y396" i="1"/>
  <c r="BM396" i="1"/>
  <c r="Y430" i="1"/>
  <c r="BM430" i="1"/>
  <c r="Y475" i="1"/>
  <c r="BM475" i="1"/>
  <c r="Y479" i="1"/>
  <c r="BM479" i="1"/>
  <c r="BO127" i="1"/>
  <c r="BM127" i="1"/>
  <c r="Y127" i="1"/>
  <c r="BO151" i="1"/>
  <c r="BM151" i="1"/>
  <c r="Y151" i="1"/>
  <c r="BO176" i="1"/>
  <c r="BM176" i="1"/>
  <c r="Y176" i="1"/>
  <c r="BO196" i="1"/>
  <c r="BM196" i="1"/>
  <c r="Y196" i="1"/>
  <c r="BO226" i="1"/>
  <c r="BM226" i="1"/>
  <c r="Y226" i="1"/>
  <c r="BO247" i="1"/>
  <c r="BM247" i="1"/>
  <c r="Y247" i="1"/>
  <c r="BO287" i="1"/>
  <c r="BM287" i="1"/>
  <c r="Y287" i="1"/>
  <c r="X321" i="1"/>
  <c r="X320" i="1"/>
  <c r="BO319" i="1"/>
  <c r="BM319" i="1"/>
  <c r="Y319" i="1"/>
  <c r="Y320" i="1" s="1"/>
  <c r="X325" i="1"/>
  <c r="X324" i="1"/>
  <c r="BO323" i="1"/>
  <c r="BM323" i="1"/>
  <c r="Y323" i="1"/>
  <c r="Y324" i="1" s="1"/>
  <c r="BO329" i="1"/>
  <c r="BM329" i="1"/>
  <c r="Y329" i="1"/>
  <c r="BO337" i="1"/>
  <c r="BM337" i="1"/>
  <c r="Y337" i="1"/>
  <c r="BO392" i="1"/>
  <c r="BM392" i="1"/>
  <c r="Y392" i="1"/>
  <c r="BO422" i="1"/>
  <c r="BM422" i="1"/>
  <c r="Y422" i="1"/>
  <c r="BO467" i="1"/>
  <c r="BM467" i="1"/>
  <c r="Y467" i="1"/>
  <c r="Y32" i="1"/>
  <c r="BM32" i="1"/>
  <c r="Y65" i="1"/>
  <c r="BM65" i="1"/>
  <c r="Y73" i="1"/>
  <c r="BM73" i="1"/>
  <c r="Y81" i="1"/>
  <c r="BM81" i="1"/>
  <c r="Y91" i="1"/>
  <c r="BM91" i="1"/>
  <c r="X103" i="1"/>
  <c r="X121" i="1"/>
  <c r="Y109" i="1"/>
  <c r="BM109" i="1"/>
  <c r="BO117" i="1"/>
  <c r="BM117" i="1"/>
  <c r="Y117" i="1"/>
  <c r="BO138" i="1"/>
  <c r="BM138" i="1"/>
  <c r="Y138" i="1"/>
  <c r="BO159" i="1"/>
  <c r="BM159" i="1"/>
  <c r="Y159" i="1"/>
  <c r="BO188" i="1"/>
  <c r="BM188" i="1"/>
  <c r="Y188" i="1"/>
  <c r="BO211" i="1"/>
  <c r="BM211" i="1"/>
  <c r="Y211" i="1"/>
  <c r="BO239" i="1"/>
  <c r="BM239" i="1"/>
  <c r="Y239" i="1"/>
  <c r="X272" i="1"/>
  <c r="BO265" i="1"/>
  <c r="BM265" i="1"/>
  <c r="Y265" i="1"/>
  <c r="BO304" i="1"/>
  <c r="BM304" i="1"/>
  <c r="Y304" i="1"/>
  <c r="BO332" i="1"/>
  <c r="BM332" i="1"/>
  <c r="Y332" i="1"/>
  <c r="BO372" i="1"/>
  <c r="BM372" i="1"/>
  <c r="Y372" i="1"/>
  <c r="BO400" i="1"/>
  <c r="BM400" i="1"/>
  <c r="Y400" i="1"/>
  <c r="BO438" i="1"/>
  <c r="BM438" i="1"/>
  <c r="Y438" i="1"/>
  <c r="BO483" i="1"/>
  <c r="BM483" i="1"/>
  <c r="Y483" i="1"/>
  <c r="X259" i="1"/>
  <c r="W544" i="1"/>
  <c r="Y57" i="1"/>
  <c r="BM57" i="1"/>
  <c r="X147" i="1"/>
  <c r="X316" i="1"/>
  <c r="BO334" i="1"/>
  <c r="BM334" i="1"/>
  <c r="Y334" i="1"/>
  <c r="BO343" i="1"/>
  <c r="BM343" i="1"/>
  <c r="Y343" i="1"/>
  <c r="BO366" i="1"/>
  <c r="BM366" i="1"/>
  <c r="Y366" i="1"/>
  <c r="BO390" i="1"/>
  <c r="BM390" i="1"/>
  <c r="Y390" i="1"/>
  <c r="BO398" i="1"/>
  <c r="BM398" i="1"/>
  <c r="Y398" i="1"/>
  <c r="BO417" i="1"/>
  <c r="BM417" i="1"/>
  <c r="Y417" i="1"/>
  <c r="BO432" i="1"/>
  <c r="BM432" i="1"/>
  <c r="Y432" i="1"/>
  <c r="BO465" i="1"/>
  <c r="BM465" i="1"/>
  <c r="Y465" i="1"/>
  <c r="BO481" i="1"/>
  <c r="BM481" i="1"/>
  <c r="Y481" i="1"/>
  <c r="W550" i="1"/>
  <c r="X507" i="1"/>
  <c r="BO500" i="1"/>
  <c r="BM500" i="1"/>
  <c r="Y500" i="1"/>
  <c r="BO502" i="1"/>
  <c r="BM502" i="1"/>
  <c r="Y502" i="1"/>
  <c r="BO504" i="1"/>
  <c r="BM504" i="1"/>
  <c r="Y504" i="1"/>
  <c r="BO506" i="1"/>
  <c r="BM506" i="1"/>
  <c r="Y506" i="1"/>
  <c r="Y22" i="1"/>
  <c r="BM22" i="1"/>
  <c r="W540" i="1"/>
  <c r="X34" i="1"/>
  <c r="Y30" i="1"/>
  <c r="BM30" i="1"/>
  <c r="Y52" i="1"/>
  <c r="BM52" i="1"/>
  <c r="Y59" i="1"/>
  <c r="BM59" i="1"/>
  <c r="Y60" i="1"/>
  <c r="BM60" i="1"/>
  <c r="X86" i="1"/>
  <c r="Y67" i="1"/>
  <c r="BM67" i="1"/>
  <c r="Y71" i="1"/>
  <c r="BM71" i="1"/>
  <c r="Y75" i="1"/>
  <c r="BM75" i="1"/>
  <c r="Y79" i="1"/>
  <c r="BM79" i="1"/>
  <c r="Y83" i="1"/>
  <c r="BM83" i="1"/>
  <c r="Y89" i="1"/>
  <c r="BM89" i="1"/>
  <c r="BO89" i="1"/>
  <c r="Y97" i="1"/>
  <c r="BM97" i="1"/>
  <c r="Y101" i="1"/>
  <c r="BM101" i="1"/>
  <c r="Y106" i="1"/>
  <c r="BM106" i="1"/>
  <c r="BO106" i="1"/>
  <c r="Y107" i="1"/>
  <c r="BM107" i="1"/>
  <c r="Y111" i="1"/>
  <c r="BM111" i="1"/>
  <c r="Y115" i="1"/>
  <c r="BM115" i="1"/>
  <c r="Y119" i="1"/>
  <c r="BM119" i="1"/>
  <c r="X131" i="1"/>
  <c r="Y125" i="1"/>
  <c r="BM125" i="1"/>
  <c r="Y129" i="1"/>
  <c r="BM129" i="1"/>
  <c r="Y136" i="1"/>
  <c r="BM136" i="1"/>
  <c r="Y144" i="1"/>
  <c r="BM144" i="1"/>
  <c r="Y153" i="1"/>
  <c r="BM153" i="1"/>
  <c r="Y157" i="1"/>
  <c r="BM157" i="1"/>
  <c r="Y164" i="1"/>
  <c r="BM164" i="1"/>
  <c r="Y174" i="1"/>
  <c r="BM174" i="1"/>
  <c r="BO174" i="1"/>
  <c r="X179" i="1"/>
  <c r="Y182" i="1"/>
  <c r="BM182" i="1"/>
  <c r="Y186" i="1"/>
  <c r="BM186" i="1"/>
  <c r="Y190" i="1"/>
  <c r="BM190" i="1"/>
  <c r="Y194" i="1"/>
  <c r="BM194" i="1"/>
  <c r="Y202" i="1"/>
  <c r="BM202" i="1"/>
  <c r="Y209" i="1"/>
  <c r="BM209" i="1"/>
  <c r="Y213" i="1"/>
  <c r="BM213" i="1"/>
  <c r="Y224" i="1"/>
  <c r="BM224" i="1"/>
  <c r="BO224" i="1"/>
  <c r="Y228" i="1"/>
  <c r="BM228" i="1"/>
  <c r="Y237" i="1"/>
  <c r="BM237" i="1"/>
  <c r="Y241" i="1"/>
  <c r="BM241" i="1"/>
  <c r="Y245" i="1"/>
  <c r="BM245" i="1"/>
  <c r="Y251" i="1"/>
  <c r="Y252" i="1" s="1"/>
  <c r="BM251" i="1"/>
  <c r="BO251" i="1"/>
  <c r="X252" i="1"/>
  <c r="Y255" i="1"/>
  <c r="BM255" i="1"/>
  <c r="BO255" i="1"/>
  <c r="X260" i="1"/>
  <c r="Y263" i="1"/>
  <c r="BM263" i="1"/>
  <c r="Y267" i="1"/>
  <c r="BM267" i="1"/>
  <c r="Y275" i="1"/>
  <c r="BM275" i="1"/>
  <c r="Y280" i="1"/>
  <c r="BM280" i="1"/>
  <c r="Y281" i="1"/>
  <c r="BM281" i="1"/>
  <c r="X290" i="1"/>
  <c r="Y294" i="1"/>
  <c r="BM294" i="1"/>
  <c r="Y298" i="1"/>
  <c r="BM298" i="1"/>
  <c r="Y309" i="1"/>
  <c r="Y310" i="1" s="1"/>
  <c r="BM309" i="1"/>
  <c r="BO309" i="1"/>
  <c r="Y313" i="1"/>
  <c r="BM313" i="1"/>
  <c r="BO313" i="1"/>
  <c r="BO335" i="1"/>
  <c r="BM335" i="1"/>
  <c r="Y335" i="1"/>
  <c r="BO360" i="1"/>
  <c r="BM360" i="1"/>
  <c r="Y360" i="1"/>
  <c r="BO374" i="1"/>
  <c r="BM374" i="1"/>
  <c r="Y374" i="1"/>
  <c r="BO394" i="1"/>
  <c r="BM394" i="1"/>
  <c r="Y394" i="1"/>
  <c r="BO406" i="1"/>
  <c r="BM406" i="1"/>
  <c r="Y406" i="1"/>
  <c r="BO428" i="1"/>
  <c r="BM428" i="1"/>
  <c r="Y428" i="1"/>
  <c r="X444" i="1"/>
  <c r="X443" i="1"/>
  <c r="BO442" i="1"/>
  <c r="BM442" i="1"/>
  <c r="Y442" i="1"/>
  <c r="Y443" i="1" s="1"/>
  <c r="X448" i="1"/>
  <c r="X447" i="1"/>
  <c r="BO446" i="1"/>
  <c r="BM446" i="1"/>
  <c r="Y446" i="1"/>
  <c r="Y447" i="1" s="1"/>
  <c r="BO461" i="1"/>
  <c r="BM461" i="1"/>
  <c r="Y461" i="1"/>
  <c r="BO469" i="1"/>
  <c r="BM469" i="1"/>
  <c r="Y469" i="1"/>
  <c r="BO489" i="1"/>
  <c r="BM489" i="1"/>
  <c r="Y489" i="1"/>
  <c r="BO501" i="1"/>
  <c r="BM501" i="1"/>
  <c r="Y501" i="1"/>
  <c r="BO503" i="1"/>
  <c r="BM503" i="1"/>
  <c r="Y503" i="1"/>
  <c r="BO505" i="1"/>
  <c r="BM505" i="1"/>
  <c r="Y505" i="1"/>
  <c r="T550" i="1"/>
  <c r="H9" i="1"/>
  <c r="A10" i="1"/>
  <c r="X25" i="1"/>
  <c r="X35" i="1"/>
  <c r="X39" i="1"/>
  <c r="X43" i="1"/>
  <c r="X47" i="1"/>
  <c r="X53" i="1"/>
  <c r="X61" i="1"/>
  <c r="X94" i="1"/>
  <c r="X104" i="1"/>
  <c r="X120" i="1"/>
  <c r="X130" i="1"/>
  <c r="BO152" i="1"/>
  <c r="BM152" i="1"/>
  <c r="Y152" i="1"/>
  <c r="BO156" i="1"/>
  <c r="BM156" i="1"/>
  <c r="Y156" i="1"/>
  <c r="X160" i="1"/>
  <c r="BO165" i="1"/>
  <c r="BM165" i="1"/>
  <c r="Y165" i="1"/>
  <c r="X167" i="1"/>
  <c r="X172" i="1"/>
  <c r="BO169" i="1"/>
  <c r="BM169" i="1"/>
  <c r="Y169" i="1"/>
  <c r="Y171" i="1" s="1"/>
  <c r="BO177" i="1"/>
  <c r="BM177" i="1"/>
  <c r="Y177" i="1"/>
  <c r="X198" i="1"/>
  <c r="BO181" i="1"/>
  <c r="BM181" i="1"/>
  <c r="Y181" i="1"/>
  <c r="BO185" i="1"/>
  <c r="BM185" i="1"/>
  <c r="Y185" i="1"/>
  <c r="BO189" i="1"/>
  <c r="BM189" i="1"/>
  <c r="Y189" i="1"/>
  <c r="BO193" i="1"/>
  <c r="BM193" i="1"/>
  <c r="Y193" i="1"/>
  <c r="BO197" i="1"/>
  <c r="BM197" i="1"/>
  <c r="Y197" i="1"/>
  <c r="X199" i="1"/>
  <c r="X206" i="1"/>
  <c r="BO201" i="1"/>
  <c r="BM201" i="1"/>
  <c r="Y201" i="1"/>
  <c r="X205" i="1"/>
  <c r="BO210" i="1"/>
  <c r="BM210" i="1"/>
  <c r="Y210" i="1"/>
  <c r="BO214" i="1"/>
  <c r="BM214" i="1"/>
  <c r="Y214" i="1"/>
  <c r="X216" i="1"/>
  <c r="X221" i="1"/>
  <c r="BO218" i="1"/>
  <c r="BM218" i="1"/>
  <c r="Y218" i="1"/>
  <c r="Y220" i="1" s="1"/>
  <c r="BO227" i="1"/>
  <c r="BM227" i="1"/>
  <c r="Y227" i="1"/>
  <c r="BO236" i="1"/>
  <c r="BM236" i="1"/>
  <c r="Y236" i="1"/>
  <c r="F9" i="1"/>
  <c r="J9" i="1"/>
  <c r="B550" i="1"/>
  <c r="W541" i="1"/>
  <c r="W542" i="1"/>
  <c r="Y23" i="1"/>
  <c r="Y24" i="1" s="1"/>
  <c r="BM23" i="1"/>
  <c r="X24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5" i="1"/>
  <c r="Y46" i="1" s="1"/>
  <c r="BM45" i="1"/>
  <c r="BO45" i="1"/>
  <c r="Y51" i="1"/>
  <c r="BM51" i="1"/>
  <c r="BO51" i="1"/>
  <c r="X54" i="1"/>
  <c r="D550" i="1"/>
  <c r="Y58" i="1"/>
  <c r="BM58" i="1"/>
  <c r="X62" i="1"/>
  <c r="E550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7" i="1"/>
  <c r="Y90" i="1"/>
  <c r="BM90" i="1"/>
  <c r="Y92" i="1"/>
  <c r="BM92" i="1"/>
  <c r="Y96" i="1"/>
  <c r="BM96" i="1"/>
  <c r="BO96" i="1"/>
  <c r="Y98" i="1"/>
  <c r="BM98" i="1"/>
  <c r="Y100" i="1"/>
  <c r="BM100" i="1"/>
  <c r="Y102" i="1"/>
  <c r="BM102" i="1"/>
  <c r="Y108" i="1"/>
  <c r="BM108" i="1"/>
  <c r="Y110" i="1"/>
  <c r="BM110" i="1"/>
  <c r="Y112" i="1"/>
  <c r="BM112" i="1"/>
  <c r="Y114" i="1"/>
  <c r="BM114" i="1"/>
  <c r="Y116" i="1"/>
  <c r="BM116" i="1"/>
  <c r="Y118" i="1"/>
  <c r="BM118" i="1"/>
  <c r="Y124" i="1"/>
  <c r="BM124" i="1"/>
  <c r="Y126" i="1"/>
  <c r="BM126" i="1"/>
  <c r="Y128" i="1"/>
  <c r="BM128" i="1"/>
  <c r="F550" i="1"/>
  <c r="X140" i="1"/>
  <c r="Y135" i="1"/>
  <c r="BM135" i="1"/>
  <c r="Y137" i="1"/>
  <c r="BM137" i="1"/>
  <c r="X139" i="1"/>
  <c r="BO145" i="1"/>
  <c r="BM145" i="1"/>
  <c r="Y145" i="1"/>
  <c r="H550" i="1"/>
  <c r="BO154" i="1"/>
  <c r="BM154" i="1"/>
  <c r="Y154" i="1"/>
  <c r="BO158" i="1"/>
  <c r="BM158" i="1"/>
  <c r="Y158" i="1"/>
  <c r="X171" i="1"/>
  <c r="BO175" i="1"/>
  <c r="BM175" i="1"/>
  <c r="Y175" i="1"/>
  <c r="Y178" i="1" s="1"/>
  <c r="BO183" i="1"/>
  <c r="BM183" i="1"/>
  <c r="Y183" i="1"/>
  <c r="BO187" i="1"/>
  <c r="BM187" i="1"/>
  <c r="Y187" i="1"/>
  <c r="BO191" i="1"/>
  <c r="BM191" i="1"/>
  <c r="Y191" i="1"/>
  <c r="BO195" i="1"/>
  <c r="BM195" i="1"/>
  <c r="Y195" i="1"/>
  <c r="BO203" i="1"/>
  <c r="BM203" i="1"/>
  <c r="Y203" i="1"/>
  <c r="BO212" i="1"/>
  <c r="BM212" i="1"/>
  <c r="Y212" i="1"/>
  <c r="X220" i="1"/>
  <c r="BO225" i="1"/>
  <c r="BM225" i="1"/>
  <c r="Y225" i="1"/>
  <c r="Y230" i="1" s="1"/>
  <c r="BO229" i="1"/>
  <c r="BM229" i="1"/>
  <c r="Y229" i="1"/>
  <c r="X231" i="1"/>
  <c r="L550" i="1"/>
  <c r="N550" i="1"/>
  <c r="X248" i="1"/>
  <c r="X249" i="1"/>
  <c r="BO234" i="1"/>
  <c r="BM234" i="1"/>
  <c r="Y234" i="1"/>
  <c r="G550" i="1"/>
  <c r="X148" i="1"/>
  <c r="X161" i="1"/>
  <c r="I550" i="1"/>
  <c r="X166" i="1"/>
  <c r="J550" i="1"/>
  <c r="X215" i="1"/>
  <c r="Y238" i="1"/>
  <c r="BM238" i="1"/>
  <c r="Y240" i="1"/>
  <c r="BM240" i="1"/>
  <c r="Y242" i="1"/>
  <c r="BM242" i="1"/>
  <c r="Y244" i="1"/>
  <c r="BM244" i="1"/>
  <c r="Y246" i="1"/>
  <c r="BM246" i="1"/>
  <c r="Y256" i="1"/>
  <c r="BM256" i="1"/>
  <c r="BO256" i="1"/>
  <c r="Y258" i="1"/>
  <c r="BM258" i="1"/>
  <c r="Y262" i="1"/>
  <c r="BO266" i="1"/>
  <c r="BM266" i="1"/>
  <c r="Y266" i="1"/>
  <c r="BO270" i="1"/>
  <c r="BM270" i="1"/>
  <c r="Y270" i="1"/>
  <c r="X277" i="1"/>
  <c r="BO274" i="1"/>
  <c r="BM274" i="1"/>
  <c r="Y274" i="1"/>
  <c r="X283" i="1"/>
  <c r="BO288" i="1"/>
  <c r="BM288" i="1"/>
  <c r="Y288" i="1"/>
  <c r="O550" i="1"/>
  <c r="X300" i="1"/>
  <c r="BO293" i="1"/>
  <c r="BM293" i="1"/>
  <c r="Y293" i="1"/>
  <c r="BO297" i="1"/>
  <c r="BM297" i="1"/>
  <c r="Y297" i="1"/>
  <c r="BO314" i="1"/>
  <c r="BM314" i="1"/>
  <c r="Y314" i="1"/>
  <c r="Y316" i="1" s="1"/>
  <c r="BO331" i="1"/>
  <c r="BM331" i="1"/>
  <c r="Y331" i="1"/>
  <c r="BO336" i="1"/>
  <c r="BM336" i="1"/>
  <c r="Y336" i="1"/>
  <c r="BO344" i="1"/>
  <c r="BM344" i="1"/>
  <c r="Y344" i="1"/>
  <c r="X351" i="1"/>
  <c r="BO348" i="1"/>
  <c r="BM348" i="1"/>
  <c r="Y348" i="1"/>
  <c r="Y350" i="1" s="1"/>
  <c r="X364" i="1"/>
  <c r="BO361" i="1"/>
  <c r="BM361" i="1"/>
  <c r="Y361" i="1"/>
  <c r="X368" i="1"/>
  <c r="BO373" i="1"/>
  <c r="BM373" i="1"/>
  <c r="Y373" i="1"/>
  <c r="BO391" i="1"/>
  <c r="BM391" i="1"/>
  <c r="Y391" i="1"/>
  <c r="BO395" i="1"/>
  <c r="BM395" i="1"/>
  <c r="Y395" i="1"/>
  <c r="BO399" i="1"/>
  <c r="BM399" i="1"/>
  <c r="Y399" i="1"/>
  <c r="BO407" i="1"/>
  <c r="BM407" i="1"/>
  <c r="Y407" i="1"/>
  <c r="X413" i="1"/>
  <c r="X412" i="1"/>
  <c r="BO411" i="1"/>
  <c r="BM411" i="1"/>
  <c r="Y411" i="1"/>
  <c r="Y412" i="1" s="1"/>
  <c r="BO416" i="1"/>
  <c r="BM416" i="1"/>
  <c r="Y416" i="1"/>
  <c r="Y418" i="1" s="1"/>
  <c r="X418" i="1"/>
  <c r="BO452" i="1"/>
  <c r="BM452" i="1"/>
  <c r="Y452" i="1"/>
  <c r="BO460" i="1"/>
  <c r="BM460" i="1"/>
  <c r="Y460" i="1"/>
  <c r="BO464" i="1"/>
  <c r="BM464" i="1"/>
  <c r="Y464" i="1"/>
  <c r="BO468" i="1"/>
  <c r="BM468" i="1"/>
  <c r="Y468" i="1"/>
  <c r="BO480" i="1"/>
  <c r="BM480" i="1"/>
  <c r="Y480" i="1"/>
  <c r="BO484" i="1"/>
  <c r="BM484" i="1"/>
  <c r="Y484" i="1"/>
  <c r="X486" i="1"/>
  <c r="X491" i="1"/>
  <c r="BO488" i="1"/>
  <c r="BM488" i="1"/>
  <c r="Y488" i="1"/>
  <c r="X492" i="1"/>
  <c r="BO511" i="1"/>
  <c r="BM511" i="1"/>
  <c r="Y511" i="1"/>
  <c r="BO513" i="1"/>
  <c r="BM513" i="1"/>
  <c r="Y513" i="1"/>
  <c r="X515" i="1"/>
  <c r="BO518" i="1"/>
  <c r="BM518" i="1"/>
  <c r="Y518" i="1"/>
  <c r="BO520" i="1"/>
  <c r="BM520" i="1"/>
  <c r="Y520" i="1"/>
  <c r="BO522" i="1"/>
  <c r="BM522" i="1"/>
  <c r="Y522" i="1"/>
  <c r="X524" i="1"/>
  <c r="X538" i="1"/>
  <c r="BO534" i="1"/>
  <c r="BM534" i="1"/>
  <c r="Y534" i="1"/>
  <c r="X539" i="1"/>
  <c r="BO536" i="1"/>
  <c r="BM536" i="1"/>
  <c r="Y536" i="1"/>
  <c r="X271" i="1"/>
  <c r="BO262" i="1"/>
  <c r="BM262" i="1"/>
  <c r="BO264" i="1"/>
  <c r="BM264" i="1"/>
  <c r="Y264" i="1"/>
  <c r="BO268" i="1"/>
  <c r="BM268" i="1"/>
  <c r="Y268" i="1"/>
  <c r="BO276" i="1"/>
  <c r="BM276" i="1"/>
  <c r="Y276" i="1"/>
  <c r="X278" i="1"/>
  <c r="BO282" i="1"/>
  <c r="BM282" i="1"/>
  <c r="Y282" i="1"/>
  <c r="Y283" i="1" s="1"/>
  <c r="X284" i="1"/>
  <c r="X289" i="1"/>
  <c r="BO286" i="1"/>
  <c r="BM286" i="1"/>
  <c r="Y286" i="1"/>
  <c r="BO295" i="1"/>
  <c r="BM295" i="1"/>
  <c r="Y295" i="1"/>
  <c r="BO299" i="1"/>
  <c r="BM299" i="1"/>
  <c r="Y299" i="1"/>
  <c r="X301" i="1"/>
  <c r="X306" i="1"/>
  <c r="BO303" i="1"/>
  <c r="BM303" i="1"/>
  <c r="Y303" i="1"/>
  <c r="Y305" i="1" s="1"/>
  <c r="BO330" i="1"/>
  <c r="BM330" i="1"/>
  <c r="Y330" i="1"/>
  <c r="BO333" i="1"/>
  <c r="BM333" i="1"/>
  <c r="Y333" i="1"/>
  <c r="BO338" i="1"/>
  <c r="BM338" i="1"/>
  <c r="Y338" i="1"/>
  <c r="X340" i="1"/>
  <c r="X345" i="1"/>
  <c r="BO342" i="1"/>
  <c r="BM342" i="1"/>
  <c r="Y342" i="1"/>
  <c r="Y345" i="1" s="1"/>
  <c r="BO359" i="1"/>
  <c r="BM359" i="1"/>
  <c r="Y359" i="1"/>
  <c r="X363" i="1"/>
  <c r="BO367" i="1"/>
  <c r="BM367" i="1"/>
  <c r="Y367" i="1"/>
  <c r="Y368" i="1" s="1"/>
  <c r="X369" i="1"/>
  <c r="X376" i="1"/>
  <c r="BO371" i="1"/>
  <c r="BM371" i="1"/>
  <c r="Y371" i="1"/>
  <c r="Y375" i="1" s="1"/>
  <c r="X375" i="1"/>
  <c r="BO385" i="1"/>
  <c r="BM385" i="1"/>
  <c r="Y385" i="1"/>
  <c r="Y386" i="1" s="1"/>
  <c r="X387" i="1"/>
  <c r="X402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3" i="1"/>
  <c r="X408" i="1"/>
  <c r="BO405" i="1"/>
  <c r="BM405" i="1"/>
  <c r="Y405" i="1"/>
  <c r="BO429" i="1"/>
  <c r="BM429" i="1"/>
  <c r="Y429" i="1"/>
  <c r="BO433" i="1"/>
  <c r="BM433" i="1"/>
  <c r="Y433" i="1"/>
  <c r="X435" i="1"/>
  <c r="X440" i="1"/>
  <c r="BO437" i="1"/>
  <c r="BM437" i="1"/>
  <c r="Y437" i="1"/>
  <c r="Y439" i="1" s="1"/>
  <c r="X439" i="1"/>
  <c r="R550" i="1"/>
  <c r="P550" i="1"/>
  <c r="X311" i="1"/>
  <c r="Q550" i="1"/>
  <c r="X339" i="1"/>
  <c r="S550" i="1"/>
  <c r="X386" i="1"/>
  <c r="X419" i="1"/>
  <c r="BO423" i="1"/>
  <c r="BM423" i="1"/>
  <c r="Y423" i="1"/>
  <c r="Y424" i="1" s="1"/>
  <c r="X425" i="1"/>
  <c r="X434" i="1"/>
  <c r="BO427" i="1"/>
  <c r="BM427" i="1"/>
  <c r="Y427" i="1"/>
  <c r="BO431" i="1"/>
  <c r="BM431" i="1"/>
  <c r="Y431" i="1"/>
  <c r="U550" i="1"/>
  <c r="X454" i="1"/>
  <c r="BO451" i="1"/>
  <c r="BM451" i="1"/>
  <c r="Y451" i="1"/>
  <c r="BO453" i="1"/>
  <c r="BM453" i="1"/>
  <c r="Y453" i="1"/>
  <c r="X455" i="1"/>
  <c r="X471" i="1"/>
  <c r="BO459" i="1"/>
  <c r="BM459" i="1"/>
  <c r="Y459" i="1"/>
  <c r="BO462" i="1"/>
  <c r="BM462" i="1"/>
  <c r="Y462" i="1"/>
  <c r="BO466" i="1"/>
  <c r="BM466" i="1"/>
  <c r="Y466" i="1"/>
  <c r="BO470" i="1"/>
  <c r="BM470" i="1"/>
  <c r="Y470" i="1"/>
  <c r="X472" i="1"/>
  <c r="X477" i="1"/>
  <c r="BO474" i="1"/>
  <c r="BM474" i="1"/>
  <c r="Y474" i="1"/>
  <c r="Y476" i="1" s="1"/>
  <c r="V550" i="1"/>
  <c r="X424" i="1"/>
  <c r="X485" i="1"/>
  <c r="BO482" i="1"/>
  <c r="BM482" i="1"/>
  <c r="Y482" i="1"/>
  <c r="BO490" i="1"/>
  <c r="BM490" i="1"/>
  <c r="Y490" i="1"/>
  <c r="X495" i="1"/>
  <c r="BO494" i="1"/>
  <c r="BM494" i="1"/>
  <c r="Y494" i="1"/>
  <c r="Y495" i="1" s="1"/>
  <c r="X496" i="1"/>
  <c r="X514" i="1"/>
  <c r="BO510" i="1"/>
  <c r="BM510" i="1"/>
  <c r="Y510" i="1"/>
  <c r="BO512" i="1"/>
  <c r="BM512" i="1"/>
  <c r="Y512" i="1"/>
  <c r="X523" i="1"/>
  <c r="BO519" i="1"/>
  <c r="BM519" i="1"/>
  <c r="Y519" i="1"/>
  <c r="BO521" i="1"/>
  <c r="BM521" i="1"/>
  <c r="Y521" i="1"/>
  <c r="BO535" i="1"/>
  <c r="BM535" i="1"/>
  <c r="Y535" i="1"/>
  <c r="BO537" i="1"/>
  <c r="BM537" i="1"/>
  <c r="Y537" i="1"/>
  <c r="X508" i="1"/>
  <c r="Y485" i="1" l="1"/>
  <c r="Y61" i="1"/>
  <c r="W543" i="1"/>
  <c r="Y139" i="1"/>
  <c r="Y130" i="1"/>
  <c r="Y120" i="1"/>
  <c r="Y86" i="1"/>
  <c r="Y215" i="1"/>
  <c r="Y160" i="1"/>
  <c r="Y507" i="1"/>
  <c r="Y408" i="1"/>
  <c r="Y363" i="1"/>
  <c r="Y339" i="1"/>
  <c r="Y289" i="1"/>
  <c r="Y523" i="1"/>
  <c r="Y259" i="1"/>
  <c r="Y147" i="1"/>
  <c r="Y103" i="1"/>
  <c r="Y93" i="1"/>
  <c r="Y53" i="1"/>
  <c r="X542" i="1"/>
  <c r="X541" i="1"/>
  <c r="Y166" i="1"/>
  <c r="Y277" i="1"/>
  <c r="Y271" i="1"/>
  <c r="Y248" i="1"/>
  <c r="X544" i="1"/>
  <c r="Y205" i="1"/>
  <c r="Y514" i="1"/>
  <c r="Y471" i="1"/>
  <c r="Y454" i="1"/>
  <c r="Y434" i="1"/>
  <c r="Y402" i="1"/>
  <c r="Y538" i="1"/>
  <c r="Y491" i="1"/>
  <c r="Y300" i="1"/>
  <c r="Y34" i="1"/>
  <c r="Y198" i="1"/>
  <c r="X540" i="1"/>
  <c r="X543" i="1" l="1"/>
  <c r="Y545" i="1"/>
</calcChain>
</file>

<file path=xl/sharedStrings.xml><?xml version="1.0" encoding="utf-8"?>
<sst xmlns="http://schemas.openxmlformats.org/spreadsheetml/2006/main" count="2337" uniqueCount="777">
  <si>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</si>
  <si>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</si>
  <si>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</si>
  <si>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</si>
  <si>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</si>
  <si>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</si>
  <si>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</si>
  <si>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</si>
  <si>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</si>
  <si>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</si>
  <si>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</si>
  <si>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</si>
  <si>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</si>
  <si>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</si>
  <si>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</si>
  <si>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</si>
  <si>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</si>
  <si>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</si>
  <si>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</si>
  <si>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</si>
  <si>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</si>
  <si>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</si>
  <si>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</si>
  <si>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</si>
  <si>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</si>
  <si>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</si>
  <si>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</si>
  <si>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</si>
  <si>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</si>
  <si>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</si>
  <si>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</si>
  <si>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</si>
  <si>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</si>
  <si>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</si>
  <si>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</si>
  <si>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</si>
  <si>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</si>
  <si>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</si>
  <si>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</si>
  <si>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</si>
  <si>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</si>
  <si>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</si>
  <si>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</si>
  <si>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</si>
  <si>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</si>
  <si>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</si>
  <si>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</si>
  <si>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</si>
  <si>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</si>
  <si>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</si>
  <si>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</si>
  <si>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</si>
  <si>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</si>
  <si>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</si>
  <si>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</si>
  <si>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</si>
  <si>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</si>
  <si>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</si>
  <si>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</si>
  <si>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</si>
  <si>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</si>
  <si>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</si>
  <si>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</si>
  <si>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</si>
  <si>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</si>
  <si>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</si>
  <si>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</si>
  <si>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</si>
  <si>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</si>
  <si>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</si>
  <si>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</si>
  <si>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</si>
  <si>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</si>
  <si>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</si>
  <si>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</si>
  <si>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</si>
  <si>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</si>
  <si>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</si>
  <si>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</si>
  <si>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</si>
  <si>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</si>
  <si>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</si>
  <si>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</si>
  <si>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</si>
  <si>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</si>
  <si>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</si>
  <si>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</si>
  <si>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</si>
  <si>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</si>
  <si>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</si>
  <si>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</si>
  <si>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</si>
  <si>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</si>
  <si>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</si>
  <si>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</si>
  <si>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</si>
  <si>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</si>
  <si>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</si>
  <si>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</si>
  <si>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</si>
  <si>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</si>
  <si>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</si>
  <si>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</si>
  <si>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</si>
  <si>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</si>
  <si>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</si>
  <si>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</si>
  <si>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</si>
  <si>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</si>
  <si>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</si>
  <si>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</si>
  <si>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</si>
  <si>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</si>
  <si>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</si>
  <si>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</si>
  <si>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</si>
  <si>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</si>
  <si>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</si>
  <si>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</si>
  <si>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</si>
  <si>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</si>
  <si>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</si>
  <si>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</si>
  <si>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</si>
  <si>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</si>
  <si>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</si>
  <si>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</si>
  <si>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</si>
  <si>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</si>
  <si>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</si>
  <si>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</si>
  <si>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</si>
  <si>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</si>
  <si>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</si>
  <si>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</si>
  <si>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</si>
  <si>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</si>
  <si>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</si>
  <si>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</si>
  <si>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</si>
  <si>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</si>
  <si>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</si>
  <si>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</si>
  <si>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</si>
  <si>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</si>
  <si>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</si>
  <si>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</si>
  <si>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</si>
  <si>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</si>
  <si>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</si>
  <si>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</si>
  <si>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</si>
  <si>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</si>
  <si>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</si>
  <si>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</si>
  <si>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</si>
  <si>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</si>
  <si>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</si>
  <si>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</si>
  <si>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</si>
  <si>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</si>
  <si>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</si>
  <si>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</si>
  <si>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</si>
  <si>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</si>
  <si>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</si>
  <si>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</si>
  <si>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</si>
  <si>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</si>
  <si>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</si>
  <si>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</si>
  <si>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</si>
  <si>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</si>
  <si>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</si>
  <si>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</si>
  <si>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</si>
  <si>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</si>
  <si>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</si>
  <si>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</si>
  <si>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</si>
  <si>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</si>
  <si>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</si>
  <si>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</si>
  <si>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</si>
  <si>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</si>
  <si>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</si>
  <si>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</si>
  <si>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</si>
  <si>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</si>
  <si>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</si>
  <si>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</si>
  <si>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</si>
  <si>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</si>
  <si>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</si>
  <si>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</si>
  <si>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</si>
  <si>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</si>
  <si>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</si>
  <si>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</si>
  <si>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</si>
  <si>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</si>
  <si>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</si>
  <si>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</si>
  <si>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</si>
  <si>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</si>
  <si>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</si>
  <si>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</si>
  <si>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</si>
  <si>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</si>
  <si>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</si>
  <si>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</si>
  <si>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</si>
  <si>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</si>
  <si>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</si>
  <si>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</si>
  <si>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</si>
  <si>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</si>
  <si>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</si>
  <si>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</si>
  <si>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</si>
  <si>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</si>
  <si>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</si>
  <si>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</si>
  <si>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</si>
  <si>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</si>
  <si>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</si>
  <si>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</si>
  <si>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</si>
  <si>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</si>
  <si>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</si>
  <si>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</si>
  <si>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</si>
  <si>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</si>
  <si>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</si>
  <si>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</si>
  <si>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</si>
  <si>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</si>
  <si>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</si>
  <si>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</si>
  <si>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</si>
  <si>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</si>
  <si>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</si>
  <si>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</si>
  <si>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</si>
  <si>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</si>
  <si>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</si>
  <si>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</si>
  <si>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</si>
  <si>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</si>
  <si>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</si>
  <si>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</si>
  <si>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</si>
  <si>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</si>
  <si>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</si>
  <si>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</si>
  <si>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</si>
  <si>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</si>
  <si>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</si>
  <si>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</si>
  <si>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</si>
  <si>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</si>
  <si>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</si>
  <si>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</si>
  <si>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</si>
  <si>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</si>
  <si>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</si>
  <si>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</si>
  <si>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</si>
  <si>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</si>
  <si>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</si>
  <si>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</si>
  <si>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</si>
  <si>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</si>
  <si>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</si>
  <si>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</si>
  <si>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</si>
  <si>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</si>
  <si>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</si>
  <si>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</si>
  <si>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</si>
  <si>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</si>
  <si>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</si>
  <si>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</si>
  <si>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</si>
  <si>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</si>
  <si>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</si>
  <si>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</si>
  <si>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</si>
  <si>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</si>
  <si>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</si>
  <si>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</si>
  <si>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</si>
  <si>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</si>
  <si>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</si>
  <si>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</si>
  <si>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</si>
  <si>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</si>
  <si>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</si>
  <si>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</si>
  <si>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</si>
  <si>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</si>
  <si>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</si>
  <si>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</si>
  <si>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</si>
  <si>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</si>
  <si>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</si>
  <si>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</si>
  <si>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</si>
  <si>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</si>
  <si>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</si>
  <si>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</si>
  <si>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</si>
  <si>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</si>
  <si>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</si>
  <si>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</si>
  <si>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</si>
  <si>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</si>
  <si>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</si>
  <si>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</si>
  <si>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</si>
  <si>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</si>
  <si>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</si>
  <si>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</si>
  <si>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</si>
  <si>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</si>
  <si>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</si>
  <si>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</si>
  <si>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</si>
  <si>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</si>
  <si>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</si>
  <si>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</si>
  <si>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</si>
  <si>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</si>
  <si>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</si>
  <si>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</si>
  <si>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</si>
  <si>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</si>
  <si>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</si>
  <si>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</si>
  <si>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</si>
  <si>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</si>
  <si>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</si>
  <si>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</si>
  <si>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</si>
  <si>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</si>
  <si>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</si>
  <si>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</si>
  <si>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</si>
  <si>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</si>
  <si>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</si>
  <si>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</si>
  <si>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</si>
  <si>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</si>
  <si>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</si>
  <si>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</si>
  <si>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</si>
  <si>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</si>
  <si>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</si>
  <si>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</si>
  <si>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</si>
  <si>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</si>
  <si>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</si>
  <si>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</si>
  <si>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</si>
  <si>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</si>
  <si>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</si>
  <si>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</si>
  <si>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</si>
  <si>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</si>
  <si>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</si>
  <si>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</si>
  <si>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</si>
  <si>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</si>
  <si>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</si>
  <si>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</si>
  <si>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</si>
  <si>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</si>
  <si>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</si>
  <si>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</si>
  <si>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</si>
  <si>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</si>
  <si>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</si>
  <si>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</si>
  <si>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</si>
  <si>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</si>
  <si>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</si>
  <si>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</si>
  <si>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</si>
  <si>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</si>
  <si>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</si>
  <si>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</si>
  <si>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</si>
  <si>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</si>
  <si>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</si>
  <si>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</si>
  <si>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</si>
  <si>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</si>
  <si>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</si>
  <si>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</si>
  <si>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</si>
  <si>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</si>
  <si>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</si>
  <si>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</si>
  <si>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</si>
  <si>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</si>
  <si>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</si>
  <si>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</si>
  <si>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</si>
  <si>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</si>
  <si>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</si>
  <si>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</si>
  <si>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</si>
  <si>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</si>
  <si>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</si>
  <si>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</si>
  <si>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</si>
  <si>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</si>
  <si>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</si>
  <si>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</si>
  <si>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</si>
  <si>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</si>
  <si>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</si>
  <si>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</si>
  <si>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</si>
  <si>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</si>
  <si>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</si>
  <si>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</si>
  <si>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</si>
  <si>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</si>
  <si>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</si>
  <si>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</si>
  <si>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</si>
  <si>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</si>
  <si>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</si>
  <si>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</si>
  <si>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</si>
  <si>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</si>
  <si>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</si>
  <si>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</si>
  <si>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</si>
  <si>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</si>
  <si>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</si>
  <si>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</si>
  <si>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</si>
  <si>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</si>
  <si>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</si>
  <si>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</si>
  <si>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</si>
  <si>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</si>
  <si>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</si>
  <si>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</si>
  <si>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</si>
  <si>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</si>
  <si>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</si>
  <si>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</si>
  <si>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</si>
  <si>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</si>
  <si>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</si>
  <si>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</si>
  <si>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</si>
  <si>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</si>
  <si>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</si>
  <si>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</si>
  <si>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</si>
  <si>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</si>
  <si>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</si>
  <si>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SU001578</t>
  </si>
  <si>
    <t>P002582</t>
  </si>
  <si>
    <t>P002562</t>
  </si>
  <si>
    <t>SU000102</t>
  </si>
  <si>
    <t>P002580</t>
  </si>
  <si>
    <t>SU003423</t>
  </si>
  <si>
    <t>P004315</t>
  </si>
  <si>
    <t>Вареные колбасы «Со шпиком» Весовой п/а ТМ «Особый рецепт» большой батон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</si>
  <si>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</si>
  <si>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</si>
  <si>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</si>
  <si>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</si>
  <si>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</si>
  <si>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</si>
  <si>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</si>
  <si>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</si>
  <si>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</si>
  <si>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</si>
  <si>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</si>
  <si>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</si>
  <si>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</si>
  <si>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</si>
  <si>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</si>
  <si>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</si>
  <si>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</si>
  <si>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</si>
  <si>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</si>
  <si>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</si>
  <si>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</si>
  <si>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</si>
  <si>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</si>
  <si>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</si>
  <si>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</si>
  <si>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</si>
  <si>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</si>
  <si>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</si>
  <si>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</si>
  <si>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</si>
  <si>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</si>
  <si>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</si>
  <si>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</si>
  <si>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</si>
  <si>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</si>
  <si>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</si>
  <si>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</si>
  <si>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</si>
  <si>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</si>
  <si>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</si>
  <si>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</si>
  <si>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</si>
  <si>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</si>
  <si>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</si>
  <si>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</si>
  <si>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</si>
  <si>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</si>
  <si>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</si>
  <si>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</si>
  <si>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</si>
  <si>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</si>
  <si>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</si>
  <si>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</si>
  <si>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</si>
  <si>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</si>
  <si>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</si>
  <si>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</si>
  <si>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</si>
  <si>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</si>
  <si>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</si>
  <si>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</si>
  <si>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</si>
  <si>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</si>
  <si>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</si>
  <si>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</si>
  <si>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</si>
  <si>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</si>
  <si>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</si>
  <si>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</si>
  <si>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</si>
  <si>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</si>
  <si>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</si>
  <si>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</si>
  <si>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</si>
  <si>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</si>
  <si>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</si>
  <si>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</si>
  <si>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</si>
  <si>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</si>
  <si>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</si>
  <si>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</si>
  <si>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</si>
  <si>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</si>
  <si>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</si>
  <si>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</si>
  <si>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</si>
  <si>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</si>
  <si>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</si>
  <si>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</si>
  <si>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</si>
  <si>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</si>
  <si>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</si>
  <si>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</si>
  <si>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</si>
  <si>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</si>
  <si>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</si>
  <si>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</si>
  <si>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</si>
  <si>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</si>
  <si>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</si>
  <si>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</si>
  <si>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</si>
  <si>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</si>
  <si>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</si>
  <si>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</si>
  <si>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</si>
  <si>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</si>
  <si>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</si>
  <si>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</si>
  <si>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</si>
  <si>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</si>
  <si>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</si>
  <si>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</si>
  <si>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</si>
  <si>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</si>
  <si>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</si>
  <si>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</si>
  <si>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</si>
  <si>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</si>
  <si>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</si>
  <si>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</si>
  <si>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</si>
  <si>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</si>
  <si>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</si>
  <si>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</si>
  <si>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</si>
  <si>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</si>
  <si>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</si>
  <si>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</si>
  <si>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</si>
  <si>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</si>
  <si>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SU002634</t>
  </si>
  <si>
    <t>P002989</t>
  </si>
  <si>
    <t>Вареные колбасы «Дугушка Стародворская» Вес п/а ТМ «Дугушка»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</si>
  <si>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</si>
  <si>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</si>
  <si>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</si>
  <si>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</si>
  <si>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</si>
  <si>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</si>
  <si>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</si>
  <si>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</si>
  <si>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</si>
  <si>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</si>
  <si>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</si>
  <si>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</si>
  <si>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</si>
  <si>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</si>
  <si>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</si>
  <si>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</si>
  <si>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</si>
  <si>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</si>
  <si>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</si>
  <si>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</si>
  <si>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</si>
  <si>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</si>
  <si>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</si>
  <si>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</si>
  <si>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</si>
  <si>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</si>
  <si>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</si>
  <si>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</si>
  <si>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</si>
  <si>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</si>
  <si>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</si>
  <si>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</si>
  <si>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</si>
  <si>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</si>
  <si>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</si>
  <si>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</si>
  <si>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</si>
  <si>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</si>
  <si>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</si>
  <si>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</si>
  <si>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</si>
  <si>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</si>
  <si>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</si>
  <si>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</si>
  <si>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</si>
  <si>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</si>
  <si>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</si>
  <si>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</si>
  <si>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</si>
  <si>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</si>
  <si>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</si>
  <si>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</si>
  <si>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</si>
  <si>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</si>
  <si>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</si>
  <si>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</si>
  <si>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</si>
  <si>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</si>
  <si>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</si>
  <si>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</si>
  <si>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</si>
  <si>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</si>
  <si>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</si>
  <si>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</si>
  <si>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</si>
  <si>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</si>
  <si>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</si>
  <si>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</si>
  <si>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</si>
  <si>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</si>
  <si>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</si>
  <si>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</si>
  <si>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</si>
  <si>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</si>
  <si>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</si>
  <si>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</si>
  <si>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</si>
  <si>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</si>
  <si>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</si>
  <si>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</si>
  <si>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</si>
  <si>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</si>
  <si>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</si>
  <si>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</si>
  <si>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</si>
  <si>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</si>
  <si>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</si>
  <si>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</si>
  <si>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</si>
  <si>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</si>
  <si>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</si>
  <si>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</si>
  <si>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</si>
  <si>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</si>
  <si>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</si>
  <si>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</si>
  <si>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</si>
  <si>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</si>
  <si>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</si>
  <si>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</si>
  <si>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</si>
  <si>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</si>
  <si>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</si>
  <si>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</si>
  <si>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</si>
  <si>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</si>
  <si>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</si>
  <si>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</si>
  <si>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</si>
  <si>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</si>
  <si>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</si>
  <si>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</si>
  <si>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</si>
  <si>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</si>
  <si>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</si>
  <si>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</si>
  <si>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</si>
  <si>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</si>
  <si>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</si>
  <si>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</si>
  <si>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</si>
  <si>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</si>
  <si>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</si>
  <si>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</si>
  <si>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</si>
  <si>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</si>
  <si>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</si>
  <si>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</si>
  <si>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</si>
  <si>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</si>
  <si>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</si>
  <si>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</si>
  <si>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</si>
  <si>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</si>
  <si>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</si>
  <si>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</si>
  <si>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</si>
  <si>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</si>
  <si>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</si>
  <si>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</si>
  <si>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</si>
  <si>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</si>
  <si>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</si>
  <si>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</si>
  <si>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</si>
  <si>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</si>
  <si>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</si>
  <si>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</si>
  <si>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</si>
  <si>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</si>
  <si>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</si>
  <si>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</si>
  <si>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</si>
  <si>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</si>
  <si>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</si>
  <si>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</si>
  <si>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</si>
  <si>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</si>
  <si>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</si>
  <si>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</si>
  <si>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</si>
  <si>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</si>
  <si>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</si>
  <si>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</si>
  <si>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</si>
  <si>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</si>
  <si>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</si>
  <si>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</si>
  <si>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№4,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</si>
</sst>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4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7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4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9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0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5" customWidth="1"/>
    <col min="18" max="18" width="6.140625" style="36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5" customWidth="1"/>
    <col min="24" max="24" width="11" style="365" customWidth="1"/>
    <col min="25" max="25" width="10" style="365" customWidth="1"/>
    <col min="26" max="26" width="11.5703125" style="365" customWidth="1"/>
    <col min="27" max="27" width="10.42578125" style="36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5" customWidth="1"/>
    <col min="32" max="32" width="9.140625" style="365" customWidth="1"/>
    <col min="33" max="16384" width="9.140625" style="365"/>
  </cols>
  <sheetData>
    <row r="1" spans="1:30" s="370" customFormat="1" ht="45" customHeight="1" x14ac:dyDescent="0.2">
      <c r="A1" s="41"/>
      <c r="B1" s="41"/>
      <c r="C1" s="41"/>
      <c r="D1" s="561" t="s">
        <v>0</v>
      </c>
      <c r="E1" s="378"/>
      <c r="F1" s="378"/>
      <c r="G1" s="12" t="s">
        <v>1</v>
      </c>
      <c r="H1" s="561" t="s">
        <v>2</v>
      </c>
      <c r="I1" s="378"/>
      <c r="J1" s="378"/>
      <c r="K1" s="378"/>
      <c r="L1" s="378"/>
      <c r="M1" s="378"/>
      <c r="N1" s="378"/>
      <c r="O1" s="378"/>
      <c r="P1" s="378"/>
      <c r="Q1" s="377" t="s">
        <v>3</v>
      </c>
      <c r="R1" s="378"/>
      <c r="S1" s="37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3"/>
      <c r="Q2" s="383"/>
      <c r="R2" s="383"/>
      <c r="S2" s="383"/>
      <c r="T2" s="383"/>
      <c r="U2" s="383"/>
      <c r="V2" s="383"/>
      <c r="W2" s="16"/>
      <c r="X2" s="16"/>
      <c r="Y2" s="16"/>
      <c r="Z2" s="16"/>
      <c r="AA2" s="51"/>
      <c r="AB2" s="51"/>
      <c r="AC2" s="51"/>
    </row>
    <row r="3" spans="1:30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3"/>
      <c r="P3" s="383"/>
      <c r="Q3" s="383"/>
      <c r="R3" s="383"/>
      <c r="S3" s="383"/>
      <c r="T3" s="383"/>
      <c r="U3" s="383"/>
      <c r="V3" s="383"/>
      <c r="W3" s="16"/>
      <c r="X3" s="16"/>
      <c r="Y3" s="16"/>
      <c r="Z3" s="16"/>
      <c r="AA3" s="51"/>
      <c r="AB3" s="51"/>
      <c r="AC3" s="51"/>
    </row>
    <row r="4" spans="1:30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0" customFormat="1" ht="23.45" customHeight="1" x14ac:dyDescent="0.2">
      <c r="A5" s="696" t="s">
        <v>8</v>
      </c>
      <c r="B5" s="418"/>
      <c r="C5" s="414"/>
      <c r="D5" s="685"/>
      <c r="E5" s="686"/>
      <c r="F5" s="447" t="s">
        <v>9</v>
      </c>
      <c r="G5" s="414"/>
      <c r="H5" s="685" t="s">
        <v>776</v>
      </c>
      <c r="I5" s="724"/>
      <c r="J5" s="724"/>
      <c r="K5" s="724"/>
      <c r="L5" s="686"/>
      <c r="M5" s="58"/>
      <c r="O5" s="24" t="s">
        <v>10</v>
      </c>
      <c r="P5" s="454">
        <v>45435</v>
      </c>
      <c r="Q5" s="455"/>
      <c r="S5" s="563" t="s">
        <v>11</v>
      </c>
      <c r="T5" s="465"/>
      <c r="U5" s="566" t="s">
        <v>12</v>
      </c>
      <c r="V5" s="455"/>
      <c r="AA5" s="51"/>
      <c r="AB5" s="51"/>
      <c r="AC5" s="51"/>
    </row>
    <row r="6" spans="1:30" s="370" customFormat="1" ht="24" customHeight="1" x14ac:dyDescent="0.2">
      <c r="A6" s="696" t="s">
        <v>13</v>
      </c>
      <c r="B6" s="418"/>
      <c r="C6" s="414"/>
      <c r="D6" s="488" t="s">
        <v>14</v>
      </c>
      <c r="E6" s="489"/>
      <c r="F6" s="489"/>
      <c r="G6" s="489"/>
      <c r="H6" s="489"/>
      <c r="I6" s="489"/>
      <c r="J6" s="489"/>
      <c r="K6" s="489"/>
      <c r="L6" s="455"/>
      <c r="M6" s="59"/>
      <c r="O6" s="24" t="s">
        <v>15</v>
      </c>
      <c r="P6" s="741" t="str">
        <f>IF(P5=0," ",CHOOSE(WEEKDAY(P5,2),"Понедельник","Вторник","Среда","Четверг","Пятница","Суббота","Воскресенье"))</f>
        <v>Четверг</v>
      </c>
      <c r="Q6" s="381"/>
      <c r="S6" s="733" t="s">
        <v>16</v>
      </c>
      <c r="T6" s="465"/>
      <c r="U6" s="510" t="s">
        <v>17</v>
      </c>
      <c r="V6" s="511"/>
      <c r="AA6" s="51"/>
      <c r="AB6" s="51"/>
      <c r="AC6" s="51"/>
    </row>
    <row r="7" spans="1:30" s="370" customFormat="1" ht="21.75" hidden="1" customHeight="1" x14ac:dyDescent="0.2">
      <c r="A7" s="55"/>
      <c r="B7" s="55"/>
      <c r="C7" s="55"/>
      <c r="D7" s="584" t="str">
        <f>IFERROR(VLOOKUP(DeliveryAddress,Table,3,0),1)</f>
        <v>5</v>
      </c>
      <c r="E7" s="585"/>
      <c r="F7" s="585"/>
      <c r="G7" s="585"/>
      <c r="H7" s="585"/>
      <c r="I7" s="585"/>
      <c r="J7" s="585"/>
      <c r="K7" s="585"/>
      <c r="L7" s="395"/>
      <c r="M7" s="60"/>
      <c r="O7" s="24"/>
      <c r="P7" s="42"/>
      <c r="Q7" s="42"/>
      <c r="S7" s="383"/>
      <c r="T7" s="465"/>
      <c r="U7" s="512"/>
      <c r="V7" s="513"/>
      <c r="AA7" s="51"/>
      <c r="AB7" s="51"/>
      <c r="AC7" s="51"/>
    </row>
    <row r="8" spans="1:30" s="370" customFormat="1" ht="25.5" customHeight="1" x14ac:dyDescent="0.2">
      <c r="A8" s="391" t="s">
        <v>18</v>
      </c>
      <c r="B8" s="392"/>
      <c r="C8" s="393"/>
      <c r="D8" s="693"/>
      <c r="E8" s="694"/>
      <c r="F8" s="694"/>
      <c r="G8" s="694"/>
      <c r="H8" s="694"/>
      <c r="I8" s="694"/>
      <c r="J8" s="694"/>
      <c r="K8" s="694"/>
      <c r="L8" s="695"/>
      <c r="M8" s="61"/>
      <c r="O8" s="24" t="s">
        <v>19</v>
      </c>
      <c r="P8" s="394">
        <v>0.41666666666666669</v>
      </c>
      <c r="Q8" s="395"/>
      <c r="S8" s="383"/>
      <c r="T8" s="465"/>
      <c r="U8" s="512"/>
      <c r="V8" s="513"/>
      <c r="AA8" s="51"/>
      <c r="AB8" s="51"/>
      <c r="AC8" s="51"/>
    </row>
    <row r="9" spans="1:30" s="370" customFormat="1" ht="39.950000000000003" customHeight="1" x14ac:dyDescent="0.2">
      <c r="A9" s="4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3"/>
      <c r="C9" s="383"/>
      <c r="D9" s="467"/>
      <c r="E9" s="457"/>
      <c r="F9" s="4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3"/>
      <c r="H9" s="456" t="str">
        <f>IF(AND($A$9="Тип доверенности/получателя при получении в адресе перегруза:",$D$9="Разовая доверенность"),"Введите ФИО","")</f>
        <v/>
      </c>
      <c r="I9" s="457"/>
      <c r="J9" s="4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7"/>
      <c r="L9" s="457"/>
      <c r="M9" s="371"/>
      <c r="O9" s="26" t="s">
        <v>20</v>
      </c>
      <c r="P9" s="632"/>
      <c r="Q9" s="390"/>
      <c r="S9" s="383"/>
      <c r="T9" s="465"/>
      <c r="U9" s="514"/>
      <c r="V9" s="515"/>
      <c r="W9" s="43"/>
      <c r="X9" s="43"/>
      <c r="Y9" s="43"/>
      <c r="Z9" s="43"/>
      <c r="AA9" s="51"/>
      <c r="AB9" s="51"/>
      <c r="AC9" s="51"/>
    </row>
    <row r="10" spans="1:30" s="370" customFormat="1" ht="26.45" customHeight="1" x14ac:dyDescent="0.2">
      <c r="A10" s="4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3"/>
      <c r="C10" s="383"/>
      <c r="D10" s="467"/>
      <c r="E10" s="457"/>
      <c r="F10" s="4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3"/>
      <c r="H10" s="517" t="str">
        <f>IFERROR(VLOOKUP($D$10,Proxy,2,FALSE),"")</f>
        <v/>
      </c>
      <c r="I10" s="383"/>
      <c r="J10" s="383"/>
      <c r="K10" s="383"/>
      <c r="L10" s="383"/>
      <c r="M10" s="369"/>
      <c r="O10" s="26" t="s">
        <v>21</v>
      </c>
      <c r="P10" s="590"/>
      <c r="Q10" s="591"/>
      <c r="T10" s="24" t="s">
        <v>22</v>
      </c>
      <c r="U10" s="760" t="s">
        <v>23</v>
      </c>
      <c r="V10" s="511"/>
      <c r="W10" s="44"/>
      <c r="X10" s="44"/>
      <c r="Y10" s="44"/>
      <c r="Z10" s="44"/>
      <c r="AA10" s="51"/>
      <c r="AB10" s="51"/>
      <c r="AC10" s="51"/>
    </row>
    <row r="11" spans="1:30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35"/>
      <c r="Q11" s="455"/>
      <c r="T11" s="24" t="s">
        <v>26</v>
      </c>
      <c r="U11" s="389" t="s">
        <v>27</v>
      </c>
      <c r="V11" s="390"/>
      <c r="W11" s="45"/>
      <c r="X11" s="45"/>
      <c r="Y11" s="45"/>
      <c r="Z11" s="45"/>
      <c r="AA11" s="51"/>
      <c r="AB11" s="51"/>
      <c r="AC11" s="51"/>
    </row>
    <row r="12" spans="1:30" s="370" customFormat="1" ht="18.600000000000001" customHeight="1" x14ac:dyDescent="0.2">
      <c r="A12" s="451" t="s">
        <v>28</v>
      </c>
      <c r="B12" s="418"/>
      <c r="C12" s="418"/>
      <c r="D12" s="418"/>
      <c r="E12" s="418"/>
      <c r="F12" s="418"/>
      <c r="G12" s="418"/>
      <c r="H12" s="418"/>
      <c r="I12" s="418"/>
      <c r="J12" s="418"/>
      <c r="K12" s="418"/>
      <c r="L12" s="414"/>
      <c r="M12" s="62"/>
      <c r="O12" s="24" t="s">
        <v>29</v>
      </c>
      <c r="P12" s="394"/>
      <c r="Q12" s="395"/>
      <c r="R12" s="23"/>
      <c r="T12" s="24"/>
      <c r="U12" s="378"/>
      <c r="V12" s="383"/>
      <c r="AA12" s="51"/>
      <c r="AB12" s="51"/>
      <c r="AC12" s="51"/>
    </row>
    <row r="13" spans="1:30" s="370" customFormat="1" ht="23.25" customHeight="1" x14ac:dyDescent="0.2">
      <c r="A13" s="451" t="s">
        <v>30</v>
      </c>
      <c r="B13" s="418"/>
      <c r="C13" s="418"/>
      <c r="D13" s="418"/>
      <c r="E13" s="418"/>
      <c r="F13" s="418"/>
      <c r="G13" s="418"/>
      <c r="H13" s="418"/>
      <c r="I13" s="418"/>
      <c r="J13" s="418"/>
      <c r="K13" s="418"/>
      <c r="L13" s="414"/>
      <c r="M13" s="62"/>
      <c r="N13" s="26"/>
      <c r="O13" s="26" t="s">
        <v>31</v>
      </c>
      <c r="P13" s="389"/>
      <c r="Q13" s="390"/>
      <c r="R13" s="23"/>
      <c r="W13" s="49"/>
      <c r="X13" s="49"/>
      <c r="Y13" s="49"/>
      <c r="Z13" s="49"/>
      <c r="AA13" s="51"/>
      <c r="AB13" s="51"/>
      <c r="AC13" s="51"/>
    </row>
    <row r="14" spans="1:30" s="370" customFormat="1" ht="18.600000000000001" customHeight="1" x14ac:dyDescent="0.2">
      <c r="A14" s="451" t="s">
        <v>32</v>
      </c>
      <c r="B14" s="418"/>
      <c r="C14" s="418"/>
      <c r="D14" s="418"/>
      <c r="E14" s="418"/>
      <c r="F14" s="418"/>
      <c r="G14" s="418"/>
      <c r="H14" s="418"/>
      <c r="I14" s="418"/>
      <c r="J14" s="418"/>
      <c r="K14" s="418"/>
      <c r="L14" s="414"/>
      <c r="M14" s="62"/>
      <c r="W14" s="50"/>
      <c r="X14" s="50"/>
      <c r="Y14" s="50"/>
      <c r="Z14" s="50"/>
      <c r="AA14" s="51"/>
      <c r="AB14" s="51"/>
      <c r="AC14" s="51"/>
    </row>
    <row r="15" spans="1:30" s="370" customFormat="1" ht="22.5" customHeight="1" x14ac:dyDescent="0.2">
      <c r="A15" s="417" t="s">
        <v>33</v>
      </c>
      <c r="B15" s="418"/>
      <c r="C15" s="418"/>
      <c r="D15" s="418"/>
      <c r="E15" s="418"/>
      <c r="F15" s="418"/>
      <c r="G15" s="418"/>
      <c r="H15" s="418"/>
      <c r="I15" s="418"/>
      <c r="J15" s="418"/>
      <c r="K15" s="418"/>
      <c r="L15" s="414"/>
      <c r="M15" s="63"/>
      <c r="O15" s="668" t="s">
        <v>34</v>
      </c>
      <c r="P15" s="378"/>
      <c r="Q15" s="378"/>
      <c r="R15" s="378"/>
      <c r="S15" s="37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69"/>
      <c r="P16" s="669"/>
      <c r="Q16" s="669"/>
      <c r="R16" s="669"/>
      <c r="S16" s="66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87" t="s">
        <v>35</v>
      </c>
      <c r="B17" s="387" t="s">
        <v>36</v>
      </c>
      <c r="C17" s="697" t="s">
        <v>37</v>
      </c>
      <c r="D17" s="387" t="s">
        <v>38</v>
      </c>
      <c r="E17" s="424"/>
      <c r="F17" s="387" t="s">
        <v>39</v>
      </c>
      <c r="G17" s="387" t="s">
        <v>40</v>
      </c>
      <c r="H17" s="387" t="s">
        <v>41</v>
      </c>
      <c r="I17" s="387" t="s">
        <v>42</v>
      </c>
      <c r="J17" s="387" t="s">
        <v>43</v>
      </c>
      <c r="K17" s="387" t="s">
        <v>44</v>
      </c>
      <c r="L17" s="387" t="s">
        <v>45</v>
      </c>
      <c r="M17" s="387" t="s">
        <v>46</v>
      </c>
      <c r="N17" s="387" t="s">
        <v>47</v>
      </c>
      <c r="O17" s="387" t="s">
        <v>48</v>
      </c>
      <c r="P17" s="709"/>
      <c r="Q17" s="709"/>
      <c r="R17" s="709"/>
      <c r="S17" s="424"/>
      <c r="T17" s="413" t="s">
        <v>49</v>
      </c>
      <c r="U17" s="414"/>
      <c r="V17" s="387" t="s">
        <v>50</v>
      </c>
      <c r="W17" s="387" t="s">
        <v>51</v>
      </c>
      <c r="X17" s="459" t="s">
        <v>52</v>
      </c>
      <c r="Y17" s="387" t="s">
        <v>53</v>
      </c>
      <c r="Z17" s="535" t="s">
        <v>54</v>
      </c>
      <c r="AA17" s="535" t="s">
        <v>55</v>
      </c>
      <c r="AB17" s="535" t="s">
        <v>56</v>
      </c>
      <c r="AC17" s="700"/>
      <c r="AD17" s="701"/>
      <c r="AE17" s="675"/>
      <c r="BB17" s="411" t="s">
        <v>57</v>
      </c>
    </row>
    <row r="18" spans="1:67" ht="14.25" customHeight="1" x14ac:dyDescent="0.2">
      <c r="A18" s="388"/>
      <c r="B18" s="388"/>
      <c r="C18" s="388"/>
      <c r="D18" s="425"/>
      <c r="E18" s="426"/>
      <c r="F18" s="388"/>
      <c r="G18" s="388"/>
      <c r="H18" s="388"/>
      <c r="I18" s="388"/>
      <c r="J18" s="388"/>
      <c r="K18" s="388"/>
      <c r="L18" s="388"/>
      <c r="M18" s="388"/>
      <c r="N18" s="388"/>
      <c r="O18" s="425"/>
      <c r="P18" s="710"/>
      <c r="Q18" s="710"/>
      <c r="R18" s="710"/>
      <c r="S18" s="426"/>
      <c r="T18" s="368" t="s">
        <v>58</v>
      </c>
      <c r="U18" s="368" t="s">
        <v>59</v>
      </c>
      <c r="V18" s="388"/>
      <c r="W18" s="388"/>
      <c r="X18" s="460"/>
      <c r="Y18" s="388"/>
      <c r="Z18" s="536"/>
      <c r="AA18" s="536"/>
      <c r="AB18" s="702"/>
      <c r="AC18" s="703"/>
      <c r="AD18" s="704"/>
      <c r="AE18" s="676"/>
      <c r="BB18" s="383"/>
    </row>
    <row r="19" spans="1:67" ht="27.75" hidden="1" customHeight="1" x14ac:dyDescent="0.2">
      <c r="A19" s="490" t="s">
        <v>60</v>
      </c>
      <c r="B19" s="491"/>
      <c r="C19" s="491"/>
      <c r="D19" s="491"/>
      <c r="E19" s="491"/>
      <c r="F19" s="491"/>
      <c r="G19" s="491"/>
      <c r="H19" s="491"/>
      <c r="I19" s="491"/>
      <c r="J19" s="491"/>
      <c r="K19" s="491"/>
      <c r="L19" s="491"/>
      <c r="M19" s="491"/>
      <c r="N19" s="491"/>
      <c r="O19" s="491"/>
      <c r="P19" s="491"/>
      <c r="Q19" s="491"/>
      <c r="R19" s="491"/>
      <c r="S19" s="491"/>
      <c r="T19" s="491"/>
      <c r="U19" s="491"/>
      <c r="V19" s="491"/>
      <c r="W19" s="491"/>
      <c r="X19" s="491"/>
      <c r="Y19" s="491"/>
      <c r="Z19" s="48"/>
      <c r="AA19" s="48"/>
    </row>
    <row r="20" spans="1:67" ht="16.5" hidden="1" customHeight="1" x14ac:dyDescent="0.25">
      <c r="A20" s="382" t="s">
        <v>60</v>
      </c>
      <c r="B20" s="383"/>
      <c r="C20" s="383"/>
      <c r="D20" s="383"/>
      <c r="E20" s="383"/>
      <c r="F20" s="383"/>
      <c r="G20" s="383"/>
      <c r="H20" s="383"/>
      <c r="I20" s="383"/>
      <c r="J20" s="383"/>
      <c r="K20" s="383"/>
      <c r="L20" s="383"/>
      <c r="M20" s="383"/>
      <c r="N20" s="383"/>
      <c r="O20" s="383"/>
      <c r="P20" s="383"/>
      <c r="Q20" s="383"/>
      <c r="R20" s="383"/>
      <c r="S20" s="383"/>
      <c r="T20" s="383"/>
      <c r="U20" s="383"/>
      <c r="V20" s="383"/>
      <c r="W20" s="383"/>
      <c r="X20" s="383"/>
      <c r="Y20" s="383"/>
      <c r="Z20" s="367"/>
      <c r="AA20" s="367"/>
    </row>
    <row r="21" spans="1:67" ht="14.25" hidden="1" customHeight="1" x14ac:dyDescent="0.25">
      <c r="A21" s="385" t="s">
        <v>61</v>
      </c>
      <c r="B21" s="383"/>
      <c r="C21" s="383"/>
      <c r="D21" s="383"/>
      <c r="E21" s="383"/>
      <c r="F21" s="383"/>
      <c r="G21" s="383"/>
      <c r="H21" s="383"/>
      <c r="I21" s="383"/>
      <c r="J21" s="383"/>
      <c r="K21" s="383"/>
      <c r="L21" s="383"/>
      <c r="M21" s="383"/>
      <c r="N21" s="383"/>
      <c r="O21" s="383"/>
      <c r="P21" s="383"/>
      <c r="Q21" s="383"/>
      <c r="R21" s="383"/>
      <c r="S21" s="383"/>
      <c r="T21" s="383"/>
      <c r="U21" s="383"/>
      <c r="V21" s="383"/>
      <c r="W21" s="383"/>
      <c r="X21" s="383"/>
      <c r="Y21" s="383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86">
        <v>4680115885004</v>
      </c>
      <c r="E22" s="381"/>
      <c r="F22" s="372">
        <v>0.16</v>
      </c>
      <c r="G22" s="32">
        <v>10</v>
      </c>
      <c r="H22" s="372">
        <v>1.6</v>
      </c>
      <c r="I22" s="372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73" t="s">
        <v>66</v>
      </c>
      <c r="P22" s="380"/>
      <c r="Q22" s="380"/>
      <c r="R22" s="380"/>
      <c r="S22" s="381"/>
      <c r="T22" s="34"/>
      <c r="U22" s="34"/>
      <c r="V22" s="35" t="s">
        <v>67</v>
      </c>
      <c r="W22" s="373">
        <v>0</v>
      </c>
      <c r="X22" s="374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86">
        <v>4607091389258</v>
      </c>
      <c r="E23" s="381"/>
      <c r="F23" s="372">
        <v>0.3</v>
      </c>
      <c r="G23" s="32">
        <v>6</v>
      </c>
      <c r="H23" s="372">
        <v>1.8</v>
      </c>
      <c r="I23" s="372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62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81"/>
      <c r="T23" s="34"/>
      <c r="U23" s="34"/>
      <c r="V23" s="35" t="s">
        <v>67</v>
      </c>
      <c r="W23" s="373">
        <v>0</v>
      </c>
      <c r="X23" s="374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3"/>
      <c r="B24" s="383"/>
      <c r="C24" s="383"/>
      <c r="D24" s="383"/>
      <c r="E24" s="383"/>
      <c r="F24" s="383"/>
      <c r="G24" s="383"/>
      <c r="H24" s="383"/>
      <c r="I24" s="383"/>
      <c r="J24" s="383"/>
      <c r="K24" s="383"/>
      <c r="L24" s="383"/>
      <c r="M24" s="383"/>
      <c r="N24" s="404"/>
      <c r="O24" s="405" t="s">
        <v>72</v>
      </c>
      <c r="P24" s="392"/>
      <c r="Q24" s="392"/>
      <c r="R24" s="392"/>
      <c r="S24" s="392"/>
      <c r="T24" s="392"/>
      <c r="U24" s="393"/>
      <c r="V24" s="37" t="s">
        <v>73</v>
      </c>
      <c r="W24" s="375">
        <f>IFERROR(W22/H22,"0")+IFERROR(W23/H23,"0")</f>
        <v>0</v>
      </c>
      <c r="X24" s="375">
        <f>IFERROR(X22/H22,"0")+IFERROR(X23/H23,"0")</f>
        <v>0</v>
      </c>
      <c r="Y24" s="375">
        <f>IFERROR(IF(Y22="",0,Y22),"0")+IFERROR(IF(Y23="",0,Y23),"0")</f>
        <v>0</v>
      </c>
      <c r="Z24" s="376"/>
      <c r="AA24" s="376"/>
    </row>
    <row r="25" spans="1:67" hidden="1" x14ac:dyDescent="0.2">
      <c r="A25" s="383"/>
      <c r="B25" s="383"/>
      <c r="C25" s="383"/>
      <c r="D25" s="383"/>
      <c r="E25" s="383"/>
      <c r="F25" s="383"/>
      <c r="G25" s="383"/>
      <c r="H25" s="383"/>
      <c r="I25" s="383"/>
      <c r="J25" s="383"/>
      <c r="K25" s="383"/>
      <c r="L25" s="383"/>
      <c r="M25" s="383"/>
      <c r="N25" s="404"/>
      <c r="O25" s="405" t="s">
        <v>72</v>
      </c>
      <c r="P25" s="392"/>
      <c r="Q25" s="392"/>
      <c r="R25" s="392"/>
      <c r="S25" s="392"/>
      <c r="T25" s="392"/>
      <c r="U25" s="393"/>
      <c r="V25" s="37" t="s">
        <v>67</v>
      </c>
      <c r="W25" s="375">
        <f>IFERROR(SUM(W22:W23),"0")</f>
        <v>0</v>
      </c>
      <c r="X25" s="375">
        <f>IFERROR(SUM(X22:X23),"0")</f>
        <v>0</v>
      </c>
      <c r="Y25" s="37"/>
      <c r="Z25" s="376"/>
      <c r="AA25" s="376"/>
    </row>
    <row r="26" spans="1:67" ht="14.25" hidden="1" customHeight="1" x14ac:dyDescent="0.25">
      <c r="A26" s="385" t="s">
        <v>74</v>
      </c>
      <c r="B26" s="383"/>
      <c r="C26" s="383"/>
      <c r="D26" s="383"/>
      <c r="E26" s="383"/>
      <c r="F26" s="383"/>
      <c r="G26" s="383"/>
      <c r="H26" s="383"/>
      <c r="I26" s="383"/>
      <c r="J26" s="383"/>
      <c r="K26" s="383"/>
      <c r="L26" s="383"/>
      <c r="M26" s="383"/>
      <c r="N26" s="383"/>
      <c r="O26" s="383"/>
      <c r="P26" s="383"/>
      <c r="Q26" s="383"/>
      <c r="R26" s="383"/>
      <c r="S26" s="383"/>
      <c r="T26" s="383"/>
      <c r="U26" s="383"/>
      <c r="V26" s="383"/>
      <c r="W26" s="383"/>
      <c r="X26" s="383"/>
      <c r="Y26" s="383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86">
        <v>4607091383881</v>
      </c>
      <c r="E27" s="381"/>
      <c r="F27" s="372">
        <v>0.33</v>
      </c>
      <c r="G27" s="32">
        <v>6</v>
      </c>
      <c r="H27" s="372">
        <v>1.98</v>
      </c>
      <c r="I27" s="372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9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81"/>
      <c r="T27" s="34"/>
      <c r="U27" s="34"/>
      <c r="V27" s="35" t="s">
        <v>67</v>
      </c>
      <c r="W27" s="373">
        <v>0</v>
      </c>
      <c r="X27" s="374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86">
        <v>4607091388237</v>
      </c>
      <c r="E28" s="381"/>
      <c r="F28" s="372">
        <v>0.42</v>
      </c>
      <c r="G28" s="32">
        <v>6</v>
      </c>
      <c r="H28" s="372">
        <v>2.52</v>
      </c>
      <c r="I28" s="372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81"/>
      <c r="T28" s="34"/>
      <c r="U28" s="34"/>
      <c r="V28" s="35" t="s">
        <v>67</v>
      </c>
      <c r="W28" s="373">
        <v>0</v>
      </c>
      <c r="X28" s="37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4301051692</v>
      </c>
      <c r="D29" s="386">
        <v>4607091383935</v>
      </c>
      <c r="E29" s="381"/>
      <c r="F29" s="372">
        <v>0.33</v>
      </c>
      <c r="G29" s="32">
        <v>6</v>
      </c>
      <c r="H29" s="372">
        <v>1.98</v>
      </c>
      <c r="I29" s="372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74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0"/>
      <c r="Q29" s="380"/>
      <c r="R29" s="380"/>
      <c r="S29" s="381"/>
      <c r="T29" s="34"/>
      <c r="U29" s="34"/>
      <c r="V29" s="35" t="s">
        <v>67</v>
      </c>
      <c r="W29" s="373">
        <v>0</v>
      </c>
      <c r="X29" s="37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4301051180</v>
      </c>
      <c r="D30" s="386">
        <v>4607091383935</v>
      </c>
      <c r="E30" s="381"/>
      <c r="F30" s="372">
        <v>0.33</v>
      </c>
      <c r="G30" s="32">
        <v>6</v>
      </c>
      <c r="H30" s="372">
        <v>1.98</v>
      </c>
      <c r="I30" s="372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75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0"/>
      <c r="Q30" s="380"/>
      <c r="R30" s="380"/>
      <c r="S30" s="381"/>
      <c r="T30" s="34"/>
      <c r="U30" s="34"/>
      <c r="V30" s="35" t="s">
        <v>67</v>
      </c>
      <c r="W30" s="373">
        <v>0</v>
      </c>
      <c r="X30" s="37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86">
        <v>4680115881853</v>
      </c>
      <c r="E31" s="381"/>
      <c r="F31" s="372">
        <v>0.33</v>
      </c>
      <c r="G31" s="32">
        <v>6</v>
      </c>
      <c r="H31" s="372">
        <v>1.98</v>
      </c>
      <c r="I31" s="372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74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81"/>
      <c r="T31" s="34"/>
      <c r="U31" s="34"/>
      <c r="V31" s="35" t="s">
        <v>67</v>
      </c>
      <c r="W31" s="373">
        <v>0</v>
      </c>
      <c r="X31" s="37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86">
        <v>4607091383911</v>
      </c>
      <c r="E32" s="381"/>
      <c r="F32" s="372">
        <v>0.33</v>
      </c>
      <c r="G32" s="32">
        <v>6</v>
      </c>
      <c r="H32" s="372">
        <v>1.98</v>
      </c>
      <c r="I32" s="372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2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81"/>
      <c r="T32" s="34"/>
      <c r="U32" s="34"/>
      <c r="V32" s="35" t="s">
        <v>67</v>
      </c>
      <c r="W32" s="373">
        <v>0</v>
      </c>
      <c r="X32" s="37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86">
        <v>4607091388244</v>
      </c>
      <c r="E33" s="381"/>
      <c r="F33" s="372">
        <v>0.42</v>
      </c>
      <c r="G33" s="32">
        <v>6</v>
      </c>
      <c r="H33" s="372">
        <v>2.52</v>
      </c>
      <c r="I33" s="372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58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81"/>
      <c r="T33" s="34"/>
      <c r="U33" s="34"/>
      <c r="V33" s="35" t="s">
        <v>67</v>
      </c>
      <c r="W33" s="373">
        <v>0</v>
      </c>
      <c r="X33" s="37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03"/>
      <c r="B34" s="383"/>
      <c r="C34" s="383"/>
      <c r="D34" s="383"/>
      <c r="E34" s="383"/>
      <c r="F34" s="383"/>
      <c r="G34" s="383"/>
      <c r="H34" s="383"/>
      <c r="I34" s="383"/>
      <c r="J34" s="383"/>
      <c r="K34" s="383"/>
      <c r="L34" s="383"/>
      <c r="M34" s="383"/>
      <c r="N34" s="404"/>
      <c r="O34" s="405" t="s">
        <v>72</v>
      </c>
      <c r="P34" s="392"/>
      <c r="Q34" s="392"/>
      <c r="R34" s="392"/>
      <c r="S34" s="392"/>
      <c r="T34" s="392"/>
      <c r="U34" s="393"/>
      <c r="V34" s="37" t="s">
        <v>73</v>
      </c>
      <c r="W34" s="375">
        <f>IFERROR(W27/H27,"0")+IFERROR(W28/H28,"0")+IFERROR(W29/H29,"0")+IFERROR(W30/H30,"0")+IFERROR(W31/H31,"0")+IFERROR(W32/H32,"0")+IFERROR(W33/H33,"0")</f>
        <v>0</v>
      </c>
      <c r="X34" s="375">
        <f>IFERROR(X27/H27,"0")+IFERROR(X28/H28,"0")+IFERROR(X29/H29,"0")+IFERROR(X30/H30,"0")+IFERROR(X31/H31,"0")+IFERROR(X32/H32,"0")+IFERROR(X33/H33,"0")</f>
        <v>0</v>
      </c>
      <c r="Y34" s="375">
        <f>IFERROR(IF(Y27="",0,Y27),"0")+IFERROR(IF(Y28="",0,Y28),"0")+IFERROR(IF(Y29="",0,Y29),"0")+IFERROR(IF(Y30="",0,Y30),"0")+IFERROR(IF(Y31="",0,Y31),"0")+IFERROR(IF(Y32="",0,Y32),"0")+IFERROR(IF(Y33="",0,Y33),"0")</f>
        <v>0</v>
      </c>
      <c r="Z34" s="376"/>
      <c r="AA34" s="376"/>
    </row>
    <row r="35" spans="1:67" hidden="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  <c r="K35" s="383"/>
      <c r="L35" s="383"/>
      <c r="M35" s="383"/>
      <c r="N35" s="404"/>
      <c r="O35" s="405" t="s">
        <v>72</v>
      </c>
      <c r="P35" s="392"/>
      <c r="Q35" s="392"/>
      <c r="R35" s="392"/>
      <c r="S35" s="392"/>
      <c r="T35" s="392"/>
      <c r="U35" s="393"/>
      <c r="V35" s="37" t="s">
        <v>67</v>
      </c>
      <c r="W35" s="375">
        <f>IFERROR(SUM(W27:W33),"0")</f>
        <v>0</v>
      </c>
      <c r="X35" s="375">
        <f>IFERROR(SUM(X27:X33),"0")</f>
        <v>0</v>
      </c>
      <c r="Y35" s="37"/>
      <c r="Z35" s="376"/>
      <c r="AA35" s="376"/>
    </row>
    <row r="36" spans="1:67" ht="14.25" hidden="1" customHeight="1" x14ac:dyDescent="0.25">
      <c r="A36" s="385" t="s">
        <v>88</v>
      </c>
      <c r="B36" s="383"/>
      <c r="C36" s="383"/>
      <c r="D36" s="383"/>
      <c r="E36" s="383"/>
      <c r="F36" s="383"/>
      <c r="G36" s="383"/>
      <c r="H36" s="383"/>
      <c r="I36" s="383"/>
      <c r="J36" s="383"/>
      <c r="K36" s="383"/>
      <c r="L36" s="383"/>
      <c r="M36" s="383"/>
      <c r="N36" s="383"/>
      <c r="O36" s="383"/>
      <c r="P36" s="383"/>
      <c r="Q36" s="383"/>
      <c r="R36" s="383"/>
      <c r="S36" s="383"/>
      <c r="T36" s="383"/>
      <c r="U36" s="383"/>
      <c r="V36" s="383"/>
      <c r="W36" s="383"/>
      <c r="X36" s="383"/>
      <c r="Y36" s="383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86">
        <v>4607091388503</v>
      </c>
      <c r="E37" s="381"/>
      <c r="F37" s="372">
        <v>0.05</v>
      </c>
      <c r="G37" s="32">
        <v>12</v>
      </c>
      <c r="H37" s="372">
        <v>0.6</v>
      </c>
      <c r="I37" s="372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6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81"/>
      <c r="T37" s="34"/>
      <c r="U37" s="34"/>
      <c r="V37" s="35" t="s">
        <v>67</v>
      </c>
      <c r="W37" s="373">
        <v>0</v>
      </c>
      <c r="X37" s="374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03"/>
      <c r="B38" s="383"/>
      <c r="C38" s="383"/>
      <c r="D38" s="383"/>
      <c r="E38" s="383"/>
      <c r="F38" s="383"/>
      <c r="G38" s="383"/>
      <c r="H38" s="383"/>
      <c r="I38" s="383"/>
      <c r="J38" s="383"/>
      <c r="K38" s="383"/>
      <c r="L38" s="383"/>
      <c r="M38" s="383"/>
      <c r="N38" s="404"/>
      <c r="O38" s="405" t="s">
        <v>72</v>
      </c>
      <c r="P38" s="392"/>
      <c r="Q38" s="392"/>
      <c r="R38" s="392"/>
      <c r="S38" s="392"/>
      <c r="T38" s="392"/>
      <c r="U38" s="393"/>
      <c r="V38" s="37" t="s">
        <v>73</v>
      </c>
      <c r="W38" s="375">
        <f>IFERROR(W37/H37,"0")</f>
        <v>0</v>
      </c>
      <c r="X38" s="375">
        <f>IFERROR(X37/H37,"0")</f>
        <v>0</v>
      </c>
      <c r="Y38" s="375">
        <f>IFERROR(IF(Y37="",0,Y37),"0")</f>
        <v>0</v>
      </c>
      <c r="Z38" s="376"/>
      <c r="AA38" s="376"/>
    </row>
    <row r="39" spans="1:67" hidden="1" x14ac:dyDescent="0.2">
      <c r="A39" s="383"/>
      <c r="B39" s="383"/>
      <c r="C39" s="383"/>
      <c r="D39" s="383"/>
      <c r="E39" s="383"/>
      <c r="F39" s="383"/>
      <c r="G39" s="383"/>
      <c r="H39" s="383"/>
      <c r="I39" s="383"/>
      <c r="J39" s="383"/>
      <c r="K39" s="383"/>
      <c r="L39" s="383"/>
      <c r="M39" s="383"/>
      <c r="N39" s="404"/>
      <c r="O39" s="405" t="s">
        <v>72</v>
      </c>
      <c r="P39" s="392"/>
      <c r="Q39" s="392"/>
      <c r="R39" s="392"/>
      <c r="S39" s="392"/>
      <c r="T39" s="392"/>
      <c r="U39" s="393"/>
      <c r="V39" s="37" t="s">
        <v>67</v>
      </c>
      <c r="W39" s="375">
        <f>IFERROR(SUM(W37:W37),"0")</f>
        <v>0</v>
      </c>
      <c r="X39" s="375">
        <f>IFERROR(SUM(X37:X37),"0")</f>
        <v>0</v>
      </c>
      <c r="Y39" s="37"/>
      <c r="Z39" s="376"/>
      <c r="AA39" s="376"/>
    </row>
    <row r="40" spans="1:67" ht="14.25" hidden="1" customHeight="1" x14ac:dyDescent="0.25">
      <c r="A40" s="385" t="s">
        <v>93</v>
      </c>
      <c r="B40" s="383"/>
      <c r="C40" s="383"/>
      <c r="D40" s="383"/>
      <c r="E40" s="383"/>
      <c r="F40" s="383"/>
      <c r="G40" s="383"/>
      <c r="H40" s="383"/>
      <c r="I40" s="383"/>
      <c r="J40" s="383"/>
      <c r="K40" s="383"/>
      <c r="L40" s="383"/>
      <c r="M40" s="383"/>
      <c r="N40" s="383"/>
      <c r="O40" s="383"/>
      <c r="P40" s="383"/>
      <c r="Q40" s="383"/>
      <c r="R40" s="383"/>
      <c r="S40" s="383"/>
      <c r="T40" s="383"/>
      <c r="U40" s="383"/>
      <c r="V40" s="383"/>
      <c r="W40" s="383"/>
      <c r="X40" s="383"/>
      <c r="Y40" s="383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86">
        <v>4607091388282</v>
      </c>
      <c r="E41" s="381"/>
      <c r="F41" s="372">
        <v>0.3</v>
      </c>
      <c r="G41" s="32">
        <v>6</v>
      </c>
      <c r="H41" s="372">
        <v>1.8</v>
      </c>
      <c r="I41" s="372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81"/>
      <c r="T41" s="34"/>
      <c r="U41" s="34"/>
      <c r="V41" s="35" t="s">
        <v>67</v>
      </c>
      <c r="W41" s="373">
        <v>0</v>
      </c>
      <c r="X41" s="374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03"/>
      <c r="B42" s="383"/>
      <c r="C42" s="383"/>
      <c r="D42" s="383"/>
      <c r="E42" s="383"/>
      <c r="F42" s="383"/>
      <c r="G42" s="383"/>
      <c r="H42" s="383"/>
      <c r="I42" s="383"/>
      <c r="J42" s="383"/>
      <c r="K42" s="383"/>
      <c r="L42" s="383"/>
      <c r="M42" s="383"/>
      <c r="N42" s="404"/>
      <c r="O42" s="405" t="s">
        <v>72</v>
      </c>
      <c r="P42" s="392"/>
      <c r="Q42" s="392"/>
      <c r="R42" s="392"/>
      <c r="S42" s="392"/>
      <c r="T42" s="392"/>
      <c r="U42" s="393"/>
      <c r="V42" s="37" t="s">
        <v>73</v>
      </c>
      <c r="W42" s="375">
        <f>IFERROR(W41/H41,"0")</f>
        <v>0</v>
      </c>
      <c r="X42" s="375">
        <f>IFERROR(X41/H41,"0")</f>
        <v>0</v>
      </c>
      <c r="Y42" s="375">
        <f>IFERROR(IF(Y41="",0,Y41),"0")</f>
        <v>0</v>
      </c>
      <c r="Z42" s="376"/>
      <c r="AA42" s="376"/>
    </row>
    <row r="43" spans="1:67" hidden="1" x14ac:dyDescent="0.2">
      <c r="A43" s="383"/>
      <c r="B43" s="383"/>
      <c r="C43" s="383"/>
      <c r="D43" s="383"/>
      <c r="E43" s="383"/>
      <c r="F43" s="383"/>
      <c r="G43" s="383"/>
      <c r="H43" s="383"/>
      <c r="I43" s="383"/>
      <c r="J43" s="383"/>
      <c r="K43" s="383"/>
      <c r="L43" s="383"/>
      <c r="M43" s="383"/>
      <c r="N43" s="404"/>
      <c r="O43" s="405" t="s">
        <v>72</v>
      </c>
      <c r="P43" s="392"/>
      <c r="Q43" s="392"/>
      <c r="R43" s="392"/>
      <c r="S43" s="392"/>
      <c r="T43" s="392"/>
      <c r="U43" s="393"/>
      <c r="V43" s="37" t="s">
        <v>67</v>
      </c>
      <c r="W43" s="375">
        <f>IFERROR(SUM(W41:W41),"0")</f>
        <v>0</v>
      </c>
      <c r="X43" s="375">
        <f>IFERROR(SUM(X41:X41),"0")</f>
        <v>0</v>
      </c>
      <c r="Y43" s="37"/>
      <c r="Z43" s="376"/>
      <c r="AA43" s="376"/>
    </row>
    <row r="44" spans="1:67" ht="14.25" hidden="1" customHeight="1" x14ac:dyDescent="0.25">
      <c r="A44" s="385" t="s">
        <v>97</v>
      </c>
      <c r="B44" s="383"/>
      <c r="C44" s="383"/>
      <c r="D44" s="383"/>
      <c r="E44" s="383"/>
      <c r="F44" s="383"/>
      <c r="G44" s="383"/>
      <c r="H44" s="383"/>
      <c r="I44" s="383"/>
      <c r="J44" s="383"/>
      <c r="K44" s="383"/>
      <c r="L44" s="383"/>
      <c r="M44" s="383"/>
      <c r="N44" s="383"/>
      <c r="O44" s="383"/>
      <c r="P44" s="383"/>
      <c r="Q44" s="383"/>
      <c r="R44" s="383"/>
      <c r="S44" s="383"/>
      <c r="T44" s="383"/>
      <c r="U44" s="383"/>
      <c r="V44" s="383"/>
      <c r="W44" s="383"/>
      <c r="X44" s="383"/>
      <c r="Y44" s="383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86">
        <v>4607091389111</v>
      </c>
      <c r="E45" s="381"/>
      <c r="F45" s="372">
        <v>2.5000000000000001E-2</v>
      </c>
      <c r="G45" s="32">
        <v>10</v>
      </c>
      <c r="H45" s="372">
        <v>0.25</v>
      </c>
      <c r="I45" s="372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81"/>
      <c r="T45" s="34"/>
      <c r="U45" s="34"/>
      <c r="V45" s="35" t="s">
        <v>67</v>
      </c>
      <c r="W45" s="373">
        <v>0</v>
      </c>
      <c r="X45" s="374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403"/>
      <c r="B46" s="383"/>
      <c r="C46" s="383"/>
      <c r="D46" s="383"/>
      <c r="E46" s="383"/>
      <c r="F46" s="383"/>
      <c r="G46" s="383"/>
      <c r="H46" s="383"/>
      <c r="I46" s="383"/>
      <c r="J46" s="383"/>
      <c r="K46" s="383"/>
      <c r="L46" s="383"/>
      <c r="M46" s="383"/>
      <c r="N46" s="404"/>
      <c r="O46" s="405" t="s">
        <v>72</v>
      </c>
      <c r="P46" s="392"/>
      <c r="Q46" s="392"/>
      <c r="R46" s="392"/>
      <c r="S46" s="392"/>
      <c r="T46" s="392"/>
      <c r="U46" s="393"/>
      <c r="V46" s="37" t="s">
        <v>73</v>
      </c>
      <c r="W46" s="375">
        <f>IFERROR(W45/H45,"0")</f>
        <v>0</v>
      </c>
      <c r="X46" s="375">
        <f>IFERROR(X45/H45,"0")</f>
        <v>0</v>
      </c>
      <c r="Y46" s="375">
        <f>IFERROR(IF(Y45="",0,Y45),"0")</f>
        <v>0</v>
      </c>
      <c r="Z46" s="376"/>
      <c r="AA46" s="376"/>
    </row>
    <row r="47" spans="1:67" hidden="1" x14ac:dyDescent="0.2">
      <c r="A47" s="383"/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404"/>
      <c r="O47" s="405" t="s">
        <v>72</v>
      </c>
      <c r="P47" s="392"/>
      <c r="Q47" s="392"/>
      <c r="R47" s="392"/>
      <c r="S47" s="392"/>
      <c r="T47" s="392"/>
      <c r="U47" s="393"/>
      <c r="V47" s="37" t="s">
        <v>67</v>
      </c>
      <c r="W47" s="375">
        <f>IFERROR(SUM(W45:W45),"0")</f>
        <v>0</v>
      </c>
      <c r="X47" s="375">
        <f>IFERROR(SUM(X45:X45),"0")</f>
        <v>0</v>
      </c>
      <c r="Y47" s="37"/>
      <c r="Z47" s="376"/>
      <c r="AA47" s="376"/>
    </row>
    <row r="48" spans="1:67" ht="27.75" hidden="1" customHeight="1" x14ac:dyDescent="0.2">
      <c r="A48" s="490" t="s">
        <v>100</v>
      </c>
      <c r="B48" s="491"/>
      <c r="C48" s="491"/>
      <c r="D48" s="491"/>
      <c r="E48" s="491"/>
      <c r="F48" s="491"/>
      <c r="G48" s="491"/>
      <c r="H48" s="491"/>
      <c r="I48" s="491"/>
      <c r="J48" s="491"/>
      <c r="K48" s="491"/>
      <c r="L48" s="491"/>
      <c r="M48" s="491"/>
      <c r="N48" s="491"/>
      <c r="O48" s="491"/>
      <c r="P48" s="491"/>
      <c r="Q48" s="491"/>
      <c r="R48" s="491"/>
      <c r="S48" s="491"/>
      <c r="T48" s="491"/>
      <c r="U48" s="491"/>
      <c r="V48" s="491"/>
      <c r="W48" s="491"/>
      <c r="X48" s="491"/>
      <c r="Y48" s="491"/>
      <c r="Z48" s="48"/>
      <c r="AA48" s="48"/>
    </row>
    <row r="49" spans="1:67" ht="16.5" hidden="1" customHeight="1" x14ac:dyDescent="0.25">
      <c r="A49" s="382" t="s">
        <v>101</v>
      </c>
      <c r="B49" s="383"/>
      <c r="C49" s="383"/>
      <c r="D49" s="383"/>
      <c r="E49" s="383"/>
      <c r="F49" s="383"/>
      <c r="G49" s="383"/>
      <c r="H49" s="383"/>
      <c r="I49" s="383"/>
      <c r="J49" s="383"/>
      <c r="K49" s="383"/>
      <c r="L49" s="383"/>
      <c r="M49" s="383"/>
      <c r="N49" s="383"/>
      <c r="O49" s="383"/>
      <c r="P49" s="383"/>
      <c r="Q49" s="383"/>
      <c r="R49" s="383"/>
      <c r="S49" s="383"/>
      <c r="T49" s="383"/>
      <c r="U49" s="383"/>
      <c r="V49" s="383"/>
      <c r="W49" s="383"/>
      <c r="X49" s="383"/>
      <c r="Y49" s="383"/>
      <c r="Z49" s="367"/>
      <c r="AA49" s="367"/>
    </row>
    <row r="50" spans="1:67" ht="14.25" hidden="1" customHeight="1" x14ac:dyDescent="0.25">
      <c r="A50" s="385" t="s">
        <v>102</v>
      </c>
      <c r="B50" s="383"/>
      <c r="C50" s="383"/>
      <c r="D50" s="383"/>
      <c r="E50" s="383"/>
      <c r="F50" s="383"/>
      <c r="G50" s="383"/>
      <c r="H50" s="383"/>
      <c r="I50" s="383"/>
      <c r="J50" s="383"/>
      <c r="K50" s="383"/>
      <c r="L50" s="383"/>
      <c r="M50" s="383"/>
      <c r="N50" s="383"/>
      <c r="O50" s="383"/>
      <c r="P50" s="383"/>
      <c r="Q50" s="383"/>
      <c r="R50" s="383"/>
      <c r="S50" s="383"/>
      <c r="T50" s="383"/>
      <c r="U50" s="383"/>
      <c r="V50" s="383"/>
      <c r="W50" s="383"/>
      <c r="X50" s="383"/>
      <c r="Y50" s="383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86">
        <v>4680115881440</v>
      </c>
      <c r="E51" s="381"/>
      <c r="F51" s="372">
        <v>1.35</v>
      </c>
      <c r="G51" s="32">
        <v>8</v>
      </c>
      <c r="H51" s="372">
        <v>10.8</v>
      </c>
      <c r="I51" s="372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5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81"/>
      <c r="T51" s="34"/>
      <c r="U51" s="34"/>
      <c r="V51" s="35" t="s">
        <v>67</v>
      </c>
      <c r="W51" s="373">
        <v>210</v>
      </c>
      <c r="X51" s="374">
        <f>IFERROR(IF(W51="",0,CEILING((W51/$H51),1)*$H51),"")</f>
        <v>216</v>
      </c>
      <c r="Y51" s="36">
        <f>IFERROR(IF(X51=0,"",ROUNDUP(X51/H51,0)*0.02175),"")</f>
        <v>0.43499999999999994</v>
      </c>
      <c r="Z51" s="56"/>
      <c r="AA51" s="57"/>
      <c r="AE51" s="64"/>
      <c r="BB51" s="77" t="s">
        <v>1</v>
      </c>
      <c r="BL51" s="64">
        <f>IFERROR(W51*I51/H51,"0")</f>
        <v>219.33333333333329</v>
      </c>
      <c r="BM51" s="64">
        <f>IFERROR(X51*I51/H51,"0")</f>
        <v>225.6</v>
      </c>
      <c r="BN51" s="64">
        <f>IFERROR(1/J51*(W51/H51),"0")</f>
        <v>0.34722222222222215</v>
      </c>
      <c r="BO51" s="64">
        <f>IFERROR(1/J51*(X51/H51),"0")</f>
        <v>0.3571428571428571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86">
        <v>4680115881433</v>
      </c>
      <c r="E52" s="381"/>
      <c r="F52" s="372">
        <v>0.45</v>
      </c>
      <c r="G52" s="32">
        <v>6</v>
      </c>
      <c r="H52" s="372">
        <v>2.7</v>
      </c>
      <c r="I52" s="372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7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81"/>
      <c r="T52" s="34"/>
      <c r="U52" s="34"/>
      <c r="V52" s="35" t="s">
        <v>67</v>
      </c>
      <c r="W52" s="373">
        <v>72</v>
      </c>
      <c r="X52" s="374">
        <f>IFERROR(IF(W52="",0,CEILING((W52/$H52),1)*$H52),"")</f>
        <v>72.900000000000006</v>
      </c>
      <c r="Y52" s="36">
        <f>IFERROR(IF(X52=0,"",ROUNDUP(X52/H52,0)*0.00753),"")</f>
        <v>0.20331000000000002</v>
      </c>
      <c r="Z52" s="56"/>
      <c r="AA52" s="57"/>
      <c r="AE52" s="64"/>
      <c r="BB52" s="78" t="s">
        <v>1</v>
      </c>
      <c r="BL52" s="64">
        <f>IFERROR(W52*I52/H52,"0")</f>
        <v>77.333333333333329</v>
      </c>
      <c r="BM52" s="64">
        <f>IFERROR(X52*I52/H52,"0")</f>
        <v>78.3</v>
      </c>
      <c r="BN52" s="64">
        <f>IFERROR(1/J52*(W52/H52),"0")</f>
        <v>0.17094017094017092</v>
      </c>
      <c r="BO52" s="64">
        <f>IFERROR(1/J52*(X52/H52),"0")</f>
        <v>0.17307692307692307</v>
      </c>
    </row>
    <row r="53" spans="1:67" x14ac:dyDescent="0.2">
      <c r="A53" s="403"/>
      <c r="B53" s="383"/>
      <c r="C53" s="383"/>
      <c r="D53" s="383"/>
      <c r="E53" s="383"/>
      <c r="F53" s="383"/>
      <c r="G53" s="383"/>
      <c r="H53" s="383"/>
      <c r="I53" s="383"/>
      <c r="J53" s="383"/>
      <c r="K53" s="383"/>
      <c r="L53" s="383"/>
      <c r="M53" s="383"/>
      <c r="N53" s="404"/>
      <c r="O53" s="405" t="s">
        <v>72</v>
      </c>
      <c r="P53" s="392"/>
      <c r="Q53" s="392"/>
      <c r="R53" s="392"/>
      <c r="S53" s="392"/>
      <c r="T53" s="392"/>
      <c r="U53" s="393"/>
      <c r="V53" s="37" t="s">
        <v>73</v>
      </c>
      <c r="W53" s="375">
        <f>IFERROR(W51/H51,"0")+IFERROR(W52/H52,"0")</f>
        <v>46.111111111111107</v>
      </c>
      <c r="X53" s="375">
        <f>IFERROR(X51/H51,"0")+IFERROR(X52/H52,"0")</f>
        <v>47</v>
      </c>
      <c r="Y53" s="375">
        <f>IFERROR(IF(Y51="",0,Y51),"0")+IFERROR(IF(Y52="",0,Y52),"0")</f>
        <v>0.63830999999999993</v>
      </c>
      <c r="Z53" s="376"/>
      <c r="AA53" s="376"/>
    </row>
    <row r="54" spans="1:67" x14ac:dyDescent="0.2">
      <c r="A54" s="383"/>
      <c r="B54" s="383"/>
      <c r="C54" s="383"/>
      <c r="D54" s="383"/>
      <c r="E54" s="383"/>
      <c r="F54" s="383"/>
      <c r="G54" s="383"/>
      <c r="H54" s="383"/>
      <c r="I54" s="383"/>
      <c r="J54" s="383"/>
      <c r="K54" s="383"/>
      <c r="L54" s="383"/>
      <c r="M54" s="383"/>
      <c r="N54" s="404"/>
      <c r="O54" s="405" t="s">
        <v>72</v>
      </c>
      <c r="P54" s="392"/>
      <c r="Q54" s="392"/>
      <c r="R54" s="392"/>
      <c r="S54" s="392"/>
      <c r="T54" s="392"/>
      <c r="U54" s="393"/>
      <c r="V54" s="37" t="s">
        <v>67</v>
      </c>
      <c r="W54" s="375">
        <f>IFERROR(SUM(W51:W52),"0")</f>
        <v>282</v>
      </c>
      <c r="X54" s="375">
        <f>IFERROR(SUM(X51:X52),"0")</f>
        <v>288.89999999999998</v>
      </c>
      <c r="Y54" s="37"/>
      <c r="Z54" s="376"/>
      <c r="AA54" s="376"/>
    </row>
    <row r="55" spans="1:67" ht="16.5" hidden="1" customHeight="1" x14ac:dyDescent="0.25">
      <c r="A55" s="382" t="s">
        <v>109</v>
      </c>
      <c r="B55" s="383"/>
      <c r="C55" s="383"/>
      <c r="D55" s="383"/>
      <c r="E55" s="383"/>
      <c r="F55" s="383"/>
      <c r="G55" s="383"/>
      <c r="H55" s="383"/>
      <c r="I55" s="383"/>
      <c r="J55" s="383"/>
      <c r="K55" s="383"/>
      <c r="L55" s="383"/>
      <c r="M55" s="383"/>
      <c r="N55" s="383"/>
      <c r="O55" s="383"/>
      <c r="P55" s="383"/>
      <c r="Q55" s="383"/>
      <c r="R55" s="383"/>
      <c r="S55" s="383"/>
      <c r="T55" s="383"/>
      <c r="U55" s="383"/>
      <c r="V55" s="383"/>
      <c r="W55" s="383"/>
      <c r="X55" s="383"/>
      <c r="Y55" s="383"/>
      <c r="Z55" s="367"/>
      <c r="AA55" s="367"/>
    </row>
    <row r="56" spans="1:67" ht="14.25" hidden="1" customHeight="1" x14ac:dyDescent="0.25">
      <c r="A56" s="385" t="s">
        <v>110</v>
      </c>
      <c r="B56" s="383"/>
      <c r="C56" s="383"/>
      <c r="D56" s="383"/>
      <c r="E56" s="383"/>
      <c r="F56" s="383"/>
      <c r="G56" s="383"/>
      <c r="H56" s="383"/>
      <c r="I56" s="383"/>
      <c r="J56" s="383"/>
      <c r="K56" s="383"/>
      <c r="L56" s="383"/>
      <c r="M56" s="383"/>
      <c r="N56" s="383"/>
      <c r="O56" s="383"/>
      <c r="P56" s="383"/>
      <c r="Q56" s="383"/>
      <c r="R56" s="383"/>
      <c r="S56" s="383"/>
      <c r="T56" s="383"/>
      <c r="U56" s="383"/>
      <c r="V56" s="383"/>
      <c r="W56" s="383"/>
      <c r="X56" s="383"/>
      <c r="Y56" s="383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86">
        <v>4680115881426</v>
      </c>
      <c r="E57" s="381"/>
      <c r="F57" s="372">
        <v>1.35</v>
      </c>
      <c r="G57" s="32">
        <v>8</v>
      </c>
      <c r="H57" s="372">
        <v>10.8</v>
      </c>
      <c r="I57" s="372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72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81"/>
      <c r="T57" s="34"/>
      <c r="U57" s="34"/>
      <c r="V57" s="35" t="s">
        <v>67</v>
      </c>
      <c r="W57" s="373">
        <v>470</v>
      </c>
      <c r="X57" s="374">
        <f>IFERROR(IF(W57="",0,CEILING((W57/$H57),1)*$H57),"")</f>
        <v>475.20000000000005</v>
      </c>
      <c r="Y57" s="36">
        <f>IFERROR(IF(X57=0,"",ROUNDUP(X57/H57,0)*0.02175),"")</f>
        <v>0.95699999999999996</v>
      </c>
      <c r="Z57" s="56"/>
      <c r="AA57" s="57"/>
      <c r="AE57" s="64"/>
      <c r="BB57" s="79" t="s">
        <v>1</v>
      </c>
      <c r="BL57" s="64">
        <f>IFERROR(W57*I57/H57,"0")</f>
        <v>490.8888888888888</v>
      </c>
      <c r="BM57" s="64">
        <f>IFERROR(X57*I57/H57,"0")</f>
        <v>496.32</v>
      </c>
      <c r="BN57" s="64">
        <f>IFERROR(1/J57*(W57/H57),"0")</f>
        <v>0.77711640211640209</v>
      </c>
      <c r="BO57" s="64">
        <f>IFERROR(1/J57*(X57/H57),"0")</f>
        <v>0.7857142857142857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86">
        <v>4680115881426</v>
      </c>
      <c r="E58" s="381"/>
      <c r="F58" s="372">
        <v>1.35</v>
      </c>
      <c r="G58" s="32">
        <v>8</v>
      </c>
      <c r="H58" s="372">
        <v>10.8</v>
      </c>
      <c r="I58" s="372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6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81"/>
      <c r="T58" s="34"/>
      <c r="U58" s="34"/>
      <c r="V58" s="35" t="s">
        <v>67</v>
      </c>
      <c r="W58" s="373">
        <v>0</v>
      </c>
      <c r="X58" s="374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86">
        <v>4680115881419</v>
      </c>
      <c r="E59" s="381"/>
      <c r="F59" s="372">
        <v>0.45</v>
      </c>
      <c r="G59" s="32">
        <v>10</v>
      </c>
      <c r="H59" s="372">
        <v>4.5</v>
      </c>
      <c r="I59" s="372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5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81"/>
      <c r="T59" s="34"/>
      <c r="U59" s="34"/>
      <c r="V59" s="35" t="s">
        <v>67</v>
      </c>
      <c r="W59" s="373">
        <v>135</v>
      </c>
      <c r="X59" s="374">
        <f>IFERROR(IF(W59="",0,CEILING((W59/$H59),1)*$H59),"")</f>
        <v>135</v>
      </c>
      <c r="Y59" s="36">
        <f>IFERROR(IF(X59=0,"",ROUNDUP(X59/H59,0)*0.00937),"")</f>
        <v>0.28110000000000002</v>
      </c>
      <c r="Z59" s="56"/>
      <c r="AA59" s="57"/>
      <c r="AE59" s="64"/>
      <c r="BB59" s="81" t="s">
        <v>1</v>
      </c>
      <c r="BL59" s="64">
        <f>IFERROR(W59*I59/H59,"0")</f>
        <v>142.19999999999999</v>
      </c>
      <c r="BM59" s="64">
        <f>IFERROR(X59*I59/H59,"0")</f>
        <v>142.19999999999999</v>
      </c>
      <c r="BN59" s="64">
        <f>IFERROR(1/J59*(W59/H59),"0")</f>
        <v>0.25</v>
      </c>
      <c r="BO59" s="64">
        <f>IFERROR(1/J59*(X59/H59),"0")</f>
        <v>0.25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86">
        <v>4680115881525</v>
      </c>
      <c r="E60" s="381"/>
      <c r="F60" s="372">
        <v>0.4</v>
      </c>
      <c r="G60" s="32">
        <v>10</v>
      </c>
      <c r="H60" s="372">
        <v>4</v>
      </c>
      <c r="I60" s="372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423" t="s">
        <v>119</v>
      </c>
      <c r="P60" s="380"/>
      <c r="Q60" s="380"/>
      <c r="R60" s="380"/>
      <c r="S60" s="381"/>
      <c r="T60" s="34"/>
      <c r="U60" s="34"/>
      <c r="V60" s="35" t="s">
        <v>67</v>
      </c>
      <c r="W60" s="373">
        <v>0</v>
      </c>
      <c r="X60" s="374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3"/>
      <c r="B61" s="383"/>
      <c r="C61" s="383"/>
      <c r="D61" s="383"/>
      <c r="E61" s="383"/>
      <c r="F61" s="383"/>
      <c r="G61" s="383"/>
      <c r="H61" s="383"/>
      <c r="I61" s="383"/>
      <c r="J61" s="383"/>
      <c r="K61" s="383"/>
      <c r="L61" s="383"/>
      <c r="M61" s="383"/>
      <c r="N61" s="404"/>
      <c r="O61" s="405" t="s">
        <v>72</v>
      </c>
      <c r="P61" s="392"/>
      <c r="Q61" s="392"/>
      <c r="R61" s="392"/>
      <c r="S61" s="392"/>
      <c r="T61" s="392"/>
      <c r="U61" s="393"/>
      <c r="V61" s="37" t="s">
        <v>73</v>
      </c>
      <c r="W61" s="375">
        <f>IFERROR(W57/H57,"0")+IFERROR(W58/H58,"0")+IFERROR(W59/H59,"0")+IFERROR(W60/H60,"0")</f>
        <v>73.518518518518519</v>
      </c>
      <c r="X61" s="375">
        <f>IFERROR(X57/H57,"0")+IFERROR(X58/H58,"0")+IFERROR(X59/H59,"0")+IFERROR(X60/H60,"0")</f>
        <v>74</v>
      </c>
      <c r="Y61" s="375">
        <f>IFERROR(IF(Y57="",0,Y57),"0")+IFERROR(IF(Y58="",0,Y58),"0")+IFERROR(IF(Y59="",0,Y59),"0")+IFERROR(IF(Y60="",0,Y60),"0")</f>
        <v>1.2381</v>
      </c>
      <c r="Z61" s="376"/>
      <c r="AA61" s="376"/>
    </row>
    <row r="62" spans="1:67" x14ac:dyDescent="0.2">
      <c r="A62" s="383"/>
      <c r="B62" s="383"/>
      <c r="C62" s="383"/>
      <c r="D62" s="383"/>
      <c r="E62" s="383"/>
      <c r="F62" s="383"/>
      <c r="G62" s="383"/>
      <c r="H62" s="383"/>
      <c r="I62" s="383"/>
      <c r="J62" s="383"/>
      <c r="K62" s="383"/>
      <c r="L62" s="383"/>
      <c r="M62" s="383"/>
      <c r="N62" s="404"/>
      <c r="O62" s="405" t="s">
        <v>72</v>
      </c>
      <c r="P62" s="392"/>
      <c r="Q62" s="392"/>
      <c r="R62" s="392"/>
      <c r="S62" s="392"/>
      <c r="T62" s="392"/>
      <c r="U62" s="393"/>
      <c r="V62" s="37" t="s">
        <v>67</v>
      </c>
      <c r="W62" s="375">
        <f>IFERROR(SUM(W57:W60),"0")</f>
        <v>605</v>
      </c>
      <c r="X62" s="375">
        <f>IFERROR(SUM(X57:X60),"0")</f>
        <v>610.20000000000005</v>
      </c>
      <c r="Y62" s="37"/>
      <c r="Z62" s="376"/>
      <c r="AA62" s="376"/>
    </row>
    <row r="63" spans="1:67" ht="16.5" hidden="1" customHeight="1" x14ac:dyDescent="0.25">
      <c r="A63" s="382" t="s">
        <v>100</v>
      </c>
      <c r="B63" s="383"/>
      <c r="C63" s="383"/>
      <c r="D63" s="383"/>
      <c r="E63" s="383"/>
      <c r="F63" s="383"/>
      <c r="G63" s="383"/>
      <c r="H63" s="383"/>
      <c r="I63" s="383"/>
      <c r="J63" s="383"/>
      <c r="K63" s="383"/>
      <c r="L63" s="383"/>
      <c r="M63" s="383"/>
      <c r="N63" s="383"/>
      <c r="O63" s="383"/>
      <c r="P63" s="383"/>
      <c r="Q63" s="383"/>
      <c r="R63" s="383"/>
      <c r="S63" s="383"/>
      <c r="T63" s="383"/>
      <c r="U63" s="383"/>
      <c r="V63" s="383"/>
      <c r="W63" s="383"/>
      <c r="X63" s="383"/>
      <c r="Y63" s="383"/>
      <c r="Z63" s="367"/>
      <c r="AA63" s="367"/>
    </row>
    <row r="64" spans="1:67" ht="14.25" hidden="1" customHeight="1" x14ac:dyDescent="0.25">
      <c r="A64" s="385" t="s">
        <v>110</v>
      </c>
      <c r="B64" s="383"/>
      <c r="C64" s="383"/>
      <c r="D64" s="383"/>
      <c r="E64" s="383"/>
      <c r="F64" s="383"/>
      <c r="G64" s="383"/>
      <c r="H64" s="383"/>
      <c r="I64" s="383"/>
      <c r="J64" s="383"/>
      <c r="K64" s="383"/>
      <c r="L64" s="383"/>
      <c r="M64" s="383"/>
      <c r="N64" s="383"/>
      <c r="O64" s="383"/>
      <c r="P64" s="383"/>
      <c r="Q64" s="383"/>
      <c r="R64" s="383"/>
      <c r="S64" s="383"/>
      <c r="T64" s="383"/>
      <c r="U64" s="383"/>
      <c r="V64" s="383"/>
      <c r="W64" s="383"/>
      <c r="X64" s="383"/>
      <c r="Y64" s="383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86">
        <v>4607091382945</v>
      </c>
      <c r="E65" s="381"/>
      <c r="F65" s="372">
        <v>1.4</v>
      </c>
      <c r="G65" s="32">
        <v>8</v>
      </c>
      <c r="H65" s="372">
        <v>11.2</v>
      </c>
      <c r="I65" s="372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7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81"/>
      <c r="T65" s="34"/>
      <c r="U65" s="34"/>
      <c r="V65" s="35" t="s">
        <v>67</v>
      </c>
      <c r="W65" s="373">
        <v>60</v>
      </c>
      <c r="X65" s="374">
        <f t="shared" ref="X65:X85" si="6">IFERROR(IF(W65="",0,CEILING((W65/$H65),1)*$H65),"")</f>
        <v>67.199999999999989</v>
      </c>
      <c r="Y65" s="36">
        <f t="shared" ref="Y65:Y71" si="7">IFERROR(IF(X65=0,"",ROUNDUP(X65/H65,0)*0.02175),"")</f>
        <v>0.1305</v>
      </c>
      <c r="Z65" s="56"/>
      <c r="AA65" s="57"/>
      <c r="AE65" s="64"/>
      <c r="BB65" s="83" t="s">
        <v>1</v>
      </c>
      <c r="BL65" s="64">
        <f t="shared" ref="BL65:BL85" si="8">IFERROR(W65*I65/H65,"0")</f>
        <v>62.571428571428569</v>
      </c>
      <c r="BM65" s="64">
        <f t="shared" ref="BM65:BM85" si="9">IFERROR(X65*I65/H65,"0")</f>
        <v>70.079999999999984</v>
      </c>
      <c r="BN65" s="64">
        <f t="shared" ref="BN65:BN85" si="10">IFERROR(1/J65*(W65/H65),"0")</f>
        <v>9.5663265306122458E-2</v>
      </c>
      <c r="BO65" s="64">
        <f t="shared" ref="BO65:BO85" si="11">IFERROR(1/J65*(X65/H65),"0")</f>
        <v>0.10714285714285712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86">
        <v>4607091385670</v>
      </c>
      <c r="E66" s="381"/>
      <c r="F66" s="372">
        <v>1.4</v>
      </c>
      <c r="G66" s="32">
        <v>8</v>
      </c>
      <c r="H66" s="372">
        <v>11.2</v>
      </c>
      <c r="I66" s="372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65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0"/>
      <c r="Q66" s="380"/>
      <c r="R66" s="380"/>
      <c r="S66" s="381"/>
      <c r="T66" s="34"/>
      <c r="U66" s="34"/>
      <c r="V66" s="35" t="s">
        <v>67</v>
      </c>
      <c r="W66" s="373">
        <v>260</v>
      </c>
      <c r="X66" s="374">
        <f t="shared" si="6"/>
        <v>268.79999999999995</v>
      </c>
      <c r="Y66" s="36">
        <f t="shared" si="7"/>
        <v>0.52200000000000002</v>
      </c>
      <c r="Z66" s="56"/>
      <c r="AA66" s="57"/>
      <c r="AE66" s="64"/>
      <c r="BB66" s="84" t="s">
        <v>1</v>
      </c>
      <c r="BL66" s="64">
        <f t="shared" si="8"/>
        <v>271.14285714285711</v>
      </c>
      <c r="BM66" s="64">
        <f t="shared" si="9"/>
        <v>280.31999999999994</v>
      </c>
      <c r="BN66" s="64">
        <f t="shared" si="10"/>
        <v>0.41454081632653061</v>
      </c>
      <c r="BO66" s="64">
        <f t="shared" si="11"/>
        <v>0.42857142857142849</v>
      </c>
    </row>
    <row r="67" spans="1:67" ht="27" hidden="1" customHeight="1" x14ac:dyDescent="0.25">
      <c r="A67" s="54" t="s">
        <v>122</v>
      </c>
      <c r="B67" s="54" t="s">
        <v>125</v>
      </c>
      <c r="C67" s="31">
        <v>4301011380</v>
      </c>
      <c r="D67" s="386">
        <v>4607091385670</v>
      </c>
      <c r="E67" s="381"/>
      <c r="F67" s="372">
        <v>1.35</v>
      </c>
      <c r="G67" s="32">
        <v>8</v>
      </c>
      <c r="H67" s="372">
        <v>10.8</v>
      </c>
      <c r="I67" s="372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59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0"/>
      <c r="Q67" s="380"/>
      <c r="R67" s="380"/>
      <c r="S67" s="381"/>
      <c r="T67" s="34"/>
      <c r="U67" s="34"/>
      <c r="V67" s="35" t="s">
        <v>67</v>
      </c>
      <c r="W67" s="373">
        <v>0</v>
      </c>
      <c r="X67" s="374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86">
        <v>4680115883956</v>
      </c>
      <c r="E68" s="381"/>
      <c r="F68" s="372">
        <v>1.4</v>
      </c>
      <c r="G68" s="32">
        <v>8</v>
      </c>
      <c r="H68" s="372">
        <v>11.2</v>
      </c>
      <c r="I68" s="372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66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81"/>
      <c r="T68" s="34"/>
      <c r="U68" s="34"/>
      <c r="V68" s="35" t="s">
        <v>67</v>
      </c>
      <c r="W68" s="373">
        <v>0</v>
      </c>
      <c r="X68" s="37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86">
        <v>4680115881327</v>
      </c>
      <c r="E69" s="381"/>
      <c r="F69" s="372">
        <v>1.35</v>
      </c>
      <c r="G69" s="32">
        <v>8</v>
      </c>
      <c r="H69" s="372">
        <v>10.8</v>
      </c>
      <c r="I69" s="372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4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81"/>
      <c r="T69" s="34"/>
      <c r="U69" s="34"/>
      <c r="V69" s="35" t="s">
        <v>67</v>
      </c>
      <c r="W69" s="373">
        <v>80</v>
      </c>
      <c r="X69" s="374">
        <f t="shared" si="6"/>
        <v>86.4</v>
      </c>
      <c r="Y69" s="36">
        <f t="shared" si="7"/>
        <v>0.17399999999999999</v>
      </c>
      <c r="Z69" s="56"/>
      <c r="AA69" s="57"/>
      <c r="AE69" s="64"/>
      <c r="BB69" s="87" t="s">
        <v>1</v>
      </c>
      <c r="BL69" s="64">
        <f t="shared" si="8"/>
        <v>83.555555555555543</v>
      </c>
      <c r="BM69" s="64">
        <f t="shared" si="9"/>
        <v>90.24</v>
      </c>
      <c r="BN69" s="64">
        <f t="shared" si="10"/>
        <v>0.13227513227513224</v>
      </c>
      <c r="BO69" s="64">
        <f t="shared" si="11"/>
        <v>0.14285714285714285</v>
      </c>
    </row>
    <row r="70" spans="1:67" ht="16.5" hidden="1" customHeight="1" x14ac:dyDescent="0.25">
      <c r="A70" s="54" t="s">
        <v>131</v>
      </c>
      <c r="B70" s="54" t="s">
        <v>132</v>
      </c>
      <c r="C70" s="31">
        <v>4301011514</v>
      </c>
      <c r="D70" s="386">
        <v>4680115882133</v>
      </c>
      <c r="E70" s="381"/>
      <c r="F70" s="372">
        <v>1.35</v>
      </c>
      <c r="G70" s="32">
        <v>8</v>
      </c>
      <c r="H70" s="372">
        <v>10.8</v>
      </c>
      <c r="I70" s="372">
        <v>11.28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50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81"/>
      <c r="T70" s="34"/>
      <c r="U70" s="34"/>
      <c r="V70" s="35" t="s">
        <v>67</v>
      </c>
      <c r="W70" s="373">
        <v>0</v>
      </c>
      <c r="X70" s="37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4301011703</v>
      </c>
      <c r="D71" s="386">
        <v>4680115882133</v>
      </c>
      <c r="E71" s="381"/>
      <c r="F71" s="372">
        <v>1.4</v>
      </c>
      <c r="G71" s="32">
        <v>8</v>
      </c>
      <c r="H71" s="372">
        <v>11.2</v>
      </c>
      <c r="I71" s="372">
        <v>11.68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6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81"/>
      <c r="T71" s="34"/>
      <c r="U71" s="34"/>
      <c r="V71" s="35" t="s">
        <v>67</v>
      </c>
      <c r="W71" s="373">
        <v>0</v>
      </c>
      <c r="X71" s="37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134</v>
      </c>
      <c r="B72" s="54" t="s">
        <v>135</v>
      </c>
      <c r="C72" s="31">
        <v>4301011192</v>
      </c>
      <c r="D72" s="386">
        <v>4607091382952</v>
      </c>
      <c r="E72" s="381"/>
      <c r="F72" s="372">
        <v>0.5</v>
      </c>
      <c r="G72" s="32">
        <v>6</v>
      </c>
      <c r="H72" s="372">
        <v>3</v>
      </c>
      <c r="I72" s="372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42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81"/>
      <c r="T72" s="34"/>
      <c r="U72" s="34"/>
      <c r="V72" s="35" t="s">
        <v>67</v>
      </c>
      <c r="W72" s="373">
        <v>0</v>
      </c>
      <c r="X72" s="374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4301011382</v>
      </c>
      <c r="D73" s="386">
        <v>4607091385687</v>
      </c>
      <c r="E73" s="381"/>
      <c r="F73" s="372">
        <v>0.4</v>
      </c>
      <c r="G73" s="32">
        <v>10</v>
      </c>
      <c r="H73" s="372">
        <v>4</v>
      </c>
      <c r="I73" s="372">
        <v>4.24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6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81"/>
      <c r="T73" s="34"/>
      <c r="U73" s="34"/>
      <c r="V73" s="35" t="s">
        <v>67</v>
      </c>
      <c r="W73" s="373">
        <v>100</v>
      </c>
      <c r="X73" s="374">
        <f t="shared" si="6"/>
        <v>100</v>
      </c>
      <c r="Y73" s="36">
        <f t="shared" ref="Y73:Y79" si="12">IFERROR(IF(X73=0,"",ROUNDUP(X73/H73,0)*0.00937),"")</f>
        <v>0.23424999999999999</v>
      </c>
      <c r="Z73" s="56"/>
      <c r="AA73" s="57"/>
      <c r="AE73" s="64"/>
      <c r="BB73" s="91" t="s">
        <v>1</v>
      </c>
      <c r="BL73" s="64">
        <f t="shared" si="8"/>
        <v>106</v>
      </c>
      <c r="BM73" s="64">
        <f t="shared" si="9"/>
        <v>106</v>
      </c>
      <c r="BN73" s="64">
        <f t="shared" si="10"/>
        <v>0.20833333333333334</v>
      </c>
      <c r="BO73" s="64">
        <f t="shared" si="11"/>
        <v>0.20833333333333334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4301011565</v>
      </c>
      <c r="D74" s="386">
        <v>4680115882539</v>
      </c>
      <c r="E74" s="381"/>
      <c r="F74" s="372">
        <v>0.37</v>
      </c>
      <c r="G74" s="32">
        <v>10</v>
      </c>
      <c r="H74" s="372">
        <v>3.7</v>
      </c>
      <c r="I74" s="372">
        <v>3.94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6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81"/>
      <c r="T74" s="34"/>
      <c r="U74" s="34"/>
      <c r="V74" s="35" t="s">
        <v>67</v>
      </c>
      <c r="W74" s="373">
        <v>0</v>
      </c>
      <c r="X74" s="374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86">
        <v>4607091384604</v>
      </c>
      <c r="E75" s="381"/>
      <c r="F75" s="372">
        <v>0.4</v>
      </c>
      <c r="G75" s="32">
        <v>10</v>
      </c>
      <c r="H75" s="372">
        <v>4</v>
      </c>
      <c r="I75" s="372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7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81"/>
      <c r="T75" s="34"/>
      <c r="U75" s="34"/>
      <c r="V75" s="35" t="s">
        <v>67</v>
      </c>
      <c r="W75" s="373">
        <v>0</v>
      </c>
      <c r="X75" s="374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86">
        <v>4680115880283</v>
      </c>
      <c r="E76" s="381"/>
      <c r="F76" s="372">
        <v>0.6</v>
      </c>
      <c r="G76" s="32">
        <v>8</v>
      </c>
      <c r="H76" s="372">
        <v>4.8</v>
      </c>
      <c r="I76" s="372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5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81"/>
      <c r="T76" s="34"/>
      <c r="U76" s="34"/>
      <c r="V76" s="35" t="s">
        <v>67</v>
      </c>
      <c r="W76" s="373">
        <v>0</v>
      </c>
      <c r="X76" s="37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86">
        <v>4680115883949</v>
      </c>
      <c r="E77" s="381"/>
      <c r="F77" s="372">
        <v>0.37</v>
      </c>
      <c r="G77" s="32">
        <v>10</v>
      </c>
      <c r="H77" s="372">
        <v>3.7</v>
      </c>
      <c r="I77" s="372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5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81"/>
      <c r="T77" s="34"/>
      <c r="U77" s="34"/>
      <c r="V77" s="35" t="s">
        <v>67</v>
      </c>
      <c r="W77" s="373">
        <v>0</v>
      </c>
      <c r="X77" s="37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146</v>
      </c>
      <c r="B78" s="54" t="s">
        <v>147</v>
      </c>
      <c r="C78" s="31">
        <v>4301011476</v>
      </c>
      <c r="D78" s="386">
        <v>4680115881518</v>
      </c>
      <c r="E78" s="381"/>
      <c r="F78" s="372">
        <v>0.4</v>
      </c>
      <c r="G78" s="32">
        <v>10</v>
      </c>
      <c r="H78" s="372">
        <v>4</v>
      </c>
      <c r="I78" s="372">
        <v>4.24</v>
      </c>
      <c r="J78" s="32">
        <v>120</v>
      </c>
      <c r="K78" s="32" t="s">
        <v>71</v>
      </c>
      <c r="L78" s="33" t="s">
        <v>124</v>
      </c>
      <c r="M78" s="33"/>
      <c r="N78" s="32">
        <v>50</v>
      </c>
      <c r="O78" s="68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81"/>
      <c r="T78" s="34"/>
      <c r="U78" s="34"/>
      <c r="V78" s="35" t="s">
        <v>67</v>
      </c>
      <c r="W78" s="373">
        <v>0</v>
      </c>
      <c r="X78" s="37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4301011443</v>
      </c>
      <c r="D79" s="386">
        <v>4680115881303</v>
      </c>
      <c r="E79" s="381"/>
      <c r="F79" s="372">
        <v>0.45</v>
      </c>
      <c r="G79" s="32">
        <v>10</v>
      </c>
      <c r="H79" s="372">
        <v>4.5</v>
      </c>
      <c r="I79" s="372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7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81"/>
      <c r="T79" s="34"/>
      <c r="U79" s="34"/>
      <c r="V79" s="35" t="s">
        <v>67</v>
      </c>
      <c r="W79" s="373">
        <v>60</v>
      </c>
      <c r="X79" s="374">
        <f t="shared" si="6"/>
        <v>63</v>
      </c>
      <c r="Y79" s="36">
        <f t="shared" si="12"/>
        <v>0.13117999999999999</v>
      </c>
      <c r="Z79" s="56"/>
      <c r="AA79" s="57"/>
      <c r="AE79" s="64"/>
      <c r="BB79" s="97" t="s">
        <v>1</v>
      </c>
      <c r="BL79" s="64">
        <f t="shared" si="8"/>
        <v>62.800000000000004</v>
      </c>
      <c r="BM79" s="64">
        <f t="shared" si="9"/>
        <v>65.94</v>
      </c>
      <c r="BN79" s="64">
        <f t="shared" si="10"/>
        <v>0.11111111111111112</v>
      </c>
      <c r="BO79" s="64">
        <f t="shared" si="11"/>
        <v>0.11666666666666667</v>
      </c>
    </row>
    <row r="80" spans="1:67" ht="27" hidden="1" customHeight="1" x14ac:dyDescent="0.25">
      <c r="A80" s="54" t="s">
        <v>150</v>
      </c>
      <c r="B80" s="54" t="s">
        <v>151</v>
      </c>
      <c r="C80" s="31">
        <v>4301011562</v>
      </c>
      <c r="D80" s="386">
        <v>4680115882577</v>
      </c>
      <c r="E80" s="381"/>
      <c r="F80" s="372">
        <v>0.4</v>
      </c>
      <c r="G80" s="32">
        <v>8</v>
      </c>
      <c r="H80" s="372">
        <v>3.2</v>
      </c>
      <c r="I80" s="372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7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81"/>
      <c r="T80" s="34"/>
      <c r="U80" s="34"/>
      <c r="V80" s="35" t="s">
        <v>67</v>
      </c>
      <c r="W80" s="373">
        <v>0</v>
      </c>
      <c r="X80" s="374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150</v>
      </c>
      <c r="B81" s="54" t="s">
        <v>152</v>
      </c>
      <c r="C81" s="31">
        <v>4301011564</v>
      </c>
      <c r="D81" s="386">
        <v>4680115882577</v>
      </c>
      <c r="E81" s="381"/>
      <c r="F81" s="372">
        <v>0.4</v>
      </c>
      <c r="G81" s="32">
        <v>8</v>
      </c>
      <c r="H81" s="372">
        <v>3.2</v>
      </c>
      <c r="I81" s="372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75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81"/>
      <c r="T81" s="34"/>
      <c r="U81" s="34"/>
      <c r="V81" s="35" t="s">
        <v>67</v>
      </c>
      <c r="W81" s="373">
        <v>0</v>
      </c>
      <c r="X81" s="374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4301011432</v>
      </c>
      <c r="D82" s="386">
        <v>4680115882720</v>
      </c>
      <c r="E82" s="381"/>
      <c r="F82" s="372">
        <v>0.45</v>
      </c>
      <c r="G82" s="32">
        <v>10</v>
      </c>
      <c r="H82" s="372">
        <v>4.5</v>
      </c>
      <c r="I82" s="372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51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81"/>
      <c r="T82" s="34"/>
      <c r="U82" s="34"/>
      <c r="V82" s="35" t="s">
        <v>67</v>
      </c>
      <c r="W82" s="373">
        <v>0</v>
      </c>
      <c r="X82" s="374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155</v>
      </c>
      <c r="B83" s="54" t="s">
        <v>156</v>
      </c>
      <c r="C83" s="31">
        <v>4301011417</v>
      </c>
      <c r="D83" s="386">
        <v>4680115880269</v>
      </c>
      <c r="E83" s="381"/>
      <c r="F83" s="372">
        <v>0.375</v>
      </c>
      <c r="G83" s="32">
        <v>10</v>
      </c>
      <c r="H83" s="372">
        <v>3.75</v>
      </c>
      <c r="I83" s="372">
        <v>3.99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47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81"/>
      <c r="T83" s="34"/>
      <c r="U83" s="34"/>
      <c r="V83" s="35" t="s">
        <v>67</v>
      </c>
      <c r="W83" s="373">
        <v>0</v>
      </c>
      <c r="X83" s="374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157</v>
      </c>
      <c r="B84" s="54" t="s">
        <v>158</v>
      </c>
      <c r="C84" s="31">
        <v>4301011415</v>
      </c>
      <c r="D84" s="386">
        <v>4680115880429</v>
      </c>
      <c r="E84" s="381"/>
      <c r="F84" s="372">
        <v>0.45</v>
      </c>
      <c r="G84" s="32">
        <v>10</v>
      </c>
      <c r="H84" s="372">
        <v>4.5</v>
      </c>
      <c r="I84" s="372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7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81"/>
      <c r="T84" s="34"/>
      <c r="U84" s="34"/>
      <c r="V84" s="35" t="s">
        <v>67</v>
      </c>
      <c r="W84" s="373">
        <v>0</v>
      </c>
      <c r="X84" s="374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159</v>
      </c>
      <c r="B85" s="54" t="s">
        <v>160</v>
      </c>
      <c r="C85" s="31">
        <v>4301011462</v>
      </c>
      <c r="D85" s="386">
        <v>4680115881457</v>
      </c>
      <c r="E85" s="381"/>
      <c r="F85" s="372">
        <v>0.75</v>
      </c>
      <c r="G85" s="32">
        <v>6</v>
      </c>
      <c r="H85" s="372">
        <v>4.5</v>
      </c>
      <c r="I85" s="372">
        <v>4.74</v>
      </c>
      <c r="J85" s="32">
        <v>120</v>
      </c>
      <c r="K85" s="32" t="s">
        <v>71</v>
      </c>
      <c r="L85" s="33" t="s">
        <v>124</v>
      </c>
      <c r="M85" s="33"/>
      <c r="N85" s="32">
        <v>50</v>
      </c>
      <c r="O85" s="7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81"/>
      <c r="T85" s="34"/>
      <c r="U85" s="34"/>
      <c r="V85" s="35" t="s">
        <v>67</v>
      </c>
      <c r="W85" s="373">
        <v>0</v>
      </c>
      <c r="X85" s="37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3"/>
      <c r="B86" s="383"/>
      <c r="C86" s="383"/>
      <c r="D86" s="383"/>
      <c r="E86" s="383"/>
      <c r="F86" s="383"/>
      <c r="G86" s="383"/>
      <c r="H86" s="383"/>
      <c r="I86" s="383"/>
      <c r="J86" s="383"/>
      <c r="K86" s="383"/>
      <c r="L86" s="383"/>
      <c r="M86" s="383"/>
      <c r="N86" s="404"/>
      <c r="O86" s="405" t="s">
        <v>72</v>
      </c>
      <c r="P86" s="392"/>
      <c r="Q86" s="392"/>
      <c r="R86" s="392"/>
      <c r="S86" s="392"/>
      <c r="T86" s="392"/>
      <c r="U86" s="393"/>
      <c r="V86" s="37" t="s">
        <v>73</v>
      </c>
      <c r="W86" s="37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74.312169312169317</v>
      </c>
      <c r="X86" s="375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77</v>
      </c>
      <c r="Y86" s="375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1.1919300000000002</v>
      </c>
      <c r="Z86" s="376"/>
      <c r="AA86" s="376"/>
    </row>
    <row r="87" spans="1:67" x14ac:dyDescent="0.2">
      <c r="A87" s="383"/>
      <c r="B87" s="383"/>
      <c r="C87" s="383"/>
      <c r="D87" s="383"/>
      <c r="E87" s="383"/>
      <c r="F87" s="383"/>
      <c r="G87" s="383"/>
      <c r="H87" s="383"/>
      <c r="I87" s="383"/>
      <c r="J87" s="383"/>
      <c r="K87" s="383"/>
      <c r="L87" s="383"/>
      <c r="M87" s="383"/>
      <c r="N87" s="404"/>
      <c r="O87" s="405" t="s">
        <v>72</v>
      </c>
      <c r="P87" s="392"/>
      <c r="Q87" s="392"/>
      <c r="R87" s="392"/>
      <c r="S87" s="392"/>
      <c r="T87" s="392"/>
      <c r="U87" s="393"/>
      <c r="V87" s="37" t="s">
        <v>67</v>
      </c>
      <c r="W87" s="375">
        <f>IFERROR(SUM(W65:W85),"0")</f>
        <v>560</v>
      </c>
      <c r="X87" s="375">
        <f>IFERROR(SUM(X65:X85),"0")</f>
        <v>585.4</v>
      </c>
      <c r="Y87" s="37"/>
      <c r="Z87" s="376"/>
      <c r="AA87" s="376"/>
    </row>
    <row r="88" spans="1:67" ht="14.25" hidden="1" customHeight="1" x14ac:dyDescent="0.25">
      <c r="A88" s="385" t="s">
        <v>102</v>
      </c>
      <c r="B88" s="383"/>
      <c r="C88" s="383"/>
      <c r="D88" s="383"/>
      <c r="E88" s="383"/>
      <c r="F88" s="383"/>
      <c r="G88" s="383"/>
      <c r="H88" s="383"/>
      <c r="I88" s="383"/>
      <c r="J88" s="383"/>
      <c r="K88" s="383"/>
      <c r="L88" s="383"/>
      <c r="M88" s="383"/>
      <c r="N88" s="383"/>
      <c r="O88" s="383"/>
      <c r="P88" s="383"/>
      <c r="Q88" s="383"/>
      <c r="R88" s="383"/>
      <c r="S88" s="383"/>
      <c r="T88" s="383"/>
      <c r="U88" s="383"/>
      <c r="V88" s="383"/>
      <c r="W88" s="383"/>
      <c r="X88" s="383"/>
      <c r="Y88" s="383"/>
      <c r="Z88" s="366"/>
      <c r="AA88" s="366"/>
    </row>
    <row r="89" spans="1:67" ht="16.5" hidden="1" customHeight="1" x14ac:dyDescent="0.25">
      <c r="A89" s="54" t="s">
        <v>161</v>
      </c>
      <c r="B89" s="54" t="s">
        <v>162</v>
      </c>
      <c r="C89" s="31">
        <v>4301020235</v>
      </c>
      <c r="D89" s="386">
        <v>4680115881488</v>
      </c>
      <c r="E89" s="381"/>
      <c r="F89" s="372">
        <v>1.35</v>
      </c>
      <c r="G89" s="32">
        <v>8</v>
      </c>
      <c r="H89" s="372">
        <v>10.8</v>
      </c>
      <c r="I89" s="372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81"/>
      <c r="T89" s="34"/>
      <c r="U89" s="34"/>
      <c r="V89" s="35" t="s">
        <v>67</v>
      </c>
      <c r="W89" s="373">
        <v>0</v>
      </c>
      <c r="X89" s="374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4301020228</v>
      </c>
      <c r="D90" s="386">
        <v>4680115882751</v>
      </c>
      <c r="E90" s="381"/>
      <c r="F90" s="372">
        <v>0.45</v>
      </c>
      <c r="G90" s="32">
        <v>10</v>
      </c>
      <c r="H90" s="372">
        <v>4.5</v>
      </c>
      <c r="I90" s="372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54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81"/>
      <c r="T90" s="34"/>
      <c r="U90" s="34"/>
      <c r="V90" s="35" t="s">
        <v>67</v>
      </c>
      <c r="W90" s="373">
        <v>0</v>
      </c>
      <c r="X90" s="374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4301020258</v>
      </c>
      <c r="D91" s="386">
        <v>4680115882775</v>
      </c>
      <c r="E91" s="381"/>
      <c r="F91" s="372">
        <v>0.3</v>
      </c>
      <c r="G91" s="32">
        <v>8</v>
      </c>
      <c r="H91" s="372">
        <v>2.4</v>
      </c>
      <c r="I91" s="372">
        <v>2.5</v>
      </c>
      <c r="J91" s="32">
        <v>234</v>
      </c>
      <c r="K91" s="32" t="s">
        <v>64</v>
      </c>
      <c r="L91" s="33" t="s">
        <v>124</v>
      </c>
      <c r="M91" s="33"/>
      <c r="N91" s="32">
        <v>50</v>
      </c>
      <c r="O91" s="73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81"/>
      <c r="T91" s="34"/>
      <c r="U91" s="34"/>
      <c r="V91" s="35" t="s">
        <v>67</v>
      </c>
      <c r="W91" s="373">
        <v>0</v>
      </c>
      <c r="X91" s="374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167</v>
      </c>
      <c r="B92" s="54" t="s">
        <v>168</v>
      </c>
      <c r="C92" s="31">
        <v>4301020217</v>
      </c>
      <c r="D92" s="386">
        <v>4680115880658</v>
      </c>
      <c r="E92" s="381"/>
      <c r="F92" s="372">
        <v>0.4</v>
      </c>
      <c r="G92" s="32">
        <v>6</v>
      </c>
      <c r="H92" s="372">
        <v>2.4</v>
      </c>
      <c r="I92" s="372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75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81"/>
      <c r="T92" s="34"/>
      <c r="U92" s="34"/>
      <c r="V92" s="35" t="s">
        <v>67</v>
      </c>
      <c r="W92" s="373">
        <v>0</v>
      </c>
      <c r="X92" s="374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403"/>
      <c r="B93" s="383"/>
      <c r="C93" s="383"/>
      <c r="D93" s="383"/>
      <c r="E93" s="383"/>
      <c r="F93" s="383"/>
      <c r="G93" s="383"/>
      <c r="H93" s="383"/>
      <c r="I93" s="383"/>
      <c r="J93" s="383"/>
      <c r="K93" s="383"/>
      <c r="L93" s="383"/>
      <c r="M93" s="383"/>
      <c r="N93" s="404"/>
      <c r="O93" s="405" t="s">
        <v>72</v>
      </c>
      <c r="P93" s="392"/>
      <c r="Q93" s="392"/>
      <c r="R93" s="392"/>
      <c r="S93" s="392"/>
      <c r="T93" s="392"/>
      <c r="U93" s="393"/>
      <c r="V93" s="37" t="s">
        <v>73</v>
      </c>
      <c r="W93" s="375">
        <f>IFERROR(W89/H89,"0")+IFERROR(W90/H90,"0")+IFERROR(W91/H91,"0")+IFERROR(W92/H92,"0")</f>
        <v>0</v>
      </c>
      <c r="X93" s="375">
        <f>IFERROR(X89/H89,"0")+IFERROR(X90/H90,"0")+IFERROR(X91/H91,"0")+IFERROR(X92/H92,"0")</f>
        <v>0</v>
      </c>
      <c r="Y93" s="375">
        <f>IFERROR(IF(Y89="",0,Y89),"0")+IFERROR(IF(Y90="",0,Y90),"0")+IFERROR(IF(Y91="",0,Y91),"0")+IFERROR(IF(Y92="",0,Y92),"0")</f>
        <v>0</v>
      </c>
      <c r="Z93" s="376"/>
      <c r="AA93" s="376"/>
    </row>
    <row r="94" spans="1:67" hidden="1" x14ac:dyDescent="0.2">
      <c r="A94" s="383"/>
      <c r="B94" s="383"/>
      <c r="C94" s="383"/>
      <c r="D94" s="383"/>
      <c r="E94" s="383"/>
      <c r="F94" s="383"/>
      <c r="G94" s="383"/>
      <c r="H94" s="383"/>
      <c r="I94" s="383"/>
      <c r="J94" s="383"/>
      <c r="K94" s="383"/>
      <c r="L94" s="383"/>
      <c r="M94" s="383"/>
      <c r="N94" s="404"/>
      <c r="O94" s="405" t="s">
        <v>72</v>
      </c>
      <c r="P94" s="392"/>
      <c r="Q94" s="392"/>
      <c r="R94" s="392"/>
      <c r="S94" s="392"/>
      <c r="T94" s="392"/>
      <c r="U94" s="393"/>
      <c r="V94" s="37" t="s">
        <v>67</v>
      </c>
      <c r="W94" s="375">
        <f>IFERROR(SUM(W89:W92),"0")</f>
        <v>0</v>
      </c>
      <c r="X94" s="375">
        <f>IFERROR(SUM(X89:X92),"0")</f>
        <v>0</v>
      </c>
      <c r="Y94" s="37"/>
      <c r="Z94" s="376"/>
      <c r="AA94" s="376"/>
    </row>
    <row r="95" spans="1:67" ht="14.25" hidden="1" customHeight="1" x14ac:dyDescent="0.25">
      <c r="A95" s="385" t="s">
        <v>61</v>
      </c>
      <c r="B95" s="383"/>
      <c r="C95" s="383"/>
      <c r="D95" s="383"/>
      <c r="E95" s="383"/>
      <c r="F95" s="383"/>
      <c r="G95" s="383"/>
      <c r="H95" s="383"/>
      <c r="I95" s="383"/>
      <c r="J95" s="383"/>
      <c r="K95" s="383"/>
      <c r="L95" s="383"/>
      <c r="M95" s="383"/>
      <c r="N95" s="383"/>
      <c r="O95" s="383"/>
      <c r="P95" s="383"/>
      <c r="Q95" s="383"/>
      <c r="R95" s="383"/>
      <c r="S95" s="383"/>
      <c r="T95" s="383"/>
      <c r="U95" s="383"/>
      <c r="V95" s="383"/>
      <c r="W95" s="383"/>
      <c r="X95" s="383"/>
      <c r="Y95" s="383"/>
      <c r="Z95" s="366"/>
      <c r="AA95" s="366"/>
    </row>
    <row r="96" spans="1:67" ht="16.5" hidden="1" customHeight="1" x14ac:dyDescent="0.25">
      <c r="A96" s="54" t="s">
        <v>169</v>
      </c>
      <c r="B96" s="54" t="s">
        <v>170</v>
      </c>
      <c r="C96" s="31">
        <v>4301030895</v>
      </c>
      <c r="D96" s="386">
        <v>4607091387667</v>
      </c>
      <c r="E96" s="381"/>
      <c r="F96" s="372">
        <v>0.9</v>
      </c>
      <c r="G96" s="32">
        <v>10</v>
      </c>
      <c r="H96" s="372">
        <v>9</v>
      </c>
      <c r="I96" s="372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81"/>
      <c r="T96" s="34"/>
      <c r="U96" s="34"/>
      <c r="V96" s="35" t="s">
        <v>67</v>
      </c>
      <c r="W96" s="373">
        <v>0</v>
      </c>
      <c r="X96" s="374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171</v>
      </c>
      <c r="B97" s="54" t="s">
        <v>172</v>
      </c>
      <c r="C97" s="31">
        <v>4301030961</v>
      </c>
      <c r="D97" s="386">
        <v>4607091387636</v>
      </c>
      <c r="E97" s="381"/>
      <c r="F97" s="372">
        <v>0.7</v>
      </c>
      <c r="G97" s="32">
        <v>6</v>
      </c>
      <c r="H97" s="372">
        <v>4.2</v>
      </c>
      <c r="I97" s="372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6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81"/>
      <c r="T97" s="34"/>
      <c r="U97" s="34"/>
      <c r="V97" s="35" t="s">
        <v>67</v>
      </c>
      <c r="W97" s="373">
        <v>16</v>
      </c>
      <c r="X97" s="374">
        <f t="shared" si="13"/>
        <v>16.8</v>
      </c>
      <c r="Y97" s="36">
        <f>IFERROR(IF(X97=0,"",ROUNDUP(X97/H97,0)*0.00937),"")</f>
        <v>3.7479999999999999E-2</v>
      </c>
      <c r="Z97" s="56"/>
      <c r="AA97" s="57"/>
      <c r="AE97" s="64"/>
      <c r="BB97" s="109" t="s">
        <v>1</v>
      </c>
      <c r="BL97" s="64">
        <f t="shared" si="14"/>
        <v>17.142857142857142</v>
      </c>
      <c r="BM97" s="64">
        <f t="shared" si="15"/>
        <v>18</v>
      </c>
      <c r="BN97" s="64">
        <f t="shared" si="16"/>
        <v>3.1746031746031744E-2</v>
      </c>
      <c r="BO97" s="64">
        <f t="shared" si="17"/>
        <v>3.3333333333333333E-2</v>
      </c>
    </row>
    <row r="98" spans="1:67" ht="16.5" customHeight="1" x14ac:dyDescent="0.25">
      <c r="A98" s="54" t="s">
        <v>173</v>
      </c>
      <c r="B98" s="54" t="s">
        <v>174</v>
      </c>
      <c r="C98" s="31">
        <v>4301030963</v>
      </c>
      <c r="D98" s="386">
        <v>4607091382426</v>
      </c>
      <c r="E98" s="381"/>
      <c r="F98" s="372">
        <v>0.9</v>
      </c>
      <c r="G98" s="32">
        <v>10</v>
      </c>
      <c r="H98" s="372">
        <v>9</v>
      </c>
      <c r="I98" s="372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5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81"/>
      <c r="T98" s="34"/>
      <c r="U98" s="34"/>
      <c r="V98" s="35" t="s">
        <v>67</v>
      </c>
      <c r="W98" s="373">
        <v>20</v>
      </c>
      <c r="X98" s="374">
        <f t="shared" si="13"/>
        <v>27</v>
      </c>
      <c r="Y98" s="36">
        <f>IFERROR(IF(X98=0,"",ROUNDUP(X98/H98,0)*0.02175),"")</f>
        <v>6.5250000000000002E-2</v>
      </c>
      <c r="Z98" s="56"/>
      <c r="AA98" s="57"/>
      <c r="AE98" s="64"/>
      <c r="BB98" s="110" t="s">
        <v>1</v>
      </c>
      <c r="BL98" s="64">
        <f t="shared" si="14"/>
        <v>21.400000000000002</v>
      </c>
      <c r="BM98" s="64">
        <f t="shared" si="15"/>
        <v>28.890000000000004</v>
      </c>
      <c r="BN98" s="64">
        <f t="shared" si="16"/>
        <v>3.968253968253968E-2</v>
      </c>
      <c r="BO98" s="64">
        <f t="shared" si="17"/>
        <v>5.3571428571428568E-2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4301030962</v>
      </c>
      <c r="D99" s="386">
        <v>4607091386547</v>
      </c>
      <c r="E99" s="381"/>
      <c r="F99" s="372">
        <v>0.35</v>
      </c>
      <c r="G99" s="32">
        <v>8</v>
      </c>
      <c r="H99" s="372">
        <v>2.8</v>
      </c>
      <c r="I99" s="372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7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81"/>
      <c r="T99" s="34"/>
      <c r="U99" s="34"/>
      <c r="V99" s="35" t="s">
        <v>67</v>
      </c>
      <c r="W99" s="373">
        <v>0</v>
      </c>
      <c r="X99" s="374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4301030964</v>
      </c>
      <c r="D100" s="386">
        <v>4607091382464</v>
      </c>
      <c r="E100" s="381"/>
      <c r="F100" s="372">
        <v>0.35</v>
      </c>
      <c r="G100" s="32">
        <v>8</v>
      </c>
      <c r="H100" s="372">
        <v>2.8</v>
      </c>
      <c r="I100" s="372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6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81"/>
      <c r="T100" s="34"/>
      <c r="U100" s="34"/>
      <c r="V100" s="35" t="s">
        <v>67</v>
      </c>
      <c r="W100" s="373">
        <v>0</v>
      </c>
      <c r="X100" s="374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179</v>
      </c>
      <c r="B101" s="54" t="s">
        <v>180</v>
      </c>
      <c r="C101" s="31">
        <v>4301031235</v>
      </c>
      <c r="D101" s="386">
        <v>4680115883444</v>
      </c>
      <c r="E101" s="381"/>
      <c r="F101" s="372">
        <v>0.35</v>
      </c>
      <c r="G101" s="32">
        <v>8</v>
      </c>
      <c r="H101" s="372">
        <v>2.8</v>
      </c>
      <c r="I101" s="372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46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81"/>
      <c r="T101" s="34"/>
      <c r="U101" s="34"/>
      <c r="V101" s="35" t="s">
        <v>67</v>
      </c>
      <c r="W101" s="373">
        <v>0</v>
      </c>
      <c r="X101" s="374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179</v>
      </c>
      <c r="B102" s="54" t="s">
        <v>181</v>
      </c>
      <c r="C102" s="31">
        <v>4301031234</v>
      </c>
      <c r="D102" s="386">
        <v>4680115883444</v>
      </c>
      <c r="E102" s="381"/>
      <c r="F102" s="372">
        <v>0.35</v>
      </c>
      <c r="G102" s="32">
        <v>8</v>
      </c>
      <c r="H102" s="372">
        <v>2.8</v>
      </c>
      <c r="I102" s="372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65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81"/>
      <c r="T102" s="34"/>
      <c r="U102" s="34"/>
      <c r="V102" s="35" t="s">
        <v>67</v>
      </c>
      <c r="W102" s="373">
        <v>0</v>
      </c>
      <c r="X102" s="374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403"/>
      <c r="B103" s="383"/>
      <c r="C103" s="383"/>
      <c r="D103" s="383"/>
      <c r="E103" s="383"/>
      <c r="F103" s="383"/>
      <c r="G103" s="383"/>
      <c r="H103" s="383"/>
      <c r="I103" s="383"/>
      <c r="J103" s="383"/>
      <c r="K103" s="383"/>
      <c r="L103" s="383"/>
      <c r="M103" s="383"/>
      <c r="N103" s="404"/>
      <c r="O103" s="405" t="s">
        <v>72</v>
      </c>
      <c r="P103" s="392"/>
      <c r="Q103" s="392"/>
      <c r="R103" s="392"/>
      <c r="S103" s="392"/>
      <c r="T103" s="392"/>
      <c r="U103" s="393"/>
      <c r="V103" s="37" t="s">
        <v>73</v>
      </c>
      <c r="W103" s="375">
        <f>IFERROR(W96/H96,"0")+IFERROR(W97/H97,"0")+IFERROR(W98/H98,"0")+IFERROR(W99/H99,"0")+IFERROR(W100/H100,"0")+IFERROR(W101/H101,"0")+IFERROR(W102/H102,"0")</f>
        <v>6.0317460317460316</v>
      </c>
      <c r="X103" s="375">
        <f>IFERROR(X96/H96,"0")+IFERROR(X97/H97,"0")+IFERROR(X98/H98,"0")+IFERROR(X99/H99,"0")+IFERROR(X100/H100,"0")+IFERROR(X101/H101,"0")+IFERROR(X102/H102,"0")</f>
        <v>7</v>
      </c>
      <c r="Y103" s="375">
        <f>IFERROR(IF(Y96="",0,Y96),"0")+IFERROR(IF(Y97="",0,Y97),"0")+IFERROR(IF(Y98="",0,Y98),"0")+IFERROR(IF(Y99="",0,Y99),"0")+IFERROR(IF(Y100="",0,Y100),"0")+IFERROR(IF(Y101="",0,Y101),"0")+IFERROR(IF(Y102="",0,Y102),"0")</f>
        <v>0.10273</v>
      </c>
      <c r="Z103" s="376"/>
      <c r="AA103" s="376"/>
    </row>
    <row r="104" spans="1:67" x14ac:dyDescent="0.2">
      <c r="A104" s="383"/>
      <c r="B104" s="383"/>
      <c r="C104" s="383"/>
      <c r="D104" s="383"/>
      <c r="E104" s="383"/>
      <c r="F104" s="383"/>
      <c r="G104" s="383"/>
      <c r="H104" s="383"/>
      <c r="I104" s="383"/>
      <c r="J104" s="383"/>
      <c r="K104" s="383"/>
      <c r="L104" s="383"/>
      <c r="M104" s="383"/>
      <c r="N104" s="404"/>
      <c r="O104" s="405" t="s">
        <v>72</v>
      </c>
      <c r="P104" s="392"/>
      <c r="Q104" s="392"/>
      <c r="R104" s="392"/>
      <c r="S104" s="392"/>
      <c r="T104" s="392"/>
      <c r="U104" s="393"/>
      <c r="V104" s="37" t="s">
        <v>67</v>
      </c>
      <c r="W104" s="375">
        <f>IFERROR(SUM(W96:W102),"0")</f>
        <v>36</v>
      </c>
      <c r="X104" s="375">
        <f>IFERROR(SUM(X96:X102),"0")</f>
        <v>43.8</v>
      </c>
      <c r="Y104" s="37"/>
      <c r="Z104" s="376"/>
      <c r="AA104" s="376"/>
    </row>
    <row r="105" spans="1:67" ht="14.25" hidden="1" customHeight="1" x14ac:dyDescent="0.25">
      <c r="A105" s="385" t="s">
        <v>74</v>
      </c>
      <c r="B105" s="383"/>
      <c r="C105" s="383"/>
      <c r="D105" s="383"/>
      <c r="E105" s="383"/>
      <c r="F105" s="383"/>
      <c r="G105" s="383"/>
      <c r="H105" s="383"/>
      <c r="I105" s="383"/>
      <c r="J105" s="383"/>
      <c r="K105" s="383"/>
      <c r="L105" s="383"/>
      <c r="M105" s="383"/>
      <c r="N105" s="383"/>
      <c r="O105" s="383"/>
      <c r="P105" s="383"/>
      <c r="Q105" s="383"/>
      <c r="R105" s="383"/>
      <c r="S105" s="383"/>
      <c r="T105" s="383"/>
      <c r="U105" s="383"/>
      <c r="V105" s="383"/>
      <c r="W105" s="383"/>
      <c r="X105" s="383"/>
      <c r="Y105" s="383"/>
      <c r="Z105" s="366"/>
      <c r="AA105" s="366"/>
    </row>
    <row r="106" spans="1:67" ht="16.5" hidden="1" customHeight="1" x14ac:dyDescent="0.25">
      <c r="A106" s="54" t="s">
        <v>182</v>
      </c>
      <c r="B106" s="54" t="s">
        <v>183</v>
      </c>
      <c r="C106" s="31">
        <v>4301051693</v>
      </c>
      <c r="D106" s="386">
        <v>4680115884915</v>
      </c>
      <c r="E106" s="381"/>
      <c r="F106" s="372">
        <v>0.3</v>
      </c>
      <c r="G106" s="32">
        <v>6</v>
      </c>
      <c r="H106" s="372">
        <v>1.8</v>
      </c>
      <c r="I106" s="372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687" t="s">
        <v>184</v>
      </c>
      <c r="P106" s="380"/>
      <c r="Q106" s="380"/>
      <c r="R106" s="380"/>
      <c r="S106" s="381"/>
      <c r="T106" s="34"/>
      <c r="U106" s="34"/>
      <c r="V106" s="35" t="s">
        <v>67</v>
      </c>
      <c r="W106" s="373">
        <v>0</v>
      </c>
      <c r="X106" s="374">
        <f t="shared" ref="X106:X119" si="18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16.5" hidden="1" customHeight="1" x14ac:dyDescent="0.25">
      <c r="A107" s="54" t="s">
        <v>185</v>
      </c>
      <c r="B107" s="54" t="s">
        <v>186</v>
      </c>
      <c r="C107" s="31">
        <v>4301051395</v>
      </c>
      <c r="D107" s="386">
        <v>4680115884311</v>
      </c>
      <c r="E107" s="381"/>
      <c r="F107" s="372">
        <v>0.3</v>
      </c>
      <c r="G107" s="32">
        <v>6</v>
      </c>
      <c r="H107" s="372">
        <v>1.8</v>
      </c>
      <c r="I107" s="372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444" t="s">
        <v>187</v>
      </c>
      <c r="P107" s="380"/>
      <c r="Q107" s="380"/>
      <c r="R107" s="380"/>
      <c r="S107" s="381"/>
      <c r="T107" s="34"/>
      <c r="U107" s="34"/>
      <c r="V107" s="35" t="s">
        <v>67</v>
      </c>
      <c r="W107" s="373">
        <v>0</v>
      </c>
      <c r="X107" s="374">
        <f t="shared" si="18"/>
        <v>0</v>
      </c>
      <c r="Y107" s="36" t="str">
        <f>IFERROR(IF(X107=0,"",ROUNDUP(X107/H107,0)*0.00753),"")</f>
        <v/>
      </c>
      <c r="Z107" s="56"/>
      <c r="AA107" s="57" t="s">
        <v>68</v>
      </c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188</v>
      </c>
      <c r="B108" s="54" t="s">
        <v>189</v>
      </c>
      <c r="C108" s="31">
        <v>4301051437</v>
      </c>
      <c r="D108" s="386">
        <v>4607091386967</v>
      </c>
      <c r="E108" s="381"/>
      <c r="F108" s="372">
        <v>1.35</v>
      </c>
      <c r="G108" s="32">
        <v>6</v>
      </c>
      <c r="H108" s="372">
        <v>8.1</v>
      </c>
      <c r="I108" s="372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60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0"/>
      <c r="Q108" s="380"/>
      <c r="R108" s="380"/>
      <c r="S108" s="381"/>
      <c r="T108" s="34"/>
      <c r="U108" s="34"/>
      <c r="V108" s="35" t="s">
        <v>67</v>
      </c>
      <c r="W108" s="373">
        <v>0</v>
      </c>
      <c r="X108" s="374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188</v>
      </c>
      <c r="B109" s="54" t="s">
        <v>190</v>
      </c>
      <c r="C109" s="31">
        <v>4301051543</v>
      </c>
      <c r="D109" s="386">
        <v>4607091386967</v>
      </c>
      <c r="E109" s="381"/>
      <c r="F109" s="372">
        <v>1.4</v>
      </c>
      <c r="G109" s="32">
        <v>6</v>
      </c>
      <c r="H109" s="372">
        <v>8.4</v>
      </c>
      <c r="I109" s="372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45</v>
      </c>
      <c r="O109" s="55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0"/>
      <c r="Q109" s="380"/>
      <c r="R109" s="380"/>
      <c r="S109" s="381"/>
      <c r="T109" s="34"/>
      <c r="U109" s="34"/>
      <c r="V109" s="35" t="s">
        <v>67</v>
      </c>
      <c r="W109" s="373">
        <v>100</v>
      </c>
      <c r="X109" s="374">
        <f t="shared" si="18"/>
        <v>100.80000000000001</v>
      </c>
      <c r="Y109" s="36">
        <f>IFERROR(IF(X109=0,"",ROUNDUP(X109/H109,0)*0.02175),"")</f>
        <v>0.26100000000000001</v>
      </c>
      <c r="Z109" s="56"/>
      <c r="AA109" s="57"/>
      <c r="AE109" s="64"/>
      <c r="BB109" s="118" t="s">
        <v>1</v>
      </c>
      <c r="BL109" s="64">
        <f t="shared" si="19"/>
        <v>106.71428571428572</v>
      </c>
      <c r="BM109" s="64">
        <f t="shared" si="20"/>
        <v>107.56800000000001</v>
      </c>
      <c r="BN109" s="64">
        <f t="shared" si="21"/>
        <v>0.21258503401360543</v>
      </c>
      <c r="BO109" s="64">
        <f t="shared" si="22"/>
        <v>0.21428571428571427</v>
      </c>
    </row>
    <row r="110" spans="1:67" ht="16.5" customHeight="1" x14ac:dyDescent="0.25">
      <c r="A110" s="54" t="s">
        <v>191</v>
      </c>
      <c r="B110" s="54" t="s">
        <v>192</v>
      </c>
      <c r="C110" s="31">
        <v>4301051611</v>
      </c>
      <c r="D110" s="386">
        <v>4607091385304</v>
      </c>
      <c r="E110" s="381"/>
      <c r="F110" s="372">
        <v>1.4</v>
      </c>
      <c r="G110" s="32">
        <v>6</v>
      </c>
      <c r="H110" s="372">
        <v>8.4</v>
      </c>
      <c r="I110" s="372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41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81"/>
      <c r="T110" s="34"/>
      <c r="U110" s="34"/>
      <c r="V110" s="35" t="s">
        <v>67</v>
      </c>
      <c r="W110" s="373">
        <v>40</v>
      </c>
      <c r="X110" s="374">
        <f t="shared" si="18"/>
        <v>42</v>
      </c>
      <c r="Y110" s="36">
        <f>IFERROR(IF(X110=0,"",ROUNDUP(X110/H110,0)*0.02175),"")</f>
        <v>0.10874999999999999</v>
      </c>
      <c r="Z110" s="56"/>
      <c r="AA110" s="57"/>
      <c r="AE110" s="64"/>
      <c r="BB110" s="119" t="s">
        <v>1</v>
      </c>
      <c r="BL110" s="64">
        <f t="shared" si="19"/>
        <v>42.685714285714283</v>
      </c>
      <c r="BM110" s="64">
        <f t="shared" si="20"/>
        <v>44.82</v>
      </c>
      <c r="BN110" s="64">
        <f t="shared" si="21"/>
        <v>8.5034013605442174E-2</v>
      </c>
      <c r="BO110" s="64">
        <f t="shared" si="22"/>
        <v>8.9285714285714274E-2</v>
      </c>
    </row>
    <row r="111" spans="1:67" ht="16.5" hidden="1" customHeight="1" x14ac:dyDescent="0.25">
      <c r="A111" s="54" t="s">
        <v>193</v>
      </c>
      <c r="B111" s="54" t="s">
        <v>194</v>
      </c>
      <c r="C111" s="31">
        <v>4301051648</v>
      </c>
      <c r="D111" s="386">
        <v>4607091386264</v>
      </c>
      <c r="E111" s="381"/>
      <c r="F111" s="372">
        <v>0.5</v>
      </c>
      <c r="G111" s="32">
        <v>6</v>
      </c>
      <c r="H111" s="372">
        <v>3</v>
      </c>
      <c r="I111" s="372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4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81"/>
      <c r="T111" s="34"/>
      <c r="U111" s="34"/>
      <c r="V111" s="35" t="s">
        <v>67</v>
      </c>
      <c r="W111" s="373">
        <v>0</v>
      </c>
      <c r="X111" s="374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195</v>
      </c>
      <c r="B112" s="54" t="s">
        <v>196</v>
      </c>
      <c r="C112" s="31">
        <v>4301051477</v>
      </c>
      <c r="D112" s="386">
        <v>4680115882584</v>
      </c>
      <c r="E112" s="381"/>
      <c r="F112" s="372">
        <v>0.33</v>
      </c>
      <c r="G112" s="32">
        <v>8</v>
      </c>
      <c r="H112" s="372">
        <v>2.64</v>
      </c>
      <c r="I112" s="372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45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81"/>
      <c r="T112" s="34"/>
      <c r="U112" s="34"/>
      <c r="V112" s="35" t="s">
        <v>67</v>
      </c>
      <c r="W112" s="373">
        <v>0</v>
      </c>
      <c r="X112" s="37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195</v>
      </c>
      <c r="B113" s="54" t="s">
        <v>197</v>
      </c>
      <c r="C113" s="31">
        <v>4301051476</v>
      </c>
      <c r="D113" s="386">
        <v>4680115882584</v>
      </c>
      <c r="E113" s="381"/>
      <c r="F113" s="372">
        <v>0.33</v>
      </c>
      <c r="G113" s="32">
        <v>8</v>
      </c>
      <c r="H113" s="372">
        <v>2.64</v>
      </c>
      <c r="I113" s="372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61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81"/>
      <c r="T113" s="34"/>
      <c r="U113" s="34"/>
      <c r="V113" s="35" t="s">
        <v>67</v>
      </c>
      <c r="W113" s="373">
        <v>0</v>
      </c>
      <c r="X113" s="374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198</v>
      </c>
      <c r="B114" s="54" t="s">
        <v>199</v>
      </c>
      <c r="C114" s="31">
        <v>4301051436</v>
      </c>
      <c r="D114" s="386">
        <v>4607091385731</v>
      </c>
      <c r="E114" s="381"/>
      <c r="F114" s="372">
        <v>0.45</v>
      </c>
      <c r="G114" s="32">
        <v>6</v>
      </c>
      <c r="H114" s="372">
        <v>2.7</v>
      </c>
      <c r="I114" s="372">
        <v>2.972</v>
      </c>
      <c r="J114" s="32">
        <v>156</v>
      </c>
      <c r="K114" s="32" t="s">
        <v>71</v>
      </c>
      <c r="L114" s="33" t="s">
        <v>124</v>
      </c>
      <c r="M114" s="33"/>
      <c r="N114" s="32">
        <v>45</v>
      </c>
      <c r="O114" s="44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81"/>
      <c r="T114" s="34"/>
      <c r="U114" s="34"/>
      <c r="V114" s="35" t="s">
        <v>67</v>
      </c>
      <c r="W114" s="373">
        <v>18</v>
      </c>
      <c r="X114" s="374">
        <f t="shared" si="18"/>
        <v>18.900000000000002</v>
      </c>
      <c r="Y114" s="36">
        <f>IFERROR(IF(X114=0,"",ROUNDUP(X114/H114,0)*0.00753),"")</f>
        <v>5.271E-2</v>
      </c>
      <c r="Z114" s="56"/>
      <c r="AA114" s="57"/>
      <c r="AE114" s="64"/>
      <c r="BB114" s="123" t="s">
        <v>1</v>
      </c>
      <c r="BL114" s="64">
        <f t="shared" si="19"/>
        <v>19.813333333333333</v>
      </c>
      <c r="BM114" s="64">
        <f t="shared" si="20"/>
        <v>20.804000000000002</v>
      </c>
      <c r="BN114" s="64">
        <f t="shared" si="21"/>
        <v>4.2735042735042729E-2</v>
      </c>
      <c r="BO114" s="64">
        <f t="shared" si="22"/>
        <v>4.4871794871794872E-2</v>
      </c>
    </row>
    <row r="115" spans="1:67" ht="27" hidden="1" customHeight="1" x14ac:dyDescent="0.25">
      <c r="A115" s="54" t="s">
        <v>200</v>
      </c>
      <c r="B115" s="54" t="s">
        <v>201</v>
      </c>
      <c r="C115" s="31">
        <v>4301051439</v>
      </c>
      <c r="D115" s="386">
        <v>4680115880214</v>
      </c>
      <c r="E115" s="381"/>
      <c r="F115" s="372">
        <v>0.45</v>
      </c>
      <c r="G115" s="32">
        <v>6</v>
      </c>
      <c r="H115" s="372">
        <v>2.7</v>
      </c>
      <c r="I115" s="372">
        <v>2.988</v>
      </c>
      <c r="J115" s="32">
        <v>120</v>
      </c>
      <c r="K115" s="32" t="s">
        <v>71</v>
      </c>
      <c r="L115" s="33" t="s">
        <v>124</v>
      </c>
      <c r="M115" s="33"/>
      <c r="N115" s="32">
        <v>45</v>
      </c>
      <c r="O115" s="65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81"/>
      <c r="T115" s="34"/>
      <c r="U115" s="34"/>
      <c r="V115" s="35" t="s">
        <v>67</v>
      </c>
      <c r="W115" s="373">
        <v>0</v>
      </c>
      <c r="X115" s="374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hidden="1" customHeight="1" x14ac:dyDescent="0.25">
      <c r="A116" s="54" t="s">
        <v>202</v>
      </c>
      <c r="B116" s="54" t="s">
        <v>203</v>
      </c>
      <c r="C116" s="31">
        <v>4301051438</v>
      </c>
      <c r="D116" s="386">
        <v>4680115880894</v>
      </c>
      <c r="E116" s="381"/>
      <c r="F116" s="372">
        <v>0.33</v>
      </c>
      <c r="G116" s="32">
        <v>6</v>
      </c>
      <c r="H116" s="372">
        <v>1.98</v>
      </c>
      <c r="I116" s="372">
        <v>2.258</v>
      </c>
      <c r="J116" s="32">
        <v>156</v>
      </c>
      <c r="K116" s="32" t="s">
        <v>71</v>
      </c>
      <c r="L116" s="33" t="s">
        <v>124</v>
      </c>
      <c r="M116" s="33"/>
      <c r="N116" s="32">
        <v>45</v>
      </c>
      <c r="O116" s="62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81"/>
      <c r="T116" s="34"/>
      <c r="U116" s="34"/>
      <c r="V116" s="35" t="s">
        <v>67</v>
      </c>
      <c r="W116" s="373">
        <v>0</v>
      </c>
      <c r="X116" s="374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204</v>
      </c>
      <c r="B117" s="54" t="s">
        <v>205</v>
      </c>
      <c r="C117" s="31">
        <v>4301051313</v>
      </c>
      <c r="D117" s="386">
        <v>4607091385427</v>
      </c>
      <c r="E117" s="381"/>
      <c r="F117" s="372">
        <v>0.5</v>
      </c>
      <c r="G117" s="32">
        <v>6</v>
      </c>
      <c r="H117" s="372">
        <v>3</v>
      </c>
      <c r="I117" s="372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47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81"/>
      <c r="T117" s="34"/>
      <c r="U117" s="34"/>
      <c r="V117" s="35" t="s">
        <v>67</v>
      </c>
      <c r="W117" s="373">
        <v>0</v>
      </c>
      <c r="X117" s="374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206</v>
      </c>
      <c r="B118" s="54" t="s">
        <v>207</v>
      </c>
      <c r="C118" s="31">
        <v>4301051480</v>
      </c>
      <c r="D118" s="386">
        <v>4680115882645</v>
      </c>
      <c r="E118" s="381"/>
      <c r="F118" s="372">
        <v>0.3</v>
      </c>
      <c r="G118" s="32">
        <v>6</v>
      </c>
      <c r="H118" s="372">
        <v>1.8</v>
      </c>
      <c r="I118" s="372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63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81"/>
      <c r="T118" s="34"/>
      <c r="U118" s="34"/>
      <c r="V118" s="35" t="s">
        <v>67</v>
      </c>
      <c r="W118" s="373">
        <v>0</v>
      </c>
      <c r="X118" s="374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208</v>
      </c>
      <c r="B119" s="54" t="s">
        <v>209</v>
      </c>
      <c r="C119" s="31">
        <v>4301051641</v>
      </c>
      <c r="D119" s="386">
        <v>4680115884403</v>
      </c>
      <c r="E119" s="381"/>
      <c r="F119" s="372">
        <v>0.3</v>
      </c>
      <c r="G119" s="32">
        <v>6</v>
      </c>
      <c r="H119" s="372">
        <v>1.8</v>
      </c>
      <c r="I119" s="372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70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81"/>
      <c r="T119" s="34"/>
      <c r="U119" s="34"/>
      <c r="V119" s="35" t="s">
        <v>67</v>
      </c>
      <c r="W119" s="373">
        <v>0</v>
      </c>
      <c r="X119" s="374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3"/>
      <c r="B120" s="383"/>
      <c r="C120" s="383"/>
      <c r="D120" s="383"/>
      <c r="E120" s="383"/>
      <c r="F120" s="383"/>
      <c r="G120" s="383"/>
      <c r="H120" s="383"/>
      <c r="I120" s="383"/>
      <c r="J120" s="383"/>
      <c r="K120" s="383"/>
      <c r="L120" s="383"/>
      <c r="M120" s="383"/>
      <c r="N120" s="404"/>
      <c r="O120" s="405" t="s">
        <v>72</v>
      </c>
      <c r="P120" s="392"/>
      <c r="Q120" s="392"/>
      <c r="R120" s="392"/>
      <c r="S120" s="392"/>
      <c r="T120" s="392"/>
      <c r="U120" s="393"/>
      <c r="V120" s="37" t="s">
        <v>73</v>
      </c>
      <c r="W120" s="375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23.333333333333336</v>
      </c>
      <c r="X120" s="375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24</v>
      </c>
      <c r="Y120" s="375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0.42246</v>
      </c>
      <c r="Z120" s="376"/>
      <c r="AA120" s="376"/>
    </row>
    <row r="121" spans="1:67" x14ac:dyDescent="0.2">
      <c r="A121" s="383"/>
      <c r="B121" s="383"/>
      <c r="C121" s="383"/>
      <c r="D121" s="383"/>
      <c r="E121" s="383"/>
      <c r="F121" s="383"/>
      <c r="G121" s="383"/>
      <c r="H121" s="383"/>
      <c r="I121" s="383"/>
      <c r="J121" s="383"/>
      <c r="K121" s="383"/>
      <c r="L121" s="383"/>
      <c r="M121" s="383"/>
      <c r="N121" s="404"/>
      <c r="O121" s="405" t="s">
        <v>72</v>
      </c>
      <c r="P121" s="392"/>
      <c r="Q121" s="392"/>
      <c r="R121" s="392"/>
      <c r="S121" s="392"/>
      <c r="T121" s="392"/>
      <c r="U121" s="393"/>
      <c r="V121" s="37" t="s">
        <v>67</v>
      </c>
      <c r="W121" s="375">
        <f>IFERROR(SUM(W106:W119),"0")</f>
        <v>158</v>
      </c>
      <c r="X121" s="375">
        <f>IFERROR(SUM(X106:X119),"0")</f>
        <v>161.70000000000002</v>
      </c>
      <c r="Y121" s="37"/>
      <c r="Z121" s="376"/>
      <c r="AA121" s="376"/>
    </row>
    <row r="122" spans="1:67" ht="14.25" hidden="1" customHeight="1" x14ac:dyDescent="0.25">
      <c r="A122" s="385" t="s">
        <v>210</v>
      </c>
      <c r="B122" s="383"/>
      <c r="C122" s="383"/>
      <c r="D122" s="383"/>
      <c r="E122" s="383"/>
      <c r="F122" s="383"/>
      <c r="G122" s="383"/>
      <c r="H122" s="383"/>
      <c r="I122" s="383"/>
      <c r="J122" s="383"/>
      <c r="K122" s="383"/>
      <c r="L122" s="383"/>
      <c r="M122" s="383"/>
      <c r="N122" s="383"/>
      <c r="O122" s="383"/>
      <c r="P122" s="383"/>
      <c r="Q122" s="383"/>
      <c r="R122" s="383"/>
      <c r="S122" s="383"/>
      <c r="T122" s="383"/>
      <c r="U122" s="383"/>
      <c r="V122" s="383"/>
      <c r="W122" s="383"/>
      <c r="X122" s="383"/>
      <c r="Y122" s="383"/>
      <c r="Z122" s="366"/>
      <c r="AA122" s="366"/>
    </row>
    <row r="123" spans="1:67" ht="27" hidden="1" customHeight="1" x14ac:dyDescent="0.25">
      <c r="A123" s="54" t="s">
        <v>211</v>
      </c>
      <c r="B123" s="54" t="s">
        <v>212</v>
      </c>
      <c r="C123" s="31">
        <v>4301060296</v>
      </c>
      <c r="D123" s="386">
        <v>4607091383065</v>
      </c>
      <c r="E123" s="381"/>
      <c r="F123" s="372">
        <v>0.83</v>
      </c>
      <c r="G123" s="32">
        <v>4</v>
      </c>
      <c r="H123" s="372">
        <v>3.32</v>
      </c>
      <c r="I123" s="372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4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81"/>
      <c r="T123" s="34"/>
      <c r="U123" s="34"/>
      <c r="V123" s="35" t="s">
        <v>67</v>
      </c>
      <c r="W123" s="373">
        <v>0</v>
      </c>
      <c r="X123" s="374">
        <f t="shared" ref="X123:X129" si="23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4">IFERROR(W123*I123/H123,"0")</f>
        <v>0</v>
      </c>
      <c r="BM123" s="64">
        <f t="shared" ref="BM123:BM129" si="25">IFERROR(X123*I123/H123,"0")</f>
        <v>0</v>
      </c>
      <c r="BN123" s="64">
        <f t="shared" ref="BN123:BN129" si="26">IFERROR(1/J123*(W123/H123),"0")</f>
        <v>0</v>
      </c>
      <c r="BO123" s="64">
        <f t="shared" ref="BO123:BO129" si="27">IFERROR(1/J123*(X123/H123),"0")</f>
        <v>0</v>
      </c>
    </row>
    <row r="124" spans="1:67" ht="27" hidden="1" customHeight="1" x14ac:dyDescent="0.25">
      <c r="A124" s="54" t="s">
        <v>213</v>
      </c>
      <c r="B124" s="54" t="s">
        <v>214</v>
      </c>
      <c r="C124" s="31">
        <v>4301060350</v>
      </c>
      <c r="D124" s="386">
        <v>4680115881532</v>
      </c>
      <c r="E124" s="381"/>
      <c r="F124" s="372">
        <v>1.35</v>
      </c>
      <c r="G124" s="32">
        <v>6</v>
      </c>
      <c r="H124" s="372">
        <v>8.1</v>
      </c>
      <c r="I124" s="372">
        <v>8.58</v>
      </c>
      <c r="J124" s="32">
        <v>56</v>
      </c>
      <c r="K124" s="32" t="s">
        <v>105</v>
      </c>
      <c r="L124" s="33" t="s">
        <v>124</v>
      </c>
      <c r="M124" s="33"/>
      <c r="N124" s="32">
        <v>30</v>
      </c>
      <c r="O124" s="60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0"/>
      <c r="Q124" s="380"/>
      <c r="R124" s="380"/>
      <c r="S124" s="381"/>
      <c r="T124" s="34"/>
      <c r="U124" s="34"/>
      <c r="V124" s="35" t="s">
        <v>67</v>
      </c>
      <c r="W124" s="373">
        <v>0</v>
      </c>
      <c r="X124" s="374">
        <f t="shared" si="23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hidden="1" customHeight="1" x14ac:dyDescent="0.25">
      <c r="A125" s="54" t="s">
        <v>213</v>
      </c>
      <c r="B125" s="54" t="s">
        <v>215</v>
      </c>
      <c r="C125" s="31">
        <v>4301060371</v>
      </c>
      <c r="D125" s="386">
        <v>4680115881532</v>
      </c>
      <c r="E125" s="381"/>
      <c r="F125" s="372">
        <v>1.4</v>
      </c>
      <c r="G125" s="32">
        <v>6</v>
      </c>
      <c r="H125" s="372">
        <v>8.4</v>
      </c>
      <c r="I125" s="372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44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81"/>
      <c r="T125" s="34"/>
      <c r="U125" s="34"/>
      <c r="V125" s="35" t="s">
        <v>67</v>
      </c>
      <c r="W125" s="373">
        <v>0</v>
      </c>
      <c r="X125" s="374">
        <f t="shared" si="23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213</v>
      </c>
      <c r="B126" s="54" t="s">
        <v>216</v>
      </c>
      <c r="C126" s="31">
        <v>4301060366</v>
      </c>
      <c r="D126" s="386">
        <v>4680115881532</v>
      </c>
      <c r="E126" s="381"/>
      <c r="F126" s="372">
        <v>1.3</v>
      </c>
      <c r="G126" s="32">
        <v>6</v>
      </c>
      <c r="H126" s="372">
        <v>7.8</v>
      </c>
      <c r="I126" s="372">
        <v>8.2799999999999994</v>
      </c>
      <c r="J126" s="32">
        <v>56</v>
      </c>
      <c r="K126" s="32" t="s">
        <v>105</v>
      </c>
      <c r="L126" s="33" t="s">
        <v>65</v>
      </c>
      <c r="M126" s="33"/>
      <c r="N126" s="32">
        <v>30</v>
      </c>
      <c r="O126" s="6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0"/>
      <c r="Q126" s="380"/>
      <c r="R126" s="380"/>
      <c r="S126" s="381"/>
      <c r="T126" s="34"/>
      <c r="U126" s="34"/>
      <c r="V126" s="35" t="s">
        <v>67</v>
      </c>
      <c r="W126" s="373">
        <v>0</v>
      </c>
      <c r="X126" s="374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hidden="1" customHeight="1" x14ac:dyDescent="0.25">
      <c r="A127" s="54" t="s">
        <v>217</v>
      </c>
      <c r="B127" s="54" t="s">
        <v>218</v>
      </c>
      <c r="C127" s="31">
        <v>4301060356</v>
      </c>
      <c r="D127" s="386">
        <v>4680115882652</v>
      </c>
      <c r="E127" s="381"/>
      <c r="F127" s="372">
        <v>0.33</v>
      </c>
      <c r="G127" s="32">
        <v>6</v>
      </c>
      <c r="H127" s="372">
        <v>1.98</v>
      </c>
      <c r="I127" s="372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44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81"/>
      <c r="T127" s="34"/>
      <c r="U127" s="34"/>
      <c r="V127" s="35" t="s">
        <v>67</v>
      </c>
      <c r="W127" s="373">
        <v>0</v>
      </c>
      <c r="X127" s="374">
        <f t="shared" si="23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16.5" hidden="1" customHeight="1" x14ac:dyDescent="0.25">
      <c r="A128" s="54" t="s">
        <v>219</v>
      </c>
      <c r="B128" s="54" t="s">
        <v>220</v>
      </c>
      <c r="C128" s="31">
        <v>4301060309</v>
      </c>
      <c r="D128" s="386">
        <v>4680115880238</v>
      </c>
      <c r="E128" s="381"/>
      <c r="F128" s="372">
        <v>0.33</v>
      </c>
      <c r="G128" s="32">
        <v>6</v>
      </c>
      <c r="H128" s="372">
        <v>1.98</v>
      </c>
      <c r="I128" s="372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6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81"/>
      <c r="T128" s="34"/>
      <c r="U128" s="34"/>
      <c r="V128" s="35" t="s">
        <v>67</v>
      </c>
      <c r="W128" s="373">
        <v>0</v>
      </c>
      <c r="X128" s="374">
        <f t="shared" si="23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hidden="1" customHeight="1" x14ac:dyDescent="0.25">
      <c r="A129" s="54" t="s">
        <v>221</v>
      </c>
      <c r="B129" s="54" t="s">
        <v>222</v>
      </c>
      <c r="C129" s="31">
        <v>4301060351</v>
      </c>
      <c r="D129" s="386">
        <v>4680115881464</v>
      </c>
      <c r="E129" s="381"/>
      <c r="F129" s="372">
        <v>0.4</v>
      </c>
      <c r="G129" s="32">
        <v>6</v>
      </c>
      <c r="H129" s="372">
        <v>2.4</v>
      </c>
      <c r="I129" s="372">
        <v>2.6</v>
      </c>
      <c r="J129" s="32">
        <v>156</v>
      </c>
      <c r="K129" s="32" t="s">
        <v>71</v>
      </c>
      <c r="L129" s="33" t="s">
        <v>124</v>
      </c>
      <c r="M129" s="33"/>
      <c r="N129" s="32">
        <v>30</v>
      </c>
      <c r="O129" s="61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81"/>
      <c r="T129" s="34"/>
      <c r="U129" s="34"/>
      <c r="V129" s="35" t="s">
        <v>67</v>
      </c>
      <c r="W129" s="373">
        <v>0</v>
      </c>
      <c r="X129" s="374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hidden="1" x14ac:dyDescent="0.2">
      <c r="A130" s="403"/>
      <c r="B130" s="383"/>
      <c r="C130" s="383"/>
      <c r="D130" s="383"/>
      <c r="E130" s="383"/>
      <c r="F130" s="383"/>
      <c r="G130" s="383"/>
      <c r="H130" s="383"/>
      <c r="I130" s="383"/>
      <c r="J130" s="383"/>
      <c r="K130" s="383"/>
      <c r="L130" s="383"/>
      <c r="M130" s="383"/>
      <c r="N130" s="404"/>
      <c r="O130" s="405" t="s">
        <v>72</v>
      </c>
      <c r="P130" s="392"/>
      <c r="Q130" s="392"/>
      <c r="R130" s="392"/>
      <c r="S130" s="392"/>
      <c r="T130" s="392"/>
      <c r="U130" s="393"/>
      <c r="V130" s="37" t="s">
        <v>73</v>
      </c>
      <c r="W130" s="375">
        <f>IFERROR(W123/H123,"0")+IFERROR(W124/H124,"0")+IFERROR(W125/H125,"0")+IFERROR(W126/H126,"0")+IFERROR(W127/H127,"0")+IFERROR(W128/H128,"0")+IFERROR(W129/H129,"0")</f>
        <v>0</v>
      </c>
      <c r="X130" s="375">
        <f>IFERROR(X123/H123,"0")+IFERROR(X124/H124,"0")+IFERROR(X125/H125,"0")+IFERROR(X126/H126,"0")+IFERROR(X127/H127,"0")+IFERROR(X128/H128,"0")+IFERROR(X129/H129,"0")</f>
        <v>0</v>
      </c>
      <c r="Y130" s="375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6"/>
      <c r="AA130" s="376"/>
    </row>
    <row r="131" spans="1:67" hidden="1" x14ac:dyDescent="0.2">
      <c r="A131" s="383"/>
      <c r="B131" s="383"/>
      <c r="C131" s="383"/>
      <c r="D131" s="383"/>
      <c r="E131" s="383"/>
      <c r="F131" s="383"/>
      <c r="G131" s="383"/>
      <c r="H131" s="383"/>
      <c r="I131" s="383"/>
      <c r="J131" s="383"/>
      <c r="K131" s="383"/>
      <c r="L131" s="383"/>
      <c r="M131" s="383"/>
      <c r="N131" s="404"/>
      <c r="O131" s="405" t="s">
        <v>72</v>
      </c>
      <c r="P131" s="392"/>
      <c r="Q131" s="392"/>
      <c r="R131" s="392"/>
      <c r="S131" s="392"/>
      <c r="T131" s="392"/>
      <c r="U131" s="393"/>
      <c r="V131" s="37" t="s">
        <v>67</v>
      </c>
      <c r="W131" s="375">
        <f>IFERROR(SUM(W123:W129),"0")</f>
        <v>0</v>
      </c>
      <c r="X131" s="375">
        <f>IFERROR(SUM(X123:X129),"0")</f>
        <v>0</v>
      </c>
      <c r="Y131" s="37"/>
      <c r="Z131" s="376"/>
      <c r="AA131" s="376"/>
    </row>
    <row r="132" spans="1:67" ht="16.5" hidden="1" customHeight="1" x14ac:dyDescent="0.25">
      <c r="A132" s="382" t="s">
        <v>223</v>
      </c>
      <c r="B132" s="383"/>
      <c r="C132" s="383"/>
      <c r="D132" s="383"/>
      <c r="E132" s="383"/>
      <c r="F132" s="383"/>
      <c r="G132" s="383"/>
      <c r="H132" s="383"/>
      <c r="I132" s="383"/>
      <c r="J132" s="383"/>
      <c r="K132" s="383"/>
      <c r="L132" s="383"/>
      <c r="M132" s="383"/>
      <c r="N132" s="383"/>
      <c r="O132" s="383"/>
      <c r="P132" s="383"/>
      <c r="Q132" s="383"/>
      <c r="R132" s="383"/>
      <c r="S132" s="383"/>
      <c r="T132" s="383"/>
      <c r="U132" s="383"/>
      <c r="V132" s="383"/>
      <c r="W132" s="383"/>
      <c r="X132" s="383"/>
      <c r="Y132" s="383"/>
      <c r="Z132" s="367"/>
      <c r="AA132" s="367"/>
    </row>
    <row r="133" spans="1:67" ht="14.25" hidden="1" customHeight="1" x14ac:dyDescent="0.25">
      <c r="A133" s="385" t="s">
        <v>74</v>
      </c>
      <c r="B133" s="383"/>
      <c r="C133" s="383"/>
      <c r="D133" s="383"/>
      <c r="E133" s="383"/>
      <c r="F133" s="383"/>
      <c r="G133" s="383"/>
      <c r="H133" s="383"/>
      <c r="I133" s="383"/>
      <c r="J133" s="383"/>
      <c r="K133" s="383"/>
      <c r="L133" s="383"/>
      <c r="M133" s="383"/>
      <c r="N133" s="383"/>
      <c r="O133" s="383"/>
      <c r="P133" s="383"/>
      <c r="Q133" s="383"/>
      <c r="R133" s="383"/>
      <c r="S133" s="383"/>
      <c r="T133" s="383"/>
      <c r="U133" s="383"/>
      <c r="V133" s="383"/>
      <c r="W133" s="383"/>
      <c r="X133" s="383"/>
      <c r="Y133" s="383"/>
      <c r="Z133" s="366"/>
      <c r="AA133" s="366"/>
    </row>
    <row r="134" spans="1:67" ht="27" hidden="1" customHeight="1" x14ac:dyDescent="0.25">
      <c r="A134" s="54" t="s">
        <v>224</v>
      </c>
      <c r="B134" s="54" t="s">
        <v>225</v>
      </c>
      <c r="C134" s="31">
        <v>4301051360</v>
      </c>
      <c r="D134" s="386">
        <v>4607091385168</v>
      </c>
      <c r="E134" s="381"/>
      <c r="F134" s="372">
        <v>1.35</v>
      </c>
      <c r="G134" s="32">
        <v>6</v>
      </c>
      <c r="H134" s="372">
        <v>8.1</v>
      </c>
      <c r="I134" s="372">
        <v>8.6579999999999995</v>
      </c>
      <c r="J134" s="32">
        <v>56</v>
      </c>
      <c r="K134" s="32" t="s">
        <v>105</v>
      </c>
      <c r="L134" s="33" t="s">
        <v>124</v>
      </c>
      <c r="M134" s="33"/>
      <c r="N134" s="32">
        <v>45</v>
      </c>
      <c r="O134" s="57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0"/>
      <c r="Q134" s="380"/>
      <c r="R134" s="380"/>
      <c r="S134" s="381"/>
      <c r="T134" s="34"/>
      <c r="U134" s="34"/>
      <c r="V134" s="35" t="s">
        <v>67</v>
      </c>
      <c r="W134" s="373">
        <v>0</v>
      </c>
      <c r="X134" s="374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224</v>
      </c>
      <c r="B135" s="54" t="s">
        <v>226</v>
      </c>
      <c r="C135" s="31">
        <v>4301051612</v>
      </c>
      <c r="D135" s="386">
        <v>4607091385168</v>
      </c>
      <c r="E135" s="381"/>
      <c r="F135" s="372">
        <v>1.4</v>
      </c>
      <c r="G135" s="32">
        <v>6</v>
      </c>
      <c r="H135" s="372">
        <v>8.4</v>
      </c>
      <c r="I135" s="372">
        <v>8.9580000000000002</v>
      </c>
      <c r="J135" s="32">
        <v>56</v>
      </c>
      <c r="K135" s="32" t="s">
        <v>105</v>
      </c>
      <c r="L135" s="33" t="s">
        <v>65</v>
      </c>
      <c r="M135" s="33"/>
      <c r="N135" s="32">
        <v>45</v>
      </c>
      <c r="O135" s="4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0"/>
      <c r="Q135" s="380"/>
      <c r="R135" s="380"/>
      <c r="S135" s="381"/>
      <c r="T135" s="34"/>
      <c r="U135" s="34"/>
      <c r="V135" s="35" t="s">
        <v>67</v>
      </c>
      <c r="W135" s="373">
        <v>100</v>
      </c>
      <c r="X135" s="374">
        <f>IFERROR(IF(W135="",0,CEILING((W135/$H135),1)*$H135),"")</f>
        <v>100.80000000000001</v>
      </c>
      <c r="Y135" s="36">
        <f>IFERROR(IF(X135=0,"",ROUNDUP(X135/H135,0)*0.02175),"")</f>
        <v>0.26100000000000001</v>
      </c>
      <c r="Z135" s="56"/>
      <c r="AA135" s="57"/>
      <c r="AE135" s="64"/>
      <c r="BB135" s="137" t="s">
        <v>1</v>
      </c>
      <c r="BL135" s="64">
        <f>IFERROR(W135*I135/H135,"0")</f>
        <v>106.64285714285715</v>
      </c>
      <c r="BM135" s="64">
        <f>IFERROR(X135*I135/H135,"0")</f>
        <v>107.49600000000001</v>
      </c>
      <c r="BN135" s="64">
        <f>IFERROR(1/J135*(W135/H135),"0")</f>
        <v>0.21258503401360543</v>
      </c>
      <c r="BO135" s="64">
        <f>IFERROR(1/J135*(X135/H135),"0")</f>
        <v>0.21428571428571427</v>
      </c>
    </row>
    <row r="136" spans="1:67" ht="16.5" hidden="1" customHeight="1" x14ac:dyDescent="0.25">
      <c r="A136" s="54" t="s">
        <v>227</v>
      </c>
      <c r="B136" s="54" t="s">
        <v>228</v>
      </c>
      <c r="C136" s="31">
        <v>4301051362</v>
      </c>
      <c r="D136" s="386">
        <v>4607091383256</v>
      </c>
      <c r="E136" s="381"/>
      <c r="F136" s="372">
        <v>0.33</v>
      </c>
      <c r="G136" s="32">
        <v>6</v>
      </c>
      <c r="H136" s="372">
        <v>1.98</v>
      </c>
      <c r="I136" s="372">
        <v>2.246</v>
      </c>
      <c r="J136" s="32">
        <v>156</v>
      </c>
      <c r="K136" s="32" t="s">
        <v>71</v>
      </c>
      <c r="L136" s="33" t="s">
        <v>124</v>
      </c>
      <c r="M136" s="33"/>
      <c r="N136" s="32">
        <v>45</v>
      </c>
      <c r="O136" s="7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81"/>
      <c r="T136" s="34"/>
      <c r="U136" s="34"/>
      <c r="V136" s="35" t="s">
        <v>67</v>
      </c>
      <c r="W136" s="373">
        <v>0</v>
      </c>
      <c r="X136" s="374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229</v>
      </c>
      <c r="B137" s="54" t="s">
        <v>230</v>
      </c>
      <c r="C137" s="31">
        <v>4301051358</v>
      </c>
      <c r="D137" s="386">
        <v>4607091385748</v>
      </c>
      <c r="E137" s="381"/>
      <c r="F137" s="372">
        <v>0.45</v>
      </c>
      <c r="G137" s="32">
        <v>6</v>
      </c>
      <c r="H137" s="372">
        <v>2.7</v>
      </c>
      <c r="I137" s="372">
        <v>2.972</v>
      </c>
      <c r="J137" s="32">
        <v>156</v>
      </c>
      <c r="K137" s="32" t="s">
        <v>71</v>
      </c>
      <c r="L137" s="33" t="s">
        <v>124</v>
      </c>
      <c r="M137" s="33"/>
      <c r="N137" s="32">
        <v>45</v>
      </c>
      <c r="O137" s="5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81"/>
      <c r="T137" s="34"/>
      <c r="U137" s="34"/>
      <c r="V137" s="35" t="s">
        <v>67</v>
      </c>
      <c r="W137" s="373">
        <v>9</v>
      </c>
      <c r="X137" s="374">
        <f>IFERROR(IF(W137="",0,CEILING((W137/$H137),1)*$H137),"")</f>
        <v>10.8</v>
      </c>
      <c r="Y137" s="36">
        <f>IFERROR(IF(X137=0,"",ROUNDUP(X137/H137,0)*0.00753),"")</f>
        <v>3.0120000000000001E-2</v>
      </c>
      <c r="Z137" s="56"/>
      <c r="AA137" s="57"/>
      <c r="AE137" s="64"/>
      <c r="BB137" s="139" t="s">
        <v>1</v>
      </c>
      <c r="BL137" s="64">
        <f>IFERROR(W137*I137/H137,"0")</f>
        <v>9.9066666666666663</v>
      </c>
      <c r="BM137" s="64">
        <f>IFERROR(X137*I137/H137,"0")</f>
        <v>11.888</v>
      </c>
      <c r="BN137" s="64">
        <f>IFERROR(1/J137*(W137/H137),"0")</f>
        <v>2.1367521367521364E-2</v>
      </c>
      <c r="BO137" s="64">
        <f>IFERROR(1/J137*(X137/H137),"0")</f>
        <v>2.564102564102564E-2</v>
      </c>
    </row>
    <row r="138" spans="1:67" ht="16.5" hidden="1" customHeight="1" x14ac:dyDescent="0.25">
      <c r="A138" s="54" t="s">
        <v>231</v>
      </c>
      <c r="B138" s="54" t="s">
        <v>232</v>
      </c>
      <c r="C138" s="31">
        <v>4301051738</v>
      </c>
      <c r="D138" s="386">
        <v>4680115884533</v>
      </c>
      <c r="E138" s="381"/>
      <c r="F138" s="372">
        <v>0.3</v>
      </c>
      <c r="G138" s="32">
        <v>6</v>
      </c>
      <c r="H138" s="372">
        <v>1.8</v>
      </c>
      <c r="I138" s="372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56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81"/>
      <c r="T138" s="34"/>
      <c r="U138" s="34"/>
      <c r="V138" s="35" t="s">
        <v>67</v>
      </c>
      <c r="W138" s="373">
        <v>0</v>
      </c>
      <c r="X138" s="37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3"/>
      <c r="B139" s="383"/>
      <c r="C139" s="383"/>
      <c r="D139" s="383"/>
      <c r="E139" s="383"/>
      <c r="F139" s="383"/>
      <c r="G139" s="383"/>
      <c r="H139" s="383"/>
      <c r="I139" s="383"/>
      <c r="J139" s="383"/>
      <c r="K139" s="383"/>
      <c r="L139" s="383"/>
      <c r="M139" s="383"/>
      <c r="N139" s="404"/>
      <c r="O139" s="405" t="s">
        <v>72</v>
      </c>
      <c r="P139" s="392"/>
      <c r="Q139" s="392"/>
      <c r="R139" s="392"/>
      <c r="S139" s="392"/>
      <c r="T139" s="392"/>
      <c r="U139" s="393"/>
      <c r="V139" s="37" t="s">
        <v>73</v>
      </c>
      <c r="W139" s="375">
        <f>IFERROR(W134/H134,"0")+IFERROR(W135/H135,"0")+IFERROR(W136/H136,"0")+IFERROR(W137/H137,"0")+IFERROR(W138/H138,"0")</f>
        <v>15.238095238095237</v>
      </c>
      <c r="X139" s="375">
        <f>IFERROR(X134/H134,"0")+IFERROR(X135/H135,"0")+IFERROR(X136/H136,"0")+IFERROR(X137/H137,"0")+IFERROR(X138/H138,"0")</f>
        <v>16</v>
      </c>
      <c r="Y139" s="375">
        <f>IFERROR(IF(Y134="",0,Y134),"0")+IFERROR(IF(Y135="",0,Y135),"0")+IFERROR(IF(Y136="",0,Y136),"0")+IFERROR(IF(Y137="",0,Y137),"0")+IFERROR(IF(Y138="",0,Y138),"0")</f>
        <v>0.29111999999999999</v>
      </c>
      <c r="Z139" s="376"/>
      <c r="AA139" s="376"/>
    </row>
    <row r="140" spans="1:67" x14ac:dyDescent="0.2">
      <c r="A140" s="383"/>
      <c r="B140" s="383"/>
      <c r="C140" s="383"/>
      <c r="D140" s="383"/>
      <c r="E140" s="383"/>
      <c r="F140" s="383"/>
      <c r="G140" s="383"/>
      <c r="H140" s="383"/>
      <c r="I140" s="383"/>
      <c r="J140" s="383"/>
      <c r="K140" s="383"/>
      <c r="L140" s="383"/>
      <c r="M140" s="383"/>
      <c r="N140" s="404"/>
      <c r="O140" s="405" t="s">
        <v>72</v>
      </c>
      <c r="P140" s="392"/>
      <c r="Q140" s="392"/>
      <c r="R140" s="392"/>
      <c r="S140" s="392"/>
      <c r="T140" s="392"/>
      <c r="U140" s="393"/>
      <c r="V140" s="37" t="s">
        <v>67</v>
      </c>
      <c r="W140" s="375">
        <f>IFERROR(SUM(W134:W138),"0")</f>
        <v>109</v>
      </c>
      <c r="X140" s="375">
        <f>IFERROR(SUM(X134:X138),"0")</f>
        <v>111.60000000000001</v>
      </c>
      <c r="Y140" s="37"/>
      <c r="Z140" s="376"/>
      <c r="AA140" s="376"/>
    </row>
    <row r="141" spans="1:67" ht="27.75" hidden="1" customHeight="1" x14ac:dyDescent="0.2">
      <c r="A141" s="490" t="s">
        <v>233</v>
      </c>
      <c r="B141" s="491"/>
      <c r="C141" s="491"/>
      <c r="D141" s="491"/>
      <c r="E141" s="491"/>
      <c r="F141" s="491"/>
      <c r="G141" s="491"/>
      <c r="H141" s="491"/>
      <c r="I141" s="491"/>
      <c r="J141" s="491"/>
      <c r="K141" s="491"/>
      <c r="L141" s="491"/>
      <c r="M141" s="491"/>
      <c r="N141" s="491"/>
      <c r="O141" s="491"/>
      <c r="P141" s="491"/>
      <c r="Q141" s="491"/>
      <c r="R141" s="491"/>
      <c r="S141" s="491"/>
      <c r="T141" s="491"/>
      <c r="U141" s="491"/>
      <c r="V141" s="491"/>
      <c r="W141" s="491"/>
      <c r="X141" s="491"/>
      <c r="Y141" s="491"/>
      <c r="Z141" s="48"/>
      <c r="AA141" s="48"/>
    </row>
    <row r="142" spans="1:67" ht="16.5" hidden="1" customHeight="1" x14ac:dyDescent="0.25">
      <c r="A142" s="382" t="s">
        <v>234</v>
      </c>
      <c r="B142" s="383"/>
      <c r="C142" s="383"/>
      <c r="D142" s="383"/>
      <c r="E142" s="383"/>
      <c r="F142" s="383"/>
      <c r="G142" s="383"/>
      <c r="H142" s="383"/>
      <c r="I142" s="383"/>
      <c r="J142" s="383"/>
      <c r="K142" s="383"/>
      <c r="L142" s="383"/>
      <c r="M142" s="383"/>
      <c r="N142" s="383"/>
      <c r="O142" s="383"/>
      <c r="P142" s="383"/>
      <c r="Q142" s="383"/>
      <c r="R142" s="383"/>
      <c r="S142" s="383"/>
      <c r="T142" s="383"/>
      <c r="U142" s="383"/>
      <c r="V142" s="383"/>
      <c r="W142" s="383"/>
      <c r="X142" s="383"/>
      <c r="Y142" s="383"/>
      <c r="Z142" s="367"/>
      <c r="AA142" s="367"/>
    </row>
    <row r="143" spans="1:67" ht="14.25" hidden="1" customHeight="1" x14ac:dyDescent="0.25">
      <c r="A143" s="385" t="s">
        <v>110</v>
      </c>
      <c r="B143" s="383"/>
      <c r="C143" s="383"/>
      <c r="D143" s="383"/>
      <c r="E143" s="383"/>
      <c r="F143" s="383"/>
      <c r="G143" s="383"/>
      <c r="H143" s="383"/>
      <c r="I143" s="383"/>
      <c r="J143" s="383"/>
      <c r="K143" s="383"/>
      <c r="L143" s="383"/>
      <c r="M143" s="383"/>
      <c r="N143" s="383"/>
      <c r="O143" s="383"/>
      <c r="P143" s="383"/>
      <c r="Q143" s="383"/>
      <c r="R143" s="383"/>
      <c r="S143" s="383"/>
      <c r="T143" s="383"/>
      <c r="U143" s="383"/>
      <c r="V143" s="383"/>
      <c r="W143" s="383"/>
      <c r="X143" s="383"/>
      <c r="Y143" s="383"/>
      <c r="Z143" s="366"/>
      <c r="AA143" s="366"/>
    </row>
    <row r="144" spans="1:67" ht="27" hidden="1" customHeight="1" x14ac:dyDescent="0.25">
      <c r="A144" s="54" t="s">
        <v>235</v>
      </c>
      <c r="B144" s="54" t="s">
        <v>236</v>
      </c>
      <c r="C144" s="31">
        <v>4301011223</v>
      </c>
      <c r="D144" s="386">
        <v>4607091383423</v>
      </c>
      <c r="E144" s="381"/>
      <c r="F144" s="372">
        <v>1.35</v>
      </c>
      <c r="G144" s="32">
        <v>8</v>
      </c>
      <c r="H144" s="372">
        <v>10.8</v>
      </c>
      <c r="I144" s="372">
        <v>11.375999999999999</v>
      </c>
      <c r="J144" s="32">
        <v>56</v>
      </c>
      <c r="K144" s="32" t="s">
        <v>105</v>
      </c>
      <c r="L144" s="33" t="s">
        <v>124</v>
      </c>
      <c r="M144" s="33"/>
      <c r="N144" s="32">
        <v>35</v>
      </c>
      <c r="O144" s="7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81"/>
      <c r="T144" s="34"/>
      <c r="U144" s="34"/>
      <c r="V144" s="35" t="s">
        <v>67</v>
      </c>
      <c r="W144" s="373">
        <v>0</v>
      </c>
      <c r="X144" s="374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237</v>
      </c>
      <c r="B145" s="54" t="s">
        <v>238</v>
      </c>
      <c r="C145" s="31">
        <v>4301011338</v>
      </c>
      <c r="D145" s="386">
        <v>4607091381405</v>
      </c>
      <c r="E145" s="381"/>
      <c r="F145" s="372">
        <v>1.35</v>
      </c>
      <c r="G145" s="32">
        <v>8</v>
      </c>
      <c r="H145" s="372">
        <v>10.8</v>
      </c>
      <c r="I145" s="372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69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81"/>
      <c r="T145" s="34"/>
      <c r="U145" s="34"/>
      <c r="V145" s="35" t="s">
        <v>67</v>
      </c>
      <c r="W145" s="373">
        <v>0</v>
      </c>
      <c r="X145" s="374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239</v>
      </c>
      <c r="B146" s="54" t="s">
        <v>240</v>
      </c>
      <c r="C146" s="31">
        <v>4301011333</v>
      </c>
      <c r="D146" s="386">
        <v>4607091386516</v>
      </c>
      <c r="E146" s="381"/>
      <c r="F146" s="372">
        <v>1.4</v>
      </c>
      <c r="G146" s="32">
        <v>8</v>
      </c>
      <c r="H146" s="372">
        <v>11.2</v>
      </c>
      <c r="I146" s="372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39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81"/>
      <c r="T146" s="34"/>
      <c r="U146" s="34"/>
      <c r="V146" s="35" t="s">
        <v>67</v>
      </c>
      <c r="W146" s="373">
        <v>0</v>
      </c>
      <c r="X146" s="37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403"/>
      <c r="B147" s="383"/>
      <c r="C147" s="383"/>
      <c r="D147" s="383"/>
      <c r="E147" s="383"/>
      <c r="F147" s="383"/>
      <c r="G147" s="383"/>
      <c r="H147" s="383"/>
      <c r="I147" s="383"/>
      <c r="J147" s="383"/>
      <c r="K147" s="383"/>
      <c r="L147" s="383"/>
      <c r="M147" s="383"/>
      <c r="N147" s="404"/>
      <c r="O147" s="405" t="s">
        <v>72</v>
      </c>
      <c r="P147" s="392"/>
      <c r="Q147" s="392"/>
      <c r="R147" s="392"/>
      <c r="S147" s="392"/>
      <c r="T147" s="392"/>
      <c r="U147" s="393"/>
      <c r="V147" s="37" t="s">
        <v>73</v>
      </c>
      <c r="W147" s="375">
        <f>IFERROR(W144/H144,"0")+IFERROR(W145/H145,"0")+IFERROR(W146/H146,"0")</f>
        <v>0</v>
      </c>
      <c r="X147" s="375">
        <f>IFERROR(X144/H144,"0")+IFERROR(X145/H145,"0")+IFERROR(X146/H146,"0")</f>
        <v>0</v>
      </c>
      <c r="Y147" s="375">
        <f>IFERROR(IF(Y144="",0,Y144),"0")+IFERROR(IF(Y145="",0,Y145),"0")+IFERROR(IF(Y146="",0,Y146),"0")</f>
        <v>0</v>
      </c>
      <c r="Z147" s="376"/>
      <c r="AA147" s="376"/>
    </row>
    <row r="148" spans="1:67" hidden="1" x14ac:dyDescent="0.2">
      <c r="A148" s="383"/>
      <c r="B148" s="383"/>
      <c r="C148" s="383"/>
      <c r="D148" s="383"/>
      <c r="E148" s="383"/>
      <c r="F148" s="383"/>
      <c r="G148" s="383"/>
      <c r="H148" s="383"/>
      <c r="I148" s="383"/>
      <c r="J148" s="383"/>
      <c r="K148" s="383"/>
      <c r="L148" s="383"/>
      <c r="M148" s="383"/>
      <c r="N148" s="404"/>
      <c r="O148" s="405" t="s">
        <v>72</v>
      </c>
      <c r="P148" s="392"/>
      <c r="Q148" s="392"/>
      <c r="R148" s="392"/>
      <c r="S148" s="392"/>
      <c r="T148" s="392"/>
      <c r="U148" s="393"/>
      <c r="V148" s="37" t="s">
        <v>67</v>
      </c>
      <c r="W148" s="375">
        <f>IFERROR(SUM(W144:W146),"0")</f>
        <v>0</v>
      </c>
      <c r="X148" s="375">
        <f>IFERROR(SUM(X144:X146),"0")</f>
        <v>0</v>
      </c>
      <c r="Y148" s="37"/>
      <c r="Z148" s="376"/>
      <c r="AA148" s="376"/>
    </row>
    <row r="149" spans="1:67" ht="16.5" hidden="1" customHeight="1" x14ac:dyDescent="0.25">
      <c r="A149" s="382" t="s">
        <v>241</v>
      </c>
      <c r="B149" s="383"/>
      <c r="C149" s="383"/>
      <c r="D149" s="383"/>
      <c r="E149" s="383"/>
      <c r="F149" s="383"/>
      <c r="G149" s="383"/>
      <c r="H149" s="383"/>
      <c r="I149" s="383"/>
      <c r="J149" s="383"/>
      <c r="K149" s="383"/>
      <c r="L149" s="383"/>
      <c r="M149" s="383"/>
      <c r="N149" s="383"/>
      <c r="O149" s="383"/>
      <c r="P149" s="383"/>
      <c r="Q149" s="383"/>
      <c r="R149" s="383"/>
      <c r="S149" s="383"/>
      <c r="T149" s="383"/>
      <c r="U149" s="383"/>
      <c r="V149" s="383"/>
      <c r="W149" s="383"/>
      <c r="X149" s="383"/>
      <c r="Y149" s="383"/>
      <c r="Z149" s="367"/>
      <c r="AA149" s="367"/>
    </row>
    <row r="150" spans="1:67" ht="14.25" hidden="1" customHeight="1" x14ac:dyDescent="0.25">
      <c r="A150" s="385" t="s">
        <v>61</v>
      </c>
      <c r="B150" s="383"/>
      <c r="C150" s="383"/>
      <c r="D150" s="383"/>
      <c r="E150" s="383"/>
      <c r="F150" s="383"/>
      <c r="G150" s="383"/>
      <c r="H150" s="383"/>
      <c r="I150" s="383"/>
      <c r="J150" s="383"/>
      <c r="K150" s="383"/>
      <c r="L150" s="383"/>
      <c r="M150" s="383"/>
      <c r="N150" s="383"/>
      <c r="O150" s="383"/>
      <c r="P150" s="383"/>
      <c r="Q150" s="383"/>
      <c r="R150" s="383"/>
      <c r="S150" s="383"/>
      <c r="T150" s="383"/>
      <c r="U150" s="383"/>
      <c r="V150" s="383"/>
      <c r="W150" s="383"/>
      <c r="X150" s="383"/>
      <c r="Y150" s="383"/>
      <c r="Z150" s="366"/>
      <c r="AA150" s="366"/>
    </row>
    <row r="151" spans="1:67" ht="27" hidden="1" customHeight="1" x14ac:dyDescent="0.25">
      <c r="A151" s="54" t="s">
        <v>242</v>
      </c>
      <c r="B151" s="54" t="s">
        <v>243</v>
      </c>
      <c r="C151" s="31">
        <v>4301031191</v>
      </c>
      <c r="D151" s="386">
        <v>4680115880993</v>
      </c>
      <c r="E151" s="381"/>
      <c r="F151" s="372">
        <v>0.7</v>
      </c>
      <c r="G151" s="32">
        <v>6</v>
      </c>
      <c r="H151" s="372">
        <v>4.2</v>
      </c>
      <c r="I151" s="372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81"/>
      <c r="T151" s="34"/>
      <c r="U151" s="34"/>
      <c r="V151" s="35" t="s">
        <v>67</v>
      </c>
      <c r="W151" s="373">
        <v>0</v>
      </c>
      <c r="X151" s="374">
        <f t="shared" ref="X151:X159" si="2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29">IFERROR(W151*I151/H151,"0")</f>
        <v>0</v>
      </c>
      <c r="BM151" s="64">
        <f t="shared" ref="BM151:BM159" si="30">IFERROR(X151*I151/H151,"0")</f>
        <v>0</v>
      </c>
      <c r="BN151" s="64">
        <f t="shared" ref="BN151:BN159" si="31">IFERROR(1/J151*(W151/H151),"0")</f>
        <v>0</v>
      </c>
      <c r="BO151" s="64">
        <f t="shared" ref="BO151:BO159" si="32">IFERROR(1/J151*(X151/H151),"0")</f>
        <v>0</v>
      </c>
    </row>
    <row r="152" spans="1:67" ht="27" hidden="1" customHeight="1" x14ac:dyDescent="0.25">
      <c r="A152" s="54" t="s">
        <v>244</v>
      </c>
      <c r="B152" s="54" t="s">
        <v>245</v>
      </c>
      <c r="C152" s="31">
        <v>4301031204</v>
      </c>
      <c r="D152" s="386">
        <v>4680115881761</v>
      </c>
      <c r="E152" s="381"/>
      <c r="F152" s="372">
        <v>0.7</v>
      </c>
      <c r="G152" s="32">
        <v>6</v>
      </c>
      <c r="H152" s="372">
        <v>4.2</v>
      </c>
      <c r="I152" s="372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81"/>
      <c r="T152" s="34"/>
      <c r="U152" s="34"/>
      <c r="V152" s="35" t="s">
        <v>67</v>
      </c>
      <c r="W152" s="373">
        <v>0</v>
      </c>
      <c r="X152" s="374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246</v>
      </c>
      <c r="B153" s="54" t="s">
        <v>247</v>
      </c>
      <c r="C153" s="31">
        <v>4301031201</v>
      </c>
      <c r="D153" s="386">
        <v>4680115881563</v>
      </c>
      <c r="E153" s="381"/>
      <c r="F153" s="372">
        <v>0.7</v>
      </c>
      <c r="G153" s="32">
        <v>6</v>
      </c>
      <c r="H153" s="372">
        <v>4.2</v>
      </c>
      <c r="I153" s="372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5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81"/>
      <c r="T153" s="34"/>
      <c r="U153" s="34"/>
      <c r="V153" s="35" t="s">
        <v>67</v>
      </c>
      <c r="W153" s="373">
        <v>0</v>
      </c>
      <c r="X153" s="374">
        <f t="shared" si="28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248</v>
      </c>
      <c r="B154" s="54" t="s">
        <v>249</v>
      </c>
      <c r="C154" s="31">
        <v>4301031199</v>
      </c>
      <c r="D154" s="386">
        <v>4680115880986</v>
      </c>
      <c r="E154" s="381"/>
      <c r="F154" s="372">
        <v>0.35</v>
      </c>
      <c r="G154" s="32">
        <v>6</v>
      </c>
      <c r="H154" s="372">
        <v>2.1</v>
      </c>
      <c r="I154" s="372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73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81"/>
      <c r="T154" s="34"/>
      <c r="U154" s="34"/>
      <c r="V154" s="35" t="s">
        <v>67</v>
      </c>
      <c r="W154" s="373">
        <v>24.5</v>
      </c>
      <c r="X154" s="374">
        <f t="shared" si="28"/>
        <v>25.200000000000003</v>
      </c>
      <c r="Y154" s="36">
        <f>IFERROR(IF(X154=0,"",ROUNDUP(X154/H154,0)*0.00502),"")</f>
        <v>6.0240000000000002E-2</v>
      </c>
      <c r="Z154" s="56"/>
      <c r="AA154" s="57"/>
      <c r="AE154" s="64"/>
      <c r="BB154" s="147" t="s">
        <v>1</v>
      </c>
      <c r="BL154" s="64">
        <f t="shared" si="29"/>
        <v>26.016666666666666</v>
      </c>
      <c r="BM154" s="64">
        <f t="shared" si="30"/>
        <v>26.76</v>
      </c>
      <c r="BN154" s="64">
        <f t="shared" si="31"/>
        <v>4.9857549857549859E-2</v>
      </c>
      <c r="BO154" s="64">
        <f t="shared" si="32"/>
        <v>5.1282051282051287E-2</v>
      </c>
    </row>
    <row r="155" spans="1:67" ht="27" hidden="1" customHeight="1" x14ac:dyDescent="0.25">
      <c r="A155" s="54" t="s">
        <v>250</v>
      </c>
      <c r="B155" s="54" t="s">
        <v>251</v>
      </c>
      <c r="C155" s="31">
        <v>4301031190</v>
      </c>
      <c r="D155" s="386">
        <v>4680115880207</v>
      </c>
      <c r="E155" s="381"/>
      <c r="F155" s="372">
        <v>0.4</v>
      </c>
      <c r="G155" s="32">
        <v>6</v>
      </c>
      <c r="H155" s="372">
        <v>2.4</v>
      </c>
      <c r="I155" s="372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7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81"/>
      <c r="T155" s="34"/>
      <c r="U155" s="34"/>
      <c r="V155" s="35" t="s">
        <v>67</v>
      </c>
      <c r="W155" s="373">
        <v>0</v>
      </c>
      <c r="X155" s="374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hidden="1" customHeight="1" x14ac:dyDescent="0.25">
      <c r="A156" s="54" t="s">
        <v>252</v>
      </c>
      <c r="B156" s="54" t="s">
        <v>253</v>
      </c>
      <c r="C156" s="31">
        <v>4301031205</v>
      </c>
      <c r="D156" s="386">
        <v>4680115881785</v>
      </c>
      <c r="E156" s="381"/>
      <c r="F156" s="372">
        <v>0.35</v>
      </c>
      <c r="G156" s="32">
        <v>6</v>
      </c>
      <c r="H156" s="372">
        <v>2.1</v>
      </c>
      <c r="I156" s="372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4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81"/>
      <c r="T156" s="34"/>
      <c r="U156" s="34"/>
      <c r="V156" s="35" t="s">
        <v>67</v>
      </c>
      <c r="W156" s="373">
        <v>0</v>
      </c>
      <c r="X156" s="374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hidden="1" customHeight="1" x14ac:dyDescent="0.25">
      <c r="A157" s="54" t="s">
        <v>254</v>
      </c>
      <c r="B157" s="54" t="s">
        <v>255</v>
      </c>
      <c r="C157" s="31">
        <v>4301031202</v>
      </c>
      <c r="D157" s="386">
        <v>4680115881679</v>
      </c>
      <c r="E157" s="381"/>
      <c r="F157" s="372">
        <v>0.35</v>
      </c>
      <c r="G157" s="32">
        <v>6</v>
      </c>
      <c r="H157" s="372">
        <v>2.1</v>
      </c>
      <c r="I157" s="372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7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81"/>
      <c r="T157" s="34"/>
      <c r="U157" s="34"/>
      <c r="V157" s="35" t="s">
        <v>67</v>
      </c>
      <c r="W157" s="373">
        <v>0</v>
      </c>
      <c r="X157" s="374">
        <f t="shared" si="28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hidden="1" customHeight="1" x14ac:dyDescent="0.25">
      <c r="A158" s="54" t="s">
        <v>256</v>
      </c>
      <c r="B158" s="54" t="s">
        <v>257</v>
      </c>
      <c r="C158" s="31">
        <v>4301031158</v>
      </c>
      <c r="D158" s="386">
        <v>4680115880191</v>
      </c>
      <c r="E158" s="381"/>
      <c r="F158" s="372">
        <v>0.4</v>
      </c>
      <c r="G158" s="32">
        <v>6</v>
      </c>
      <c r="H158" s="372">
        <v>2.4</v>
      </c>
      <c r="I158" s="372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5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81"/>
      <c r="T158" s="34"/>
      <c r="U158" s="34"/>
      <c r="V158" s="35" t="s">
        <v>67</v>
      </c>
      <c r="W158" s="373">
        <v>0</v>
      </c>
      <c r="X158" s="374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16.5" hidden="1" customHeight="1" x14ac:dyDescent="0.25">
      <c r="A159" s="54" t="s">
        <v>258</v>
      </c>
      <c r="B159" s="54" t="s">
        <v>259</v>
      </c>
      <c r="C159" s="31">
        <v>4301031245</v>
      </c>
      <c r="D159" s="386">
        <v>4680115883963</v>
      </c>
      <c r="E159" s="381"/>
      <c r="F159" s="372">
        <v>0.28000000000000003</v>
      </c>
      <c r="G159" s="32">
        <v>6</v>
      </c>
      <c r="H159" s="372">
        <v>1.68</v>
      </c>
      <c r="I159" s="372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59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81"/>
      <c r="T159" s="34"/>
      <c r="U159" s="34"/>
      <c r="V159" s="35" t="s">
        <v>67</v>
      </c>
      <c r="W159" s="373">
        <v>0</v>
      </c>
      <c r="X159" s="374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x14ac:dyDescent="0.2">
      <c r="A160" s="403"/>
      <c r="B160" s="383"/>
      <c r="C160" s="383"/>
      <c r="D160" s="383"/>
      <c r="E160" s="383"/>
      <c r="F160" s="383"/>
      <c r="G160" s="383"/>
      <c r="H160" s="383"/>
      <c r="I160" s="383"/>
      <c r="J160" s="383"/>
      <c r="K160" s="383"/>
      <c r="L160" s="383"/>
      <c r="M160" s="383"/>
      <c r="N160" s="404"/>
      <c r="O160" s="405" t="s">
        <v>72</v>
      </c>
      <c r="P160" s="392"/>
      <c r="Q160" s="392"/>
      <c r="R160" s="392"/>
      <c r="S160" s="392"/>
      <c r="T160" s="392"/>
      <c r="U160" s="393"/>
      <c r="V160" s="37" t="s">
        <v>73</v>
      </c>
      <c r="W160" s="375">
        <f>IFERROR(W151/H151,"0")+IFERROR(W152/H152,"0")+IFERROR(W153/H153,"0")+IFERROR(W154/H154,"0")+IFERROR(W155/H155,"0")+IFERROR(W156/H156,"0")+IFERROR(W157/H157,"0")+IFERROR(W158/H158,"0")+IFERROR(W159/H159,"0")</f>
        <v>11.666666666666666</v>
      </c>
      <c r="X160" s="375">
        <f>IFERROR(X151/H151,"0")+IFERROR(X152/H152,"0")+IFERROR(X153/H153,"0")+IFERROR(X154/H154,"0")+IFERROR(X155/H155,"0")+IFERROR(X156/H156,"0")+IFERROR(X157/H157,"0")+IFERROR(X158/H158,"0")+IFERROR(X159/H159,"0")</f>
        <v>12</v>
      </c>
      <c r="Y160" s="375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6.0240000000000002E-2</v>
      </c>
      <c r="Z160" s="376"/>
      <c r="AA160" s="376"/>
    </row>
    <row r="161" spans="1:67" x14ac:dyDescent="0.2">
      <c r="A161" s="383"/>
      <c r="B161" s="383"/>
      <c r="C161" s="383"/>
      <c r="D161" s="383"/>
      <c r="E161" s="383"/>
      <c r="F161" s="383"/>
      <c r="G161" s="383"/>
      <c r="H161" s="383"/>
      <c r="I161" s="383"/>
      <c r="J161" s="383"/>
      <c r="K161" s="383"/>
      <c r="L161" s="383"/>
      <c r="M161" s="383"/>
      <c r="N161" s="404"/>
      <c r="O161" s="405" t="s">
        <v>72</v>
      </c>
      <c r="P161" s="392"/>
      <c r="Q161" s="392"/>
      <c r="R161" s="392"/>
      <c r="S161" s="392"/>
      <c r="T161" s="392"/>
      <c r="U161" s="393"/>
      <c r="V161" s="37" t="s">
        <v>67</v>
      </c>
      <c r="W161" s="375">
        <f>IFERROR(SUM(W151:W159),"0")</f>
        <v>24.5</v>
      </c>
      <c r="X161" s="375">
        <f>IFERROR(SUM(X151:X159),"0")</f>
        <v>25.200000000000003</v>
      </c>
      <c r="Y161" s="37"/>
      <c r="Z161" s="376"/>
      <c r="AA161" s="376"/>
    </row>
    <row r="162" spans="1:67" ht="16.5" hidden="1" customHeight="1" x14ac:dyDescent="0.25">
      <c r="A162" s="382" t="s">
        <v>260</v>
      </c>
      <c r="B162" s="383"/>
      <c r="C162" s="383"/>
      <c r="D162" s="383"/>
      <c r="E162" s="383"/>
      <c r="F162" s="383"/>
      <c r="G162" s="383"/>
      <c r="H162" s="383"/>
      <c r="I162" s="383"/>
      <c r="J162" s="383"/>
      <c r="K162" s="383"/>
      <c r="L162" s="383"/>
      <c r="M162" s="383"/>
      <c r="N162" s="383"/>
      <c r="O162" s="383"/>
      <c r="P162" s="383"/>
      <c r="Q162" s="383"/>
      <c r="R162" s="383"/>
      <c r="S162" s="383"/>
      <c r="T162" s="383"/>
      <c r="U162" s="383"/>
      <c r="V162" s="383"/>
      <c r="W162" s="383"/>
      <c r="X162" s="383"/>
      <c r="Y162" s="383"/>
      <c r="Z162" s="367"/>
      <c r="AA162" s="367"/>
    </row>
    <row r="163" spans="1:67" ht="14.25" hidden="1" customHeight="1" x14ac:dyDescent="0.25">
      <c r="A163" s="385" t="s">
        <v>110</v>
      </c>
      <c r="B163" s="383"/>
      <c r="C163" s="383"/>
      <c r="D163" s="383"/>
      <c r="E163" s="383"/>
      <c r="F163" s="383"/>
      <c r="G163" s="383"/>
      <c r="H163" s="383"/>
      <c r="I163" s="383"/>
      <c r="J163" s="383"/>
      <c r="K163" s="383"/>
      <c r="L163" s="383"/>
      <c r="M163" s="383"/>
      <c r="N163" s="383"/>
      <c r="O163" s="383"/>
      <c r="P163" s="383"/>
      <c r="Q163" s="383"/>
      <c r="R163" s="383"/>
      <c r="S163" s="383"/>
      <c r="T163" s="383"/>
      <c r="U163" s="383"/>
      <c r="V163" s="383"/>
      <c r="W163" s="383"/>
      <c r="X163" s="383"/>
      <c r="Y163" s="383"/>
      <c r="Z163" s="366"/>
      <c r="AA163" s="366"/>
    </row>
    <row r="164" spans="1:67" ht="16.5" hidden="1" customHeight="1" x14ac:dyDescent="0.25">
      <c r="A164" s="54" t="s">
        <v>261</v>
      </c>
      <c r="B164" s="54" t="s">
        <v>262</v>
      </c>
      <c r="C164" s="31">
        <v>4301011450</v>
      </c>
      <c r="D164" s="386">
        <v>4680115881402</v>
      </c>
      <c r="E164" s="381"/>
      <c r="F164" s="372">
        <v>1.35</v>
      </c>
      <c r="G164" s="32">
        <v>8</v>
      </c>
      <c r="H164" s="372">
        <v>10.8</v>
      </c>
      <c r="I164" s="372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4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81"/>
      <c r="T164" s="34"/>
      <c r="U164" s="34"/>
      <c r="V164" s="35" t="s">
        <v>67</v>
      </c>
      <c r="W164" s="373">
        <v>0</v>
      </c>
      <c r="X164" s="374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263</v>
      </c>
      <c r="B165" s="54" t="s">
        <v>264</v>
      </c>
      <c r="C165" s="31">
        <v>4301011454</v>
      </c>
      <c r="D165" s="386">
        <v>4680115881396</v>
      </c>
      <c r="E165" s="381"/>
      <c r="F165" s="372">
        <v>0.45</v>
      </c>
      <c r="G165" s="32">
        <v>6</v>
      </c>
      <c r="H165" s="372">
        <v>2.7</v>
      </c>
      <c r="I165" s="372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5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81"/>
      <c r="T165" s="34"/>
      <c r="U165" s="34"/>
      <c r="V165" s="35" t="s">
        <v>67</v>
      </c>
      <c r="W165" s="373">
        <v>0</v>
      </c>
      <c r="X165" s="374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03"/>
      <c r="B166" s="383"/>
      <c r="C166" s="383"/>
      <c r="D166" s="383"/>
      <c r="E166" s="383"/>
      <c r="F166" s="383"/>
      <c r="G166" s="383"/>
      <c r="H166" s="383"/>
      <c r="I166" s="383"/>
      <c r="J166" s="383"/>
      <c r="K166" s="383"/>
      <c r="L166" s="383"/>
      <c r="M166" s="383"/>
      <c r="N166" s="404"/>
      <c r="O166" s="405" t="s">
        <v>72</v>
      </c>
      <c r="P166" s="392"/>
      <c r="Q166" s="392"/>
      <c r="R166" s="392"/>
      <c r="S166" s="392"/>
      <c r="T166" s="392"/>
      <c r="U166" s="393"/>
      <c r="V166" s="37" t="s">
        <v>73</v>
      </c>
      <c r="W166" s="375">
        <f>IFERROR(W164/H164,"0")+IFERROR(W165/H165,"0")</f>
        <v>0</v>
      </c>
      <c r="X166" s="375">
        <f>IFERROR(X164/H164,"0")+IFERROR(X165/H165,"0")</f>
        <v>0</v>
      </c>
      <c r="Y166" s="375">
        <f>IFERROR(IF(Y164="",0,Y164),"0")+IFERROR(IF(Y165="",0,Y165),"0")</f>
        <v>0</v>
      </c>
      <c r="Z166" s="376"/>
      <c r="AA166" s="376"/>
    </row>
    <row r="167" spans="1:67" hidden="1" x14ac:dyDescent="0.2">
      <c r="A167" s="383"/>
      <c r="B167" s="383"/>
      <c r="C167" s="383"/>
      <c r="D167" s="383"/>
      <c r="E167" s="383"/>
      <c r="F167" s="383"/>
      <c r="G167" s="383"/>
      <c r="H167" s="383"/>
      <c r="I167" s="383"/>
      <c r="J167" s="383"/>
      <c r="K167" s="383"/>
      <c r="L167" s="383"/>
      <c r="M167" s="383"/>
      <c r="N167" s="404"/>
      <c r="O167" s="405" t="s">
        <v>72</v>
      </c>
      <c r="P167" s="392"/>
      <c r="Q167" s="392"/>
      <c r="R167" s="392"/>
      <c r="S167" s="392"/>
      <c r="T167" s="392"/>
      <c r="U167" s="393"/>
      <c r="V167" s="37" t="s">
        <v>67</v>
      </c>
      <c r="W167" s="375">
        <f>IFERROR(SUM(W164:W165),"0")</f>
        <v>0</v>
      </c>
      <c r="X167" s="375">
        <f>IFERROR(SUM(X164:X165),"0")</f>
        <v>0</v>
      </c>
      <c r="Y167" s="37"/>
      <c r="Z167" s="376"/>
      <c r="AA167" s="376"/>
    </row>
    <row r="168" spans="1:67" ht="14.25" hidden="1" customHeight="1" x14ac:dyDescent="0.25">
      <c r="A168" s="385" t="s">
        <v>102</v>
      </c>
      <c r="B168" s="383"/>
      <c r="C168" s="383"/>
      <c r="D168" s="383"/>
      <c r="E168" s="383"/>
      <c r="F168" s="383"/>
      <c r="G168" s="383"/>
      <c r="H168" s="383"/>
      <c r="I168" s="383"/>
      <c r="J168" s="383"/>
      <c r="K168" s="383"/>
      <c r="L168" s="383"/>
      <c r="M168" s="383"/>
      <c r="N168" s="383"/>
      <c r="O168" s="383"/>
      <c r="P168" s="383"/>
      <c r="Q168" s="383"/>
      <c r="R168" s="383"/>
      <c r="S168" s="383"/>
      <c r="T168" s="383"/>
      <c r="U168" s="383"/>
      <c r="V168" s="383"/>
      <c r="W168" s="383"/>
      <c r="X168" s="383"/>
      <c r="Y168" s="383"/>
      <c r="Z168" s="366"/>
      <c r="AA168" s="366"/>
    </row>
    <row r="169" spans="1:67" ht="16.5" hidden="1" customHeight="1" x14ac:dyDescent="0.25">
      <c r="A169" s="54" t="s">
        <v>265</v>
      </c>
      <c r="B169" s="54" t="s">
        <v>266</v>
      </c>
      <c r="C169" s="31">
        <v>4301020262</v>
      </c>
      <c r="D169" s="386">
        <v>4680115882935</v>
      </c>
      <c r="E169" s="381"/>
      <c r="F169" s="372">
        <v>1.35</v>
      </c>
      <c r="G169" s="32">
        <v>8</v>
      </c>
      <c r="H169" s="372">
        <v>10.8</v>
      </c>
      <c r="I169" s="372">
        <v>11.28</v>
      </c>
      <c r="J169" s="32">
        <v>56</v>
      </c>
      <c r="K169" s="32" t="s">
        <v>105</v>
      </c>
      <c r="L169" s="33" t="s">
        <v>124</v>
      </c>
      <c r="M169" s="33"/>
      <c r="N169" s="32">
        <v>50</v>
      </c>
      <c r="O169" s="6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81"/>
      <c r="T169" s="34"/>
      <c r="U169" s="34"/>
      <c r="V169" s="35" t="s">
        <v>67</v>
      </c>
      <c r="W169" s="373">
        <v>0</v>
      </c>
      <c r="X169" s="374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267</v>
      </c>
      <c r="B170" s="54" t="s">
        <v>268</v>
      </c>
      <c r="C170" s="31">
        <v>4301020220</v>
      </c>
      <c r="D170" s="386">
        <v>4680115880764</v>
      </c>
      <c r="E170" s="381"/>
      <c r="F170" s="372">
        <v>0.35</v>
      </c>
      <c r="G170" s="32">
        <v>6</v>
      </c>
      <c r="H170" s="372">
        <v>2.1</v>
      </c>
      <c r="I170" s="372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6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81"/>
      <c r="T170" s="34"/>
      <c r="U170" s="34"/>
      <c r="V170" s="35" t="s">
        <v>67</v>
      </c>
      <c r="W170" s="373">
        <v>0</v>
      </c>
      <c r="X170" s="374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03"/>
      <c r="B171" s="383"/>
      <c r="C171" s="383"/>
      <c r="D171" s="383"/>
      <c r="E171" s="383"/>
      <c r="F171" s="383"/>
      <c r="G171" s="383"/>
      <c r="H171" s="383"/>
      <c r="I171" s="383"/>
      <c r="J171" s="383"/>
      <c r="K171" s="383"/>
      <c r="L171" s="383"/>
      <c r="M171" s="383"/>
      <c r="N171" s="404"/>
      <c r="O171" s="405" t="s">
        <v>72</v>
      </c>
      <c r="P171" s="392"/>
      <c r="Q171" s="392"/>
      <c r="R171" s="392"/>
      <c r="S171" s="392"/>
      <c r="T171" s="392"/>
      <c r="U171" s="393"/>
      <c r="V171" s="37" t="s">
        <v>73</v>
      </c>
      <c r="W171" s="375">
        <f>IFERROR(W169/H169,"0")+IFERROR(W170/H170,"0")</f>
        <v>0</v>
      </c>
      <c r="X171" s="375">
        <f>IFERROR(X169/H169,"0")+IFERROR(X170/H170,"0")</f>
        <v>0</v>
      </c>
      <c r="Y171" s="375">
        <f>IFERROR(IF(Y169="",0,Y169),"0")+IFERROR(IF(Y170="",0,Y170),"0")</f>
        <v>0</v>
      </c>
      <c r="Z171" s="376"/>
      <c r="AA171" s="376"/>
    </row>
    <row r="172" spans="1:67" hidden="1" x14ac:dyDescent="0.2">
      <c r="A172" s="383"/>
      <c r="B172" s="383"/>
      <c r="C172" s="383"/>
      <c r="D172" s="383"/>
      <c r="E172" s="383"/>
      <c r="F172" s="383"/>
      <c r="G172" s="383"/>
      <c r="H172" s="383"/>
      <c r="I172" s="383"/>
      <c r="J172" s="383"/>
      <c r="K172" s="383"/>
      <c r="L172" s="383"/>
      <c r="M172" s="383"/>
      <c r="N172" s="404"/>
      <c r="O172" s="405" t="s">
        <v>72</v>
      </c>
      <c r="P172" s="392"/>
      <c r="Q172" s="392"/>
      <c r="R172" s="392"/>
      <c r="S172" s="392"/>
      <c r="T172" s="392"/>
      <c r="U172" s="393"/>
      <c r="V172" s="37" t="s">
        <v>67</v>
      </c>
      <c r="W172" s="375">
        <f>IFERROR(SUM(W169:W170),"0")</f>
        <v>0</v>
      </c>
      <c r="X172" s="375">
        <f>IFERROR(SUM(X169:X170),"0")</f>
        <v>0</v>
      </c>
      <c r="Y172" s="37"/>
      <c r="Z172" s="376"/>
      <c r="AA172" s="376"/>
    </row>
    <row r="173" spans="1:67" ht="14.25" hidden="1" customHeight="1" x14ac:dyDescent="0.25">
      <c r="A173" s="385" t="s">
        <v>61</v>
      </c>
      <c r="B173" s="383"/>
      <c r="C173" s="383"/>
      <c r="D173" s="383"/>
      <c r="E173" s="383"/>
      <c r="F173" s="383"/>
      <c r="G173" s="383"/>
      <c r="H173" s="383"/>
      <c r="I173" s="383"/>
      <c r="J173" s="383"/>
      <c r="K173" s="383"/>
      <c r="L173" s="383"/>
      <c r="M173" s="383"/>
      <c r="N173" s="383"/>
      <c r="O173" s="383"/>
      <c r="P173" s="383"/>
      <c r="Q173" s="383"/>
      <c r="R173" s="383"/>
      <c r="S173" s="383"/>
      <c r="T173" s="383"/>
      <c r="U173" s="383"/>
      <c r="V173" s="383"/>
      <c r="W173" s="383"/>
      <c r="X173" s="383"/>
      <c r="Y173" s="383"/>
      <c r="Z173" s="366"/>
      <c r="AA173" s="366"/>
    </row>
    <row r="174" spans="1:67" ht="27" hidden="1" customHeight="1" x14ac:dyDescent="0.25">
      <c r="A174" s="54" t="s">
        <v>269</v>
      </c>
      <c r="B174" s="54" t="s">
        <v>270</v>
      </c>
      <c r="C174" s="31">
        <v>4301031224</v>
      </c>
      <c r="D174" s="386">
        <v>4680115882683</v>
      </c>
      <c r="E174" s="381"/>
      <c r="F174" s="372">
        <v>0.9</v>
      </c>
      <c r="G174" s="32">
        <v>6</v>
      </c>
      <c r="H174" s="372">
        <v>5.4</v>
      </c>
      <c r="I174" s="372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50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81"/>
      <c r="T174" s="34"/>
      <c r="U174" s="34"/>
      <c r="V174" s="35" t="s">
        <v>67</v>
      </c>
      <c r="W174" s="373">
        <v>0</v>
      </c>
      <c r="X174" s="374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hidden="1" customHeight="1" x14ac:dyDescent="0.25">
      <c r="A175" s="54" t="s">
        <v>271</v>
      </c>
      <c r="B175" s="54" t="s">
        <v>272</v>
      </c>
      <c r="C175" s="31">
        <v>4301031230</v>
      </c>
      <c r="D175" s="386">
        <v>4680115882690</v>
      </c>
      <c r="E175" s="381"/>
      <c r="F175" s="372">
        <v>0.9</v>
      </c>
      <c r="G175" s="32">
        <v>6</v>
      </c>
      <c r="H175" s="372">
        <v>5.4</v>
      </c>
      <c r="I175" s="372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4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81"/>
      <c r="T175" s="34"/>
      <c r="U175" s="34"/>
      <c r="V175" s="35" t="s">
        <v>67</v>
      </c>
      <c r="W175" s="373">
        <v>0</v>
      </c>
      <c r="X175" s="374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hidden="1" customHeight="1" x14ac:dyDescent="0.25">
      <c r="A176" s="54" t="s">
        <v>273</v>
      </c>
      <c r="B176" s="54" t="s">
        <v>274</v>
      </c>
      <c r="C176" s="31">
        <v>4301031220</v>
      </c>
      <c r="D176" s="386">
        <v>4680115882669</v>
      </c>
      <c r="E176" s="381"/>
      <c r="F176" s="372">
        <v>0.9</v>
      </c>
      <c r="G176" s="32">
        <v>6</v>
      </c>
      <c r="H176" s="372">
        <v>5.4</v>
      </c>
      <c r="I176" s="372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6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81"/>
      <c r="T176" s="34"/>
      <c r="U176" s="34"/>
      <c r="V176" s="35" t="s">
        <v>67</v>
      </c>
      <c r="W176" s="373">
        <v>0</v>
      </c>
      <c r="X176" s="374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hidden="1" customHeight="1" x14ac:dyDescent="0.25">
      <c r="A177" s="54" t="s">
        <v>275</v>
      </c>
      <c r="B177" s="54" t="s">
        <v>276</v>
      </c>
      <c r="C177" s="31">
        <v>4301031221</v>
      </c>
      <c r="D177" s="386">
        <v>4680115882676</v>
      </c>
      <c r="E177" s="381"/>
      <c r="F177" s="372">
        <v>0.9</v>
      </c>
      <c r="G177" s="32">
        <v>6</v>
      </c>
      <c r="H177" s="372">
        <v>5.4</v>
      </c>
      <c r="I177" s="372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4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81"/>
      <c r="T177" s="34"/>
      <c r="U177" s="34"/>
      <c r="V177" s="35" t="s">
        <v>67</v>
      </c>
      <c r="W177" s="373">
        <v>0</v>
      </c>
      <c r="X177" s="374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hidden="1" x14ac:dyDescent="0.2">
      <c r="A178" s="403"/>
      <c r="B178" s="383"/>
      <c r="C178" s="383"/>
      <c r="D178" s="383"/>
      <c r="E178" s="383"/>
      <c r="F178" s="383"/>
      <c r="G178" s="383"/>
      <c r="H178" s="383"/>
      <c r="I178" s="383"/>
      <c r="J178" s="383"/>
      <c r="K178" s="383"/>
      <c r="L178" s="383"/>
      <c r="M178" s="383"/>
      <c r="N178" s="404"/>
      <c r="O178" s="405" t="s">
        <v>72</v>
      </c>
      <c r="P178" s="392"/>
      <c r="Q178" s="392"/>
      <c r="R178" s="392"/>
      <c r="S178" s="392"/>
      <c r="T178" s="392"/>
      <c r="U178" s="393"/>
      <c r="V178" s="37" t="s">
        <v>73</v>
      </c>
      <c r="W178" s="375">
        <f>IFERROR(W174/H174,"0")+IFERROR(W175/H175,"0")+IFERROR(W176/H176,"0")+IFERROR(W177/H177,"0")</f>
        <v>0</v>
      </c>
      <c r="X178" s="375">
        <f>IFERROR(X174/H174,"0")+IFERROR(X175/H175,"0")+IFERROR(X176/H176,"0")+IFERROR(X177/H177,"0")</f>
        <v>0</v>
      </c>
      <c r="Y178" s="375">
        <f>IFERROR(IF(Y174="",0,Y174),"0")+IFERROR(IF(Y175="",0,Y175),"0")+IFERROR(IF(Y176="",0,Y176),"0")+IFERROR(IF(Y177="",0,Y177),"0")</f>
        <v>0</v>
      </c>
      <c r="Z178" s="376"/>
      <c r="AA178" s="376"/>
    </row>
    <row r="179" spans="1:67" hidden="1" x14ac:dyDescent="0.2">
      <c r="A179" s="383"/>
      <c r="B179" s="383"/>
      <c r="C179" s="383"/>
      <c r="D179" s="383"/>
      <c r="E179" s="383"/>
      <c r="F179" s="383"/>
      <c r="G179" s="383"/>
      <c r="H179" s="383"/>
      <c r="I179" s="383"/>
      <c r="J179" s="383"/>
      <c r="K179" s="383"/>
      <c r="L179" s="383"/>
      <c r="M179" s="383"/>
      <c r="N179" s="404"/>
      <c r="O179" s="405" t="s">
        <v>72</v>
      </c>
      <c r="P179" s="392"/>
      <c r="Q179" s="392"/>
      <c r="R179" s="392"/>
      <c r="S179" s="392"/>
      <c r="T179" s="392"/>
      <c r="U179" s="393"/>
      <c r="V179" s="37" t="s">
        <v>67</v>
      </c>
      <c r="W179" s="375">
        <f>IFERROR(SUM(W174:W177),"0")</f>
        <v>0</v>
      </c>
      <c r="X179" s="375">
        <f>IFERROR(SUM(X174:X177),"0")</f>
        <v>0</v>
      </c>
      <c r="Y179" s="37"/>
      <c r="Z179" s="376"/>
      <c r="AA179" s="376"/>
    </row>
    <row r="180" spans="1:67" ht="14.25" hidden="1" customHeight="1" x14ac:dyDescent="0.25">
      <c r="A180" s="385" t="s">
        <v>74</v>
      </c>
      <c r="B180" s="383"/>
      <c r="C180" s="383"/>
      <c r="D180" s="383"/>
      <c r="E180" s="383"/>
      <c r="F180" s="383"/>
      <c r="G180" s="383"/>
      <c r="H180" s="383"/>
      <c r="I180" s="383"/>
      <c r="J180" s="383"/>
      <c r="K180" s="383"/>
      <c r="L180" s="383"/>
      <c r="M180" s="383"/>
      <c r="N180" s="383"/>
      <c r="O180" s="383"/>
      <c r="P180" s="383"/>
      <c r="Q180" s="383"/>
      <c r="R180" s="383"/>
      <c r="S180" s="383"/>
      <c r="T180" s="383"/>
      <c r="U180" s="383"/>
      <c r="V180" s="383"/>
      <c r="W180" s="383"/>
      <c r="X180" s="383"/>
      <c r="Y180" s="383"/>
      <c r="Z180" s="366"/>
      <c r="AA180" s="366"/>
    </row>
    <row r="181" spans="1:67" ht="27" hidden="1" customHeight="1" x14ac:dyDescent="0.25">
      <c r="A181" s="54" t="s">
        <v>277</v>
      </c>
      <c r="B181" s="54" t="s">
        <v>278</v>
      </c>
      <c r="C181" s="31">
        <v>4301051409</v>
      </c>
      <c r="D181" s="386">
        <v>4680115881556</v>
      </c>
      <c r="E181" s="381"/>
      <c r="F181" s="372">
        <v>1</v>
      </c>
      <c r="G181" s="32">
        <v>4</v>
      </c>
      <c r="H181" s="372">
        <v>4</v>
      </c>
      <c r="I181" s="372">
        <v>4.4080000000000004</v>
      </c>
      <c r="J181" s="32">
        <v>104</v>
      </c>
      <c r="K181" s="32" t="s">
        <v>105</v>
      </c>
      <c r="L181" s="33" t="s">
        <v>124</v>
      </c>
      <c r="M181" s="33"/>
      <c r="N181" s="32">
        <v>45</v>
      </c>
      <c r="O181" s="62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81"/>
      <c r="T181" s="34"/>
      <c r="U181" s="34"/>
      <c r="V181" s="35" t="s">
        <v>67</v>
      </c>
      <c r="W181" s="373">
        <v>0</v>
      </c>
      <c r="X181" s="374">
        <f t="shared" ref="X181:X197" si="33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4">IFERROR(W181*I181/H181,"0")</f>
        <v>0</v>
      </c>
      <c r="BM181" s="64">
        <f t="shared" ref="BM181:BM197" si="35">IFERROR(X181*I181/H181,"0")</f>
        <v>0</v>
      </c>
      <c r="BN181" s="64">
        <f t="shared" ref="BN181:BN197" si="36">IFERROR(1/J181*(W181/H181),"0")</f>
        <v>0</v>
      </c>
      <c r="BO181" s="64">
        <f t="shared" ref="BO181:BO197" si="37">IFERROR(1/J181*(X181/H181),"0")</f>
        <v>0</v>
      </c>
    </row>
    <row r="182" spans="1:67" ht="27" hidden="1" customHeight="1" x14ac:dyDescent="0.25">
      <c r="A182" s="54" t="s">
        <v>279</v>
      </c>
      <c r="B182" s="54" t="s">
        <v>280</v>
      </c>
      <c r="C182" s="31">
        <v>4301051408</v>
      </c>
      <c r="D182" s="386">
        <v>4680115881594</v>
      </c>
      <c r="E182" s="381"/>
      <c r="F182" s="372">
        <v>1.35</v>
      </c>
      <c r="G182" s="32">
        <v>6</v>
      </c>
      <c r="H182" s="372">
        <v>8.1</v>
      </c>
      <c r="I182" s="372">
        <v>8.6639999999999997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81"/>
      <c r="T182" s="34"/>
      <c r="U182" s="34"/>
      <c r="V182" s="35" t="s">
        <v>67</v>
      </c>
      <c r="W182" s="373">
        <v>0</v>
      </c>
      <c r="X182" s="374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hidden="1" customHeight="1" x14ac:dyDescent="0.25">
      <c r="A183" s="54" t="s">
        <v>281</v>
      </c>
      <c r="B183" s="54" t="s">
        <v>282</v>
      </c>
      <c r="C183" s="31">
        <v>4301051505</v>
      </c>
      <c r="D183" s="386">
        <v>4680115881587</v>
      </c>
      <c r="E183" s="381"/>
      <c r="F183" s="372">
        <v>1</v>
      </c>
      <c r="G183" s="32">
        <v>4</v>
      </c>
      <c r="H183" s="372">
        <v>4</v>
      </c>
      <c r="I183" s="372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43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81"/>
      <c r="T183" s="34"/>
      <c r="U183" s="34"/>
      <c r="V183" s="35" t="s">
        <v>67</v>
      </c>
      <c r="W183" s="373">
        <v>0</v>
      </c>
      <c r="X183" s="374">
        <f t="shared" si="33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16.5" hidden="1" customHeight="1" x14ac:dyDescent="0.25">
      <c r="A184" s="54" t="s">
        <v>283</v>
      </c>
      <c r="B184" s="54" t="s">
        <v>284</v>
      </c>
      <c r="C184" s="31">
        <v>4301051380</v>
      </c>
      <c r="D184" s="386">
        <v>4680115880962</v>
      </c>
      <c r="E184" s="381"/>
      <c r="F184" s="372">
        <v>1.3</v>
      </c>
      <c r="G184" s="32">
        <v>6</v>
      </c>
      <c r="H184" s="372">
        <v>7.8</v>
      </c>
      <c r="I184" s="372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6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81"/>
      <c r="T184" s="34"/>
      <c r="U184" s="34"/>
      <c r="V184" s="35" t="s">
        <v>67</v>
      </c>
      <c r="W184" s="373">
        <v>0</v>
      </c>
      <c r="X184" s="374">
        <f t="shared" si="33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285</v>
      </c>
      <c r="B185" s="54" t="s">
        <v>286</v>
      </c>
      <c r="C185" s="31">
        <v>4301051411</v>
      </c>
      <c r="D185" s="386">
        <v>4680115881617</v>
      </c>
      <c r="E185" s="381"/>
      <c r="F185" s="372">
        <v>1.35</v>
      </c>
      <c r="G185" s="32">
        <v>6</v>
      </c>
      <c r="H185" s="372">
        <v>8.1</v>
      </c>
      <c r="I185" s="372">
        <v>8.6460000000000008</v>
      </c>
      <c r="J185" s="32">
        <v>56</v>
      </c>
      <c r="K185" s="32" t="s">
        <v>105</v>
      </c>
      <c r="L185" s="33" t="s">
        <v>124</v>
      </c>
      <c r="M185" s="33"/>
      <c r="N185" s="32">
        <v>40</v>
      </c>
      <c r="O185" s="4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81"/>
      <c r="T185" s="34"/>
      <c r="U185" s="34"/>
      <c r="V185" s="35" t="s">
        <v>67</v>
      </c>
      <c r="W185" s="373">
        <v>0</v>
      </c>
      <c r="X185" s="374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16.5" hidden="1" customHeight="1" x14ac:dyDescent="0.25">
      <c r="A186" s="54" t="s">
        <v>287</v>
      </c>
      <c r="B186" s="54" t="s">
        <v>288</v>
      </c>
      <c r="C186" s="31">
        <v>4301051538</v>
      </c>
      <c r="D186" s="386">
        <v>4680115880573</v>
      </c>
      <c r="E186" s="381"/>
      <c r="F186" s="372">
        <v>1.45</v>
      </c>
      <c r="G186" s="32">
        <v>6</v>
      </c>
      <c r="H186" s="372">
        <v>8.6999999999999993</v>
      </c>
      <c r="I186" s="372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43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81"/>
      <c r="T186" s="34"/>
      <c r="U186" s="34"/>
      <c r="V186" s="35" t="s">
        <v>67</v>
      </c>
      <c r="W186" s="373">
        <v>0</v>
      </c>
      <c r="X186" s="374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hidden="1" customHeight="1" x14ac:dyDescent="0.25">
      <c r="A187" s="54" t="s">
        <v>289</v>
      </c>
      <c r="B187" s="54" t="s">
        <v>290</v>
      </c>
      <c r="C187" s="31">
        <v>4301051487</v>
      </c>
      <c r="D187" s="386">
        <v>4680115881228</v>
      </c>
      <c r="E187" s="381"/>
      <c r="F187" s="372">
        <v>0.4</v>
      </c>
      <c r="G187" s="32">
        <v>6</v>
      </c>
      <c r="H187" s="372">
        <v>2.4</v>
      </c>
      <c r="I187" s="372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53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81"/>
      <c r="T187" s="34"/>
      <c r="U187" s="34"/>
      <c r="V187" s="35" t="s">
        <v>67</v>
      </c>
      <c r="W187" s="373">
        <v>0</v>
      </c>
      <c r="X187" s="374">
        <f t="shared" si="33"/>
        <v>0</v>
      </c>
      <c r="Y187" s="36" t="str">
        <f>IFERROR(IF(X187=0,"",ROUNDUP(X187/H187,0)*0.00753),"")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291</v>
      </c>
      <c r="B188" s="54" t="s">
        <v>292</v>
      </c>
      <c r="C188" s="31">
        <v>4301051506</v>
      </c>
      <c r="D188" s="386">
        <v>4680115881037</v>
      </c>
      <c r="E188" s="381"/>
      <c r="F188" s="372">
        <v>0.84</v>
      </c>
      <c r="G188" s="32">
        <v>4</v>
      </c>
      <c r="H188" s="372">
        <v>3.36</v>
      </c>
      <c r="I188" s="372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67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81"/>
      <c r="T188" s="34"/>
      <c r="U188" s="34"/>
      <c r="V188" s="35" t="s">
        <v>67</v>
      </c>
      <c r="W188" s="373">
        <v>0</v>
      </c>
      <c r="X188" s="374">
        <f t="shared" si="33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293</v>
      </c>
      <c r="B189" s="54" t="s">
        <v>294</v>
      </c>
      <c r="C189" s="31">
        <v>4301051384</v>
      </c>
      <c r="D189" s="386">
        <v>4680115881211</v>
      </c>
      <c r="E189" s="381"/>
      <c r="F189" s="372">
        <v>0.4</v>
      </c>
      <c r="G189" s="32">
        <v>6</v>
      </c>
      <c r="H189" s="372">
        <v>2.4</v>
      </c>
      <c r="I189" s="372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50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81"/>
      <c r="T189" s="34"/>
      <c r="U189" s="34"/>
      <c r="V189" s="35" t="s">
        <v>67</v>
      </c>
      <c r="W189" s="373">
        <v>0</v>
      </c>
      <c r="X189" s="374">
        <f t="shared" si="33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hidden="1" customHeight="1" x14ac:dyDescent="0.25">
      <c r="A190" s="54" t="s">
        <v>295</v>
      </c>
      <c r="B190" s="54" t="s">
        <v>296</v>
      </c>
      <c r="C190" s="31">
        <v>4301051378</v>
      </c>
      <c r="D190" s="386">
        <v>4680115881020</v>
      </c>
      <c r="E190" s="381"/>
      <c r="F190" s="372">
        <v>0.84</v>
      </c>
      <c r="G190" s="32">
        <v>4</v>
      </c>
      <c r="H190" s="372">
        <v>3.36</v>
      </c>
      <c r="I190" s="372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46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81"/>
      <c r="T190" s="34"/>
      <c r="U190" s="34"/>
      <c r="V190" s="35" t="s">
        <v>67</v>
      </c>
      <c r="W190" s="373">
        <v>0</v>
      </c>
      <c r="X190" s="374">
        <f t="shared" si="33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297</v>
      </c>
      <c r="B191" s="54" t="s">
        <v>298</v>
      </c>
      <c r="C191" s="31">
        <v>4301051407</v>
      </c>
      <c r="D191" s="386">
        <v>4680115882195</v>
      </c>
      <c r="E191" s="381"/>
      <c r="F191" s="372">
        <v>0.4</v>
      </c>
      <c r="G191" s="32">
        <v>6</v>
      </c>
      <c r="H191" s="372">
        <v>2.4</v>
      </c>
      <c r="I191" s="372">
        <v>2.69</v>
      </c>
      <c r="J191" s="32">
        <v>156</v>
      </c>
      <c r="K191" s="32" t="s">
        <v>71</v>
      </c>
      <c r="L191" s="33" t="s">
        <v>124</v>
      </c>
      <c r="M191" s="33"/>
      <c r="N191" s="32">
        <v>40</v>
      </c>
      <c r="O191" s="6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81"/>
      <c r="T191" s="34"/>
      <c r="U191" s="34"/>
      <c r="V191" s="35" t="s">
        <v>67</v>
      </c>
      <c r="W191" s="373">
        <v>0</v>
      </c>
      <c r="X191" s="374">
        <f t="shared" si="33"/>
        <v>0</v>
      </c>
      <c r="Y191" s="36" t="str">
        <f t="shared" ref="Y191:Y197" si="38"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hidden="1" customHeight="1" x14ac:dyDescent="0.25">
      <c r="A192" s="54" t="s">
        <v>299</v>
      </c>
      <c r="B192" s="54" t="s">
        <v>300</v>
      </c>
      <c r="C192" s="31">
        <v>4301051479</v>
      </c>
      <c r="D192" s="386">
        <v>4680115882607</v>
      </c>
      <c r="E192" s="381"/>
      <c r="F192" s="372">
        <v>0.3</v>
      </c>
      <c r="G192" s="32">
        <v>6</v>
      </c>
      <c r="H192" s="372">
        <v>1.8</v>
      </c>
      <c r="I192" s="372">
        <v>2.0720000000000001</v>
      </c>
      <c r="J192" s="32">
        <v>156</v>
      </c>
      <c r="K192" s="32" t="s">
        <v>71</v>
      </c>
      <c r="L192" s="33" t="s">
        <v>124</v>
      </c>
      <c r="M192" s="33"/>
      <c r="N192" s="32">
        <v>45</v>
      </c>
      <c r="O192" s="64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81"/>
      <c r="T192" s="34"/>
      <c r="U192" s="34"/>
      <c r="V192" s="35" t="s">
        <v>67</v>
      </c>
      <c r="W192" s="373">
        <v>0</v>
      </c>
      <c r="X192" s="374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hidden="1" customHeight="1" x14ac:dyDescent="0.25">
      <c r="A193" s="54" t="s">
        <v>301</v>
      </c>
      <c r="B193" s="54" t="s">
        <v>302</v>
      </c>
      <c r="C193" s="31">
        <v>4301051468</v>
      </c>
      <c r="D193" s="386">
        <v>4680115880092</v>
      </c>
      <c r="E193" s="381"/>
      <c r="F193" s="372">
        <v>0.4</v>
      </c>
      <c r="G193" s="32">
        <v>6</v>
      </c>
      <c r="H193" s="372">
        <v>2.4</v>
      </c>
      <c r="I193" s="372">
        <v>2.6720000000000002</v>
      </c>
      <c r="J193" s="32">
        <v>156</v>
      </c>
      <c r="K193" s="32" t="s">
        <v>71</v>
      </c>
      <c r="L193" s="33" t="s">
        <v>124</v>
      </c>
      <c r="M193" s="33"/>
      <c r="N193" s="32">
        <v>45</v>
      </c>
      <c r="O193" s="5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81"/>
      <c r="T193" s="34"/>
      <c r="U193" s="34"/>
      <c r="V193" s="35" t="s">
        <v>67</v>
      </c>
      <c r="W193" s="373">
        <v>0</v>
      </c>
      <c r="X193" s="374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hidden="1" customHeight="1" x14ac:dyDescent="0.25">
      <c r="A194" s="54" t="s">
        <v>303</v>
      </c>
      <c r="B194" s="54" t="s">
        <v>304</v>
      </c>
      <c r="C194" s="31">
        <v>4301051469</v>
      </c>
      <c r="D194" s="386">
        <v>4680115880221</v>
      </c>
      <c r="E194" s="381"/>
      <c r="F194" s="372">
        <v>0.4</v>
      </c>
      <c r="G194" s="32">
        <v>6</v>
      </c>
      <c r="H194" s="372">
        <v>2.4</v>
      </c>
      <c r="I194" s="372">
        <v>2.6720000000000002</v>
      </c>
      <c r="J194" s="32">
        <v>156</v>
      </c>
      <c r="K194" s="32" t="s">
        <v>71</v>
      </c>
      <c r="L194" s="33" t="s">
        <v>124</v>
      </c>
      <c r="M194" s="33"/>
      <c r="N194" s="32">
        <v>45</v>
      </c>
      <c r="O194" s="6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81"/>
      <c r="T194" s="34"/>
      <c r="U194" s="34"/>
      <c r="V194" s="35" t="s">
        <v>67</v>
      </c>
      <c r="W194" s="373">
        <v>0</v>
      </c>
      <c r="X194" s="374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16.5" hidden="1" customHeight="1" x14ac:dyDescent="0.25">
      <c r="A195" s="54" t="s">
        <v>305</v>
      </c>
      <c r="B195" s="54" t="s">
        <v>306</v>
      </c>
      <c r="C195" s="31">
        <v>4301051523</v>
      </c>
      <c r="D195" s="386">
        <v>4680115882942</v>
      </c>
      <c r="E195" s="381"/>
      <c r="F195" s="372">
        <v>0.3</v>
      </c>
      <c r="G195" s="32">
        <v>6</v>
      </c>
      <c r="H195" s="372">
        <v>1.8</v>
      </c>
      <c r="I195" s="372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73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81"/>
      <c r="T195" s="34"/>
      <c r="U195" s="34"/>
      <c r="V195" s="35" t="s">
        <v>67</v>
      </c>
      <c r="W195" s="373">
        <v>0</v>
      </c>
      <c r="X195" s="374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16.5" hidden="1" customHeight="1" x14ac:dyDescent="0.25">
      <c r="A196" s="54" t="s">
        <v>307</v>
      </c>
      <c r="B196" s="54" t="s">
        <v>308</v>
      </c>
      <c r="C196" s="31">
        <v>4301051326</v>
      </c>
      <c r="D196" s="386">
        <v>4680115880504</v>
      </c>
      <c r="E196" s="381"/>
      <c r="F196" s="372">
        <v>0.4</v>
      </c>
      <c r="G196" s="32">
        <v>6</v>
      </c>
      <c r="H196" s="372">
        <v>2.4</v>
      </c>
      <c r="I196" s="372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42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81"/>
      <c r="T196" s="34"/>
      <c r="U196" s="34"/>
      <c r="V196" s="35" t="s">
        <v>67</v>
      </c>
      <c r="W196" s="373">
        <v>0</v>
      </c>
      <c r="X196" s="374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hidden="1" customHeight="1" x14ac:dyDescent="0.25">
      <c r="A197" s="54" t="s">
        <v>309</v>
      </c>
      <c r="B197" s="54" t="s">
        <v>310</v>
      </c>
      <c r="C197" s="31">
        <v>4301051410</v>
      </c>
      <c r="D197" s="386">
        <v>4680115882164</v>
      </c>
      <c r="E197" s="381"/>
      <c r="F197" s="372">
        <v>0.4</v>
      </c>
      <c r="G197" s="32">
        <v>6</v>
      </c>
      <c r="H197" s="372">
        <v>2.4</v>
      </c>
      <c r="I197" s="372">
        <v>2.6779999999999999</v>
      </c>
      <c r="J197" s="32">
        <v>156</v>
      </c>
      <c r="K197" s="32" t="s">
        <v>71</v>
      </c>
      <c r="L197" s="33" t="s">
        <v>124</v>
      </c>
      <c r="M197" s="33"/>
      <c r="N197" s="32">
        <v>40</v>
      </c>
      <c r="O197" s="5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81"/>
      <c r="T197" s="34"/>
      <c r="U197" s="34"/>
      <c r="V197" s="35" t="s">
        <v>67</v>
      </c>
      <c r="W197" s="373">
        <v>0</v>
      </c>
      <c r="X197" s="374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hidden="1" x14ac:dyDescent="0.2">
      <c r="A198" s="403"/>
      <c r="B198" s="383"/>
      <c r="C198" s="383"/>
      <c r="D198" s="383"/>
      <c r="E198" s="383"/>
      <c r="F198" s="383"/>
      <c r="G198" s="383"/>
      <c r="H198" s="383"/>
      <c r="I198" s="383"/>
      <c r="J198" s="383"/>
      <c r="K198" s="383"/>
      <c r="L198" s="383"/>
      <c r="M198" s="383"/>
      <c r="N198" s="404"/>
      <c r="O198" s="405" t="s">
        <v>72</v>
      </c>
      <c r="P198" s="392"/>
      <c r="Q198" s="392"/>
      <c r="R198" s="392"/>
      <c r="S198" s="392"/>
      <c r="T198" s="392"/>
      <c r="U198" s="393"/>
      <c r="V198" s="37" t="s">
        <v>73</v>
      </c>
      <c r="W198" s="375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375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375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376"/>
      <c r="AA198" s="376"/>
    </row>
    <row r="199" spans="1:67" hidden="1" x14ac:dyDescent="0.2">
      <c r="A199" s="383"/>
      <c r="B199" s="383"/>
      <c r="C199" s="383"/>
      <c r="D199" s="383"/>
      <c r="E199" s="383"/>
      <c r="F199" s="383"/>
      <c r="G199" s="383"/>
      <c r="H199" s="383"/>
      <c r="I199" s="383"/>
      <c r="J199" s="383"/>
      <c r="K199" s="383"/>
      <c r="L199" s="383"/>
      <c r="M199" s="383"/>
      <c r="N199" s="404"/>
      <c r="O199" s="405" t="s">
        <v>72</v>
      </c>
      <c r="P199" s="392"/>
      <c r="Q199" s="392"/>
      <c r="R199" s="392"/>
      <c r="S199" s="392"/>
      <c r="T199" s="392"/>
      <c r="U199" s="393"/>
      <c r="V199" s="37" t="s">
        <v>67</v>
      </c>
      <c r="W199" s="375">
        <f>IFERROR(SUM(W181:W197),"0")</f>
        <v>0</v>
      </c>
      <c r="X199" s="375">
        <f>IFERROR(SUM(X181:X197),"0")</f>
        <v>0</v>
      </c>
      <c r="Y199" s="37"/>
      <c r="Z199" s="376"/>
      <c r="AA199" s="376"/>
    </row>
    <row r="200" spans="1:67" ht="14.25" hidden="1" customHeight="1" x14ac:dyDescent="0.25">
      <c r="A200" s="385" t="s">
        <v>210</v>
      </c>
      <c r="B200" s="383"/>
      <c r="C200" s="383"/>
      <c r="D200" s="383"/>
      <c r="E200" s="383"/>
      <c r="F200" s="383"/>
      <c r="G200" s="383"/>
      <c r="H200" s="383"/>
      <c r="I200" s="383"/>
      <c r="J200" s="383"/>
      <c r="K200" s="383"/>
      <c r="L200" s="383"/>
      <c r="M200" s="383"/>
      <c r="N200" s="383"/>
      <c r="O200" s="383"/>
      <c r="P200" s="383"/>
      <c r="Q200" s="383"/>
      <c r="R200" s="383"/>
      <c r="S200" s="383"/>
      <c r="T200" s="383"/>
      <c r="U200" s="383"/>
      <c r="V200" s="383"/>
      <c r="W200" s="383"/>
      <c r="X200" s="383"/>
      <c r="Y200" s="383"/>
      <c r="Z200" s="366"/>
      <c r="AA200" s="366"/>
    </row>
    <row r="201" spans="1:67" ht="16.5" hidden="1" customHeight="1" x14ac:dyDescent="0.25">
      <c r="A201" s="54" t="s">
        <v>311</v>
      </c>
      <c r="B201" s="54" t="s">
        <v>312</v>
      </c>
      <c r="C201" s="31">
        <v>4301060360</v>
      </c>
      <c r="D201" s="386">
        <v>4680115882874</v>
      </c>
      <c r="E201" s="381"/>
      <c r="F201" s="372">
        <v>0.8</v>
      </c>
      <c r="G201" s="32">
        <v>4</v>
      </c>
      <c r="H201" s="372">
        <v>3.2</v>
      </c>
      <c r="I201" s="372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60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81"/>
      <c r="T201" s="34"/>
      <c r="U201" s="34"/>
      <c r="V201" s="35" t="s">
        <v>67</v>
      </c>
      <c r="W201" s="373">
        <v>0</v>
      </c>
      <c r="X201" s="374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313</v>
      </c>
      <c r="B202" s="54" t="s">
        <v>314</v>
      </c>
      <c r="C202" s="31">
        <v>4301060359</v>
      </c>
      <c r="D202" s="386">
        <v>4680115884434</v>
      </c>
      <c r="E202" s="381"/>
      <c r="F202" s="372">
        <v>0.8</v>
      </c>
      <c r="G202" s="32">
        <v>4</v>
      </c>
      <c r="H202" s="372">
        <v>3.2</v>
      </c>
      <c r="I202" s="372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74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81"/>
      <c r="T202" s="34"/>
      <c r="U202" s="34"/>
      <c r="V202" s="35" t="s">
        <v>67</v>
      </c>
      <c r="W202" s="373">
        <v>0</v>
      </c>
      <c r="X202" s="374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315</v>
      </c>
      <c r="B203" s="54" t="s">
        <v>316</v>
      </c>
      <c r="C203" s="31">
        <v>4301060339</v>
      </c>
      <c r="D203" s="386">
        <v>4680115880818</v>
      </c>
      <c r="E203" s="381"/>
      <c r="F203" s="372">
        <v>0.4</v>
      </c>
      <c r="G203" s="32">
        <v>6</v>
      </c>
      <c r="H203" s="372">
        <v>2.4</v>
      </c>
      <c r="I203" s="372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56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81"/>
      <c r="T203" s="34"/>
      <c r="U203" s="34"/>
      <c r="V203" s="35" t="s">
        <v>67</v>
      </c>
      <c r="W203" s="373">
        <v>0</v>
      </c>
      <c r="X203" s="374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0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hidden="1" customHeight="1" x14ac:dyDescent="0.25">
      <c r="A204" s="54" t="s">
        <v>317</v>
      </c>
      <c r="B204" s="54" t="s">
        <v>318</v>
      </c>
      <c r="C204" s="31">
        <v>4301060338</v>
      </c>
      <c r="D204" s="386">
        <v>4680115880801</v>
      </c>
      <c r="E204" s="381"/>
      <c r="F204" s="372">
        <v>0.4</v>
      </c>
      <c r="G204" s="32">
        <v>6</v>
      </c>
      <c r="H204" s="372">
        <v>2.4</v>
      </c>
      <c r="I204" s="372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59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81"/>
      <c r="T204" s="34"/>
      <c r="U204" s="34"/>
      <c r="V204" s="35" t="s">
        <v>67</v>
      </c>
      <c r="W204" s="373">
        <v>0</v>
      </c>
      <c r="X204" s="374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idden="1" x14ac:dyDescent="0.2">
      <c r="A205" s="403"/>
      <c r="B205" s="383"/>
      <c r="C205" s="383"/>
      <c r="D205" s="383"/>
      <c r="E205" s="383"/>
      <c r="F205" s="383"/>
      <c r="G205" s="383"/>
      <c r="H205" s="383"/>
      <c r="I205" s="383"/>
      <c r="J205" s="383"/>
      <c r="K205" s="383"/>
      <c r="L205" s="383"/>
      <c r="M205" s="383"/>
      <c r="N205" s="404"/>
      <c r="O205" s="405" t="s">
        <v>72</v>
      </c>
      <c r="P205" s="392"/>
      <c r="Q205" s="392"/>
      <c r="R205" s="392"/>
      <c r="S205" s="392"/>
      <c r="T205" s="392"/>
      <c r="U205" s="393"/>
      <c r="V205" s="37" t="s">
        <v>73</v>
      </c>
      <c r="W205" s="375">
        <f>IFERROR(W201/H201,"0")+IFERROR(W202/H202,"0")+IFERROR(W203/H203,"0")+IFERROR(W204/H204,"0")</f>
        <v>0</v>
      </c>
      <c r="X205" s="375">
        <f>IFERROR(X201/H201,"0")+IFERROR(X202/H202,"0")+IFERROR(X203/H203,"0")+IFERROR(X204/H204,"0")</f>
        <v>0</v>
      </c>
      <c r="Y205" s="375">
        <f>IFERROR(IF(Y201="",0,Y201),"0")+IFERROR(IF(Y202="",0,Y202),"0")+IFERROR(IF(Y203="",0,Y203),"0")+IFERROR(IF(Y204="",0,Y204),"0")</f>
        <v>0</v>
      </c>
      <c r="Z205" s="376"/>
      <c r="AA205" s="376"/>
    </row>
    <row r="206" spans="1:67" hidden="1" x14ac:dyDescent="0.2">
      <c r="A206" s="383"/>
      <c r="B206" s="383"/>
      <c r="C206" s="383"/>
      <c r="D206" s="383"/>
      <c r="E206" s="383"/>
      <c r="F206" s="383"/>
      <c r="G206" s="383"/>
      <c r="H206" s="383"/>
      <c r="I206" s="383"/>
      <c r="J206" s="383"/>
      <c r="K206" s="383"/>
      <c r="L206" s="383"/>
      <c r="M206" s="383"/>
      <c r="N206" s="404"/>
      <c r="O206" s="405" t="s">
        <v>72</v>
      </c>
      <c r="P206" s="392"/>
      <c r="Q206" s="392"/>
      <c r="R206" s="392"/>
      <c r="S206" s="392"/>
      <c r="T206" s="392"/>
      <c r="U206" s="393"/>
      <c r="V206" s="37" t="s">
        <v>67</v>
      </c>
      <c r="W206" s="375">
        <f>IFERROR(SUM(W201:W204),"0")</f>
        <v>0</v>
      </c>
      <c r="X206" s="375">
        <f>IFERROR(SUM(X201:X204),"0")</f>
        <v>0</v>
      </c>
      <c r="Y206" s="37"/>
      <c r="Z206" s="376"/>
      <c r="AA206" s="376"/>
    </row>
    <row r="207" spans="1:67" ht="16.5" hidden="1" customHeight="1" x14ac:dyDescent="0.25">
      <c r="A207" s="382" t="s">
        <v>319</v>
      </c>
      <c r="B207" s="383"/>
      <c r="C207" s="383"/>
      <c r="D207" s="383"/>
      <c r="E207" s="383"/>
      <c r="F207" s="383"/>
      <c r="G207" s="383"/>
      <c r="H207" s="383"/>
      <c r="I207" s="383"/>
      <c r="J207" s="383"/>
      <c r="K207" s="383"/>
      <c r="L207" s="383"/>
      <c r="M207" s="383"/>
      <c r="N207" s="383"/>
      <c r="O207" s="383"/>
      <c r="P207" s="383"/>
      <c r="Q207" s="383"/>
      <c r="R207" s="383"/>
      <c r="S207" s="383"/>
      <c r="T207" s="383"/>
      <c r="U207" s="383"/>
      <c r="V207" s="383"/>
      <c r="W207" s="383"/>
      <c r="X207" s="383"/>
      <c r="Y207" s="383"/>
      <c r="Z207" s="367"/>
      <c r="AA207" s="367"/>
    </row>
    <row r="208" spans="1:67" ht="14.25" hidden="1" customHeight="1" x14ac:dyDescent="0.25">
      <c r="A208" s="385" t="s">
        <v>110</v>
      </c>
      <c r="B208" s="383"/>
      <c r="C208" s="383"/>
      <c r="D208" s="383"/>
      <c r="E208" s="383"/>
      <c r="F208" s="383"/>
      <c r="G208" s="383"/>
      <c r="H208" s="383"/>
      <c r="I208" s="383"/>
      <c r="J208" s="383"/>
      <c r="K208" s="383"/>
      <c r="L208" s="383"/>
      <c r="M208" s="383"/>
      <c r="N208" s="383"/>
      <c r="O208" s="383"/>
      <c r="P208" s="383"/>
      <c r="Q208" s="383"/>
      <c r="R208" s="383"/>
      <c r="S208" s="383"/>
      <c r="T208" s="383"/>
      <c r="U208" s="383"/>
      <c r="V208" s="383"/>
      <c r="W208" s="383"/>
      <c r="X208" s="383"/>
      <c r="Y208" s="383"/>
      <c r="Z208" s="366"/>
      <c r="AA208" s="366"/>
    </row>
    <row r="209" spans="1:67" ht="27" hidden="1" customHeight="1" x14ac:dyDescent="0.25">
      <c r="A209" s="54" t="s">
        <v>320</v>
      </c>
      <c r="B209" s="54" t="s">
        <v>321</v>
      </c>
      <c r="C209" s="31">
        <v>4301011717</v>
      </c>
      <c r="D209" s="386">
        <v>4680115884274</v>
      </c>
      <c r="E209" s="381"/>
      <c r="F209" s="372">
        <v>1.45</v>
      </c>
      <c r="G209" s="32">
        <v>8</v>
      </c>
      <c r="H209" s="372">
        <v>11.6</v>
      </c>
      <c r="I209" s="372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5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81"/>
      <c r="T209" s="34"/>
      <c r="U209" s="34"/>
      <c r="V209" s="35" t="s">
        <v>67</v>
      </c>
      <c r="W209" s="373">
        <v>0</v>
      </c>
      <c r="X209" s="374">
        <f t="shared" ref="X209:X214" si="3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0">IFERROR(W209*I209/H209,"0")</f>
        <v>0</v>
      </c>
      <c r="BM209" s="64">
        <f t="shared" ref="BM209:BM214" si="41">IFERROR(X209*I209/H209,"0")</f>
        <v>0</v>
      </c>
      <c r="BN209" s="64">
        <f t="shared" ref="BN209:BN214" si="42">IFERROR(1/J209*(W209/H209),"0")</f>
        <v>0</v>
      </c>
      <c r="BO209" s="64">
        <f t="shared" ref="BO209:BO214" si="43">IFERROR(1/J209*(X209/H209),"0")</f>
        <v>0</v>
      </c>
    </row>
    <row r="210" spans="1:67" ht="27" hidden="1" customHeight="1" x14ac:dyDescent="0.25">
      <c r="A210" s="54" t="s">
        <v>322</v>
      </c>
      <c r="B210" s="54" t="s">
        <v>323</v>
      </c>
      <c r="C210" s="31">
        <v>4301011719</v>
      </c>
      <c r="D210" s="386">
        <v>4680115884298</v>
      </c>
      <c r="E210" s="381"/>
      <c r="F210" s="372">
        <v>1.45</v>
      </c>
      <c r="G210" s="32">
        <v>8</v>
      </c>
      <c r="H210" s="372">
        <v>11.6</v>
      </c>
      <c r="I210" s="372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81"/>
      <c r="T210" s="34"/>
      <c r="U210" s="34"/>
      <c r="V210" s="35" t="s">
        <v>67</v>
      </c>
      <c r="W210" s="373">
        <v>0</v>
      </c>
      <c r="X210" s="374">
        <f t="shared" si="39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hidden="1" customHeight="1" x14ac:dyDescent="0.25">
      <c r="A211" s="54" t="s">
        <v>324</v>
      </c>
      <c r="B211" s="54" t="s">
        <v>325</v>
      </c>
      <c r="C211" s="31">
        <v>4301011733</v>
      </c>
      <c r="D211" s="386">
        <v>4680115884250</v>
      </c>
      <c r="E211" s="381"/>
      <c r="F211" s="372">
        <v>1.45</v>
      </c>
      <c r="G211" s="32">
        <v>8</v>
      </c>
      <c r="H211" s="372">
        <v>11.6</v>
      </c>
      <c r="I211" s="372">
        <v>12.08</v>
      </c>
      <c r="J211" s="32">
        <v>56</v>
      </c>
      <c r="K211" s="32" t="s">
        <v>105</v>
      </c>
      <c r="L211" s="33" t="s">
        <v>124</v>
      </c>
      <c r="M211" s="33"/>
      <c r="N211" s="32">
        <v>55</v>
      </c>
      <c r="O211" s="3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81"/>
      <c r="T211" s="34"/>
      <c r="U211" s="34"/>
      <c r="V211" s="35" t="s">
        <v>67</v>
      </c>
      <c r="W211" s="373">
        <v>0</v>
      </c>
      <c r="X211" s="374">
        <f t="shared" si="39"/>
        <v>0</v>
      </c>
      <c r="Y211" s="36" t="str">
        <f>IFERROR(IF(X211=0,"",ROUNDUP(X211/H211,0)*0.02175),"")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t="27" hidden="1" customHeight="1" x14ac:dyDescent="0.25">
      <c r="A212" s="54" t="s">
        <v>326</v>
      </c>
      <c r="B212" s="54" t="s">
        <v>327</v>
      </c>
      <c r="C212" s="31">
        <v>4301011718</v>
      </c>
      <c r="D212" s="386">
        <v>4680115884281</v>
      </c>
      <c r="E212" s="381"/>
      <c r="F212" s="372">
        <v>0.4</v>
      </c>
      <c r="G212" s="32">
        <v>10</v>
      </c>
      <c r="H212" s="372">
        <v>4</v>
      </c>
      <c r="I212" s="372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5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81"/>
      <c r="T212" s="34"/>
      <c r="U212" s="34"/>
      <c r="V212" s="35" t="s">
        <v>67</v>
      </c>
      <c r="W212" s="373">
        <v>0</v>
      </c>
      <c r="X212" s="374">
        <f t="shared" si="39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0"/>
        <v>0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</row>
    <row r="213" spans="1:67" ht="27" hidden="1" customHeight="1" x14ac:dyDescent="0.25">
      <c r="A213" s="54" t="s">
        <v>328</v>
      </c>
      <c r="B213" s="54" t="s">
        <v>329</v>
      </c>
      <c r="C213" s="31">
        <v>4301011720</v>
      </c>
      <c r="D213" s="386">
        <v>4680115884199</v>
      </c>
      <c r="E213" s="381"/>
      <c r="F213" s="372">
        <v>0.37</v>
      </c>
      <c r="G213" s="32">
        <v>10</v>
      </c>
      <c r="H213" s="372">
        <v>3.7</v>
      </c>
      <c r="I213" s="372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6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81"/>
      <c r="T213" s="34"/>
      <c r="U213" s="34"/>
      <c r="V213" s="35" t="s">
        <v>67</v>
      </c>
      <c r="W213" s="373">
        <v>0</v>
      </c>
      <c r="X213" s="374">
        <f t="shared" si="39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0"/>
        <v>0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</row>
    <row r="214" spans="1:67" ht="27" hidden="1" customHeight="1" x14ac:dyDescent="0.25">
      <c r="A214" s="54" t="s">
        <v>330</v>
      </c>
      <c r="B214" s="54" t="s">
        <v>331</v>
      </c>
      <c r="C214" s="31">
        <v>4301011716</v>
      </c>
      <c r="D214" s="386">
        <v>4680115884267</v>
      </c>
      <c r="E214" s="381"/>
      <c r="F214" s="372">
        <v>0.4</v>
      </c>
      <c r="G214" s="32">
        <v>10</v>
      </c>
      <c r="H214" s="372">
        <v>4</v>
      </c>
      <c r="I214" s="372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5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81"/>
      <c r="T214" s="34"/>
      <c r="U214" s="34"/>
      <c r="V214" s="35" t="s">
        <v>67</v>
      </c>
      <c r="W214" s="373">
        <v>0</v>
      </c>
      <c r="X214" s="374">
        <f t="shared" si="39"/>
        <v>0</v>
      </c>
      <c r="Y214" s="36" t="str">
        <f>IFERROR(IF(X214=0,"",ROUNDUP(X214/H214,0)*0.00937),"")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idden="1" x14ac:dyDescent="0.2">
      <c r="A215" s="403"/>
      <c r="B215" s="383"/>
      <c r="C215" s="383"/>
      <c r="D215" s="383"/>
      <c r="E215" s="383"/>
      <c r="F215" s="383"/>
      <c r="G215" s="383"/>
      <c r="H215" s="383"/>
      <c r="I215" s="383"/>
      <c r="J215" s="383"/>
      <c r="K215" s="383"/>
      <c r="L215" s="383"/>
      <c r="M215" s="383"/>
      <c r="N215" s="404"/>
      <c r="O215" s="405" t="s">
        <v>72</v>
      </c>
      <c r="P215" s="392"/>
      <c r="Q215" s="392"/>
      <c r="R215" s="392"/>
      <c r="S215" s="392"/>
      <c r="T215" s="392"/>
      <c r="U215" s="393"/>
      <c r="V215" s="37" t="s">
        <v>73</v>
      </c>
      <c r="W215" s="375">
        <f>IFERROR(W209/H209,"0")+IFERROR(W210/H210,"0")+IFERROR(W211/H211,"0")+IFERROR(W212/H212,"0")+IFERROR(W213/H213,"0")+IFERROR(W214/H214,"0")</f>
        <v>0</v>
      </c>
      <c r="X215" s="375">
        <f>IFERROR(X209/H209,"0")+IFERROR(X210/H210,"0")+IFERROR(X211/H211,"0")+IFERROR(X212/H212,"0")+IFERROR(X213/H213,"0")+IFERROR(X214/H214,"0")</f>
        <v>0</v>
      </c>
      <c r="Y215" s="375">
        <f>IFERROR(IF(Y209="",0,Y209),"0")+IFERROR(IF(Y210="",0,Y210),"0")+IFERROR(IF(Y211="",0,Y211),"0")+IFERROR(IF(Y212="",0,Y212),"0")+IFERROR(IF(Y213="",0,Y213),"0")+IFERROR(IF(Y214="",0,Y214),"0")</f>
        <v>0</v>
      </c>
      <c r="Z215" s="376"/>
      <c r="AA215" s="376"/>
    </row>
    <row r="216" spans="1:67" hidden="1" x14ac:dyDescent="0.2">
      <c r="A216" s="383"/>
      <c r="B216" s="383"/>
      <c r="C216" s="383"/>
      <c r="D216" s="383"/>
      <c r="E216" s="383"/>
      <c r="F216" s="383"/>
      <c r="G216" s="383"/>
      <c r="H216" s="383"/>
      <c r="I216" s="383"/>
      <c r="J216" s="383"/>
      <c r="K216" s="383"/>
      <c r="L216" s="383"/>
      <c r="M216" s="383"/>
      <c r="N216" s="404"/>
      <c r="O216" s="405" t="s">
        <v>72</v>
      </c>
      <c r="P216" s="392"/>
      <c r="Q216" s="392"/>
      <c r="R216" s="392"/>
      <c r="S216" s="392"/>
      <c r="T216" s="392"/>
      <c r="U216" s="393"/>
      <c r="V216" s="37" t="s">
        <v>67</v>
      </c>
      <c r="W216" s="375">
        <f>IFERROR(SUM(W209:W214),"0")</f>
        <v>0</v>
      </c>
      <c r="X216" s="375">
        <f>IFERROR(SUM(X209:X214),"0")</f>
        <v>0</v>
      </c>
      <c r="Y216" s="37"/>
      <c r="Z216" s="376"/>
      <c r="AA216" s="376"/>
    </row>
    <row r="217" spans="1:67" ht="14.25" hidden="1" customHeight="1" x14ac:dyDescent="0.25">
      <c r="A217" s="385" t="s">
        <v>61</v>
      </c>
      <c r="B217" s="383"/>
      <c r="C217" s="383"/>
      <c r="D217" s="383"/>
      <c r="E217" s="383"/>
      <c r="F217" s="383"/>
      <c r="G217" s="383"/>
      <c r="H217" s="383"/>
      <c r="I217" s="383"/>
      <c r="J217" s="383"/>
      <c r="K217" s="383"/>
      <c r="L217" s="383"/>
      <c r="M217" s="383"/>
      <c r="N217" s="383"/>
      <c r="O217" s="383"/>
      <c r="P217" s="383"/>
      <c r="Q217" s="383"/>
      <c r="R217" s="383"/>
      <c r="S217" s="383"/>
      <c r="T217" s="383"/>
      <c r="U217" s="383"/>
      <c r="V217" s="383"/>
      <c r="W217" s="383"/>
      <c r="X217" s="383"/>
      <c r="Y217" s="383"/>
      <c r="Z217" s="366"/>
      <c r="AA217" s="366"/>
    </row>
    <row r="218" spans="1:67" ht="27" customHeight="1" x14ac:dyDescent="0.25">
      <c r="A218" s="54" t="s">
        <v>332</v>
      </c>
      <c r="B218" s="54" t="s">
        <v>333</v>
      </c>
      <c r="C218" s="31">
        <v>4301031151</v>
      </c>
      <c r="D218" s="386">
        <v>4607091389845</v>
      </c>
      <c r="E218" s="381"/>
      <c r="F218" s="372">
        <v>0.35</v>
      </c>
      <c r="G218" s="32">
        <v>6</v>
      </c>
      <c r="H218" s="372">
        <v>2.1</v>
      </c>
      <c r="I218" s="372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54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81"/>
      <c r="T218" s="34"/>
      <c r="U218" s="34"/>
      <c r="V218" s="35" t="s">
        <v>67</v>
      </c>
      <c r="W218" s="373">
        <v>35</v>
      </c>
      <c r="X218" s="374">
        <f>IFERROR(IF(W218="",0,CEILING((W218/$H218),1)*$H218),"")</f>
        <v>35.700000000000003</v>
      </c>
      <c r="Y218" s="36">
        <f>IFERROR(IF(X218=0,"",ROUNDUP(X218/H218,0)*0.00502),"")</f>
        <v>8.5339999999999999E-2</v>
      </c>
      <c r="Z218" s="56"/>
      <c r="AA218" s="57"/>
      <c r="AE218" s="64"/>
      <c r="BB218" s="188" t="s">
        <v>1</v>
      </c>
      <c r="BL218" s="64">
        <f>IFERROR(W218*I218/H218,"0")</f>
        <v>36.666666666666664</v>
      </c>
      <c r="BM218" s="64">
        <f>IFERROR(X218*I218/H218,"0")</f>
        <v>37.4</v>
      </c>
      <c r="BN218" s="64">
        <f>IFERROR(1/J218*(W218/H218),"0")</f>
        <v>7.1225071225071226E-2</v>
      </c>
      <c r="BO218" s="64">
        <f>IFERROR(1/J218*(X218/H218),"0")</f>
        <v>7.2649572649572655E-2</v>
      </c>
    </row>
    <row r="219" spans="1:67" ht="27" hidden="1" customHeight="1" x14ac:dyDescent="0.25">
      <c r="A219" s="54" t="s">
        <v>334</v>
      </c>
      <c r="B219" s="54" t="s">
        <v>335</v>
      </c>
      <c r="C219" s="31">
        <v>4301031259</v>
      </c>
      <c r="D219" s="386">
        <v>4680115882881</v>
      </c>
      <c r="E219" s="381"/>
      <c r="F219" s="372">
        <v>0.28000000000000003</v>
      </c>
      <c r="G219" s="32">
        <v>6</v>
      </c>
      <c r="H219" s="372">
        <v>1.68</v>
      </c>
      <c r="I219" s="372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64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81"/>
      <c r="T219" s="34"/>
      <c r="U219" s="34"/>
      <c r="V219" s="35" t="s">
        <v>67</v>
      </c>
      <c r="W219" s="373">
        <v>0</v>
      </c>
      <c r="X219" s="374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x14ac:dyDescent="0.2">
      <c r="A220" s="403"/>
      <c r="B220" s="383"/>
      <c r="C220" s="383"/>
      <c r="D220" s="383"/>
      <c r="E220" s="383"/>
      <c r="F220" s="383"/>
      <c r="G220" s="383"/>
      <c r="H220" s="383"/>
      <c r="I220" s="383"/>
      <c r="J220" s="383"/>
      <c r="K220" s="383"/>
      <c r="L220" s="383"/>
      <c r="M220" s="383"/>
      <c r="N220" s="404"/>
      <c r="O220" s="405" t="s">
        <v>72</v>
      </c>
      <c r="P220" s="392"/>
      <c r="Q220" s="392"/>
      <c r="R220" s="392"/>
      <c r="S220" s="392"/>
      <c r="T220" s="392"/>
      <c r="U220" s="393"/>
      <c r="V220" s="37" t="s">
        <v>73</v>
      </c>
      <c r="W220" s="375">
        <f>IFERROR(W218/H218,"0")+IFERROR(W219/H219,"0")</f>
        <v>16.666666666666664</v>
      </c>
      <c r="X220" s="375">
        <f>IFERROR(X218/H218,"0")+IFERROR(X219/H219,"0")</f>
        <v>17</v>
      </c>
      <c r="Y220" s="375">
        <f>IFERROR(IF(Y218="",0,Y218),"0")+IFERROR(IF(Y219="",0,Y219),"0")</f>
        <v>8.5339999999999999E-2</v>
      </c>
      <c r="Z220" s="376"/>
      <c r="AA220" s="376"/>
    </row>
    <row r="221" spans="1:67" x14ac:dyDescent="0.2">
      <c r="A221" s="383"/>
      <c r="B221" s="383"/>
      <c r="C221" s="383"/>
      <c r="D221" s="383"/>
      <c r="E221" s="383"/>
      <c r="F221" s="383"/>
      <c r="G221" s="383"/>
      <c r="H221" s="383"/>
      <c r="I221" s="383"/>
      <c r="J221" s="383"/>
      <c r="K221" s="383"/>
      <c r="L221" s="383"/>
      <c r="M221" s="383"/>
      <c r="N221" s="404"/>
      <c r="O221" s="405" t="s">
        <v>72</v>
      </c>
      <c r="P221" s="392"/>
      <c r="Q221" s="392"/>
      <c r="R221" s="392"/>
      <c r="S221" s="392"/>
      <c r="T221" s="392"/>
      <c r="U221" s="393"/>
      <c r="V221" s="37" t="s">
        <v>67</v>
      </c>
      <c r="W221" s="375">
        <f>IFERROR(SUM(W218:W219),"0")</f>
        <v>35</v>
      </c>
      <c r="X221" s="375">
        <f>IFERROR(SUM(X218:X219),"0")</f>
        <v>35.700000000000003</v>
      </c>
      <c r="Y221" s="37"/>
      <c r="Z221" s="376"/>
      <c r="AA221" s="376"/>
    </row>
    <row r="222" spans="1:67" ht="16.5" hidden="1" customHeight="1" x14ac:dyDescent="0.25">
      <c r="A222" s="382" t="s">
        <v>336</v>
      </c>
      <c r="B222" s="383"/>
      <c r="C222" s="383"/>
      <c r="D222" s="383"/>
      <c r="E222" s="383"/>
      <c r="F222" s="383"/>
      <c r="G222" s="383"/>
      <c r="H222" s="383"/>
      <c r="I222" s="383"/>
      <c r="J222" s="383"/>
      <c r="K222" s="383"/>
      <c r="L222" s="383"/>
      <c r="M222" s="383"/>
      <c r="N222" s="383"/>
      <c r="O222" s="383"/>
      <c r="P222" s="383"/>
      <c r="Q222" s="383"/>
      <c r="R222" s="383"/>
      <c r="S222" s="383"/>
      <c r="T222" s="383"/>
      <c r="U222" s="383"/>
      <c r="V222" s="383"/>
      <c r="W222" s="383"/>
      <c r="X222" s="383"/>
      <c r="Y222" s="383"/>
      <c r="Z222" s="367"/>
      <c r="AA222" s="367"/>
    </row>
    <row r="223" spans="1:67" ht="14.25" hidden="1" customHeight="1" x14ac:dyDescent="0.25">
      <c r="A223" s="385" t="s">
        <v>110</v>
      </c>
      <c r="B223" s="383"/>
      <c r="C223" s="383"/>
      <c r="D223" s="383"/>
      <c r="E223" s="383"/>
      <c r="F223" s="383"/>
      <c r="G223" s="383"/>
      <c r="H223" s="383"/>
      <c r="I223" s="383"/>
      <c r="J223" s="383"/>
      <c r="K223" s="383"/>
      <c r="L223" s="383"/>
      <c r="M223" s="383"/>
      <c r="N223" s="383"/>
      <c r="O223" s="383"/>
      <c r="P223" s="383"/>
      <c r="Q223" s="383"/>
      <c r="R223" s="383"/>
      <c r="S223" s="383"/>
      <c r="T223" s="383"/>
      <c r="U223" s="383"/>
      <c r="V223" s="383"/>
      <c r="W223" s="383"/>
      <c r="X223" s="383"/>
      <c r="Y223" s="383"/>
      <c r="Z223" s="366"/>
      <c r="AA223" s="366"/>
    </row>
    <row r="224" spans="1:67" ht="27" hidden="1" customHeight="1" x14ac:dyDescent="0.25">
      <c r="A224" s="54" t="s">
        <v>337</v>
      </c>
      <c r="B224" s="54" t="s">
        <v>338</v>
      </c>
      <c r="C224" s="31">
        <v>4301011826</v>
      </c>
      <c r="D224" s="386">
        <v>4680115884137</v>
      </c>
      <c r="E224" s="381"/>
      <c r="F224" s="372">
        <v>1.45</v>
      </c>
      <c r="G224" s="32">
        <v>8</v>
      </c>
      <c r="H224" s="372">
        <v>11.6</v>
      </c>
      <c r="I224" s="372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7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81"/>
      <c r="T224" s="34"/>
      <c r="U224" s="34"/>
      <c r="V224" s="35" t="s">
        <v>67</v>
      </c>
      <c r="W224" s="373">
        <v>0</v>
      </c>
      <c r="X224" s="374">
        <f t="shared" ref="X224:X229" si="44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64"/>
      <c r="BB224" s="190" t="s">
        <v>1</v>
      </c>
      <c r="BL224" s="64">
        <f t="shared" ref="BL224:BL229" si="45">IFERROR(W224*I224/H224,"0")</f>
        <v>0</v>
      </c>
      <c r="BM224" s="64">
        <f t="shared" ref="BM224:BM229" si="46">IFERROR(X224*I224/H224,"0")</f>
        <v>0</v>
      </c>
      <c r="BN224" s="64">
        <f t="shared" ref="BN224:BN229" si="47">IFERROR(1/J224*(W224/H224),"0")</f>
        <v>0</v>
      </c>
      <c r="BO224" s="64">
        <f t="shared" ref="BO224:BO229" si="48">IFERROR(1/J224*(X224/H224),"0")</f>
        <v>0</v>
      </c>
    </row>
    <row r="225" spans="1:67" ht="27" hidden="1" customHeight="1" x14ac:dyDescent="0.25">
      <c r="A225" s="54" t="s">
        <v>339</v>
      </c>
      <c r="B225" s="54" t="s">
        <v>340</v>
      </c>
      <c r="C225" s="31">
        <v>4301011724</v>
      </c>
      <c r="D225" s="386">
        <v>4680115884236</v>
      </c>
      <c r="E225" s="381"/>
      <c r="F225" s="372">
        <v>1.45</v>
      </c>
      <c r="G225" s="32">
        <v>8</v>
      </c>
      <c r="H225" s="372">
        <v>11.6</v>
      </c>
      <c r="I225" s="372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52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81"/>
      <c r="T225" s="34"/>
      <c r="U225" s="34"/>
      <c r="V225" s="35" t="s">
        <v>67</v>
      </c>
      <c r="W225" s="373">
        <v>0</v>
      </c>
      <c r="X225" s="374">
        <f t="shared" si="44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hidden="1" customHeight="1" x14ac:dyDescent="0.25">
      <c r="A226" s="54" t="s">
        <v>341</v>
      </c>
      <c r="B226" s="54" t="s">
        <v>342</v>
      </c>
      <c r="C226" s="31">
        <v>4301011721</v>
      </c>
      <c r="D226" s="386">
        <v>4680115884175</v>
      </c>
      <c r="E226" s="381"/>
      <c r="F226" s="372">
        <v>1.45</v>
      </c>
      <c r="G226" s="32">
        <v>8</v>
      </c>
      <c r="H226" s="372">
        <v>11.6</v>
      </c>
      <c r="I226" s="372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49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81"/>
      <c r="T226" s="34"/>
      <c r="U226" s="34"/>
      <c r="V226" s="35" t="s">
        <v>67</v>
      </c>
      <c r="W226" s="373">
        <v>0</v>
      </c>
      <c r="X226" s="374">
        <f t="shared" si="44"/>
        <v>0</v>
      </c>
      <c r="Y226" s="36" t="str">
        <f>IFERROR(IF(X226=0,"",ROUNDUP(X226/H226,0)*0.02175),"")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t="27" hidden="1" customHeight="1" x14ac:dyDescent="0.25">
      <c r="A227" s="54" t="s">
        <v>343</v>
      </c>
      <c r="B227" s="54" t="s">
        <v>344</v>
      </c>
      <c r="C227" s="31">
        <v>4301011824</v>
      </c>
      <c r="D227" s="386">
        <v>4680115884144</v>
      </c>
      <c r="E227" s="381"/>
      <c r="F227" s="372">
        <v>0.4</v>
      </c>
      <c r="G227" s="32">
        <v>10</v>
      </c>
      <c r="H227" s="372">
        <v>4</v>
      </c>
      <c r="I227" s="372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46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81"/>
      <c r="T227" s="34"/>
      <c r="U227" s="34"/>
      <c r="V227" s="35" t="s">
        <v>67</v>
      </c>
      <c r="W227" s="373">
        <v>0</v>
      </c>
      <c r="X227" s="374">
        <f t="shared" si="44"/>
        <v>0</v>
      </c>
      <c r="Y227" s="36" t="str">
        <f>IFERROR(IF(X227=0,"",ROUNDUP(X227/H227,0)*0.00937),"")</f>
        <v/>
      </c>
      <c r="Z227" s="56"/>
      <c r="AA227" s="57"/>
      <c r="AE227" s="64"/>
      <c r="BB227" s="193" t="s">
        <v>1</v>
      </c>
      <c r="BL227" s="64">
        <f t="shared" si="45"/>
        <v>0</v>
      </c>
      <c r="BM227" s="64">
        <f t="shared" si="46"/>
        <v>0</v>
      </c>
      <c r="BN227" s="64">
        <f t="shared" si="47"/>
        <v>0</v>
      </c>
      <c r="BO227" s="64">
        <f t="shared" si="48"/>
        <v>0</v>
      </c>
    </row>
    <row r="228" spans="1:67" ht="27" hidden="1" customHeight="1" x14ac:dyDescent="0.25">
      <c r="A228" s="54" t="s">
        <v>345</v>
      </c>
      <c r="B228" s="54" t="s">
        <v>346</v>
      </c>
      <c r="C228" s="31">
        <v>4301011726</v>
      </c>
      <c r="D228" s="386">
        <v>4680115884182</v>
      </c>
      <c r="E228" s="381"/>
      <c r="F228" s="372">
        <v>0.37</v>
      </c>
      <c r="G228" s="32">
        <v>10</v>
      </c>
      <c r="H228" s="372">
        <v>3.7</v>
      </c>
      <c r="I228" s="372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48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81"/>
      <c r="T228" s="34"/>
      <c r="U228" s="34"/>
      <c r="V228" s="35" t="s">
        <v>67</v>
      </c>
      <c r="W228" s="373">
        <v>0</v>
      </c>
      <c r="X228" s="374">
        <f t="shared" si="44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5"/>
        <v>0</v>
      </c>
      <c r="BM228" s="64">
        <f t="shared" si="46"/>
        <v>0</v>
      </c>
      <c r="BN228" s="64">
        <f t="shared" si="47"/>
        <v>0</v>
      </c>
      <c r="BO228" s="64">
        <f t="shared" si="48"/>
        <v>0</v>
      </c>
    </row>
    <row r="229" spans="1:67" ht="27" hidden="1" customHeight="1" x14ac:dyDescent="0.25">
      <c r="A229" s="54" t="s">
        <v>347</v>
      </c>
      <c r="B229" s="54" t="s">
        <v>348</v>
      </c>
      <c r="C229" s="31">
        <v>4301011722</v>
      </c>
      <c r="D229" s="386">
        <v>4680115884205</v>
      </c>
      <c r="E229" s="381"/>
      <c r="F229" s="372">
        <v>0.4</v>
      </c>
      <c r="G229" s="32">
        <v>10</v>
      </c>
      <c r="H229" s="372">
        <v>4</v>
      </c>
      <c r="I229" s="372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66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81"/>
      <c r="T229" s="34"/>
      <c r="U229" s="34"/>
      <c r="V229" s="35" t="s">
        <v>67</v>
      </c>
      <c r="W229" s="373">
        <v>0</v>
      </c>
      <c r="X229" s="374">
        <f t="shared" si="44"/>
        <v>0</v>
      </c>
      <c r="Y229" s="36" t="str">
        <f>IFERROR(IF(X229=0,"",ROUNDUP(X229/H229,0)*0.00937),"")</f>
        <v/>
      </c>
      <c r="Z229" s="56"/>
      <c r="AA229" s="57"/>
      <c r="AE229" s="64"/>
      <c r="BB229" s="195" t="s">
        <v>1</v>
      </c>
      <c r="BL229" s="64">
        <f t="shared" si="45"/>
        <v>0</v>
      </c>
      <c r="BM229" s="64">
        <f t="shared" si="46"/>
        <v>0</v>
      </c>
      <c r="BN229" s="64">
        <f t="shared" si="47"/>
        <v>0</v>
      </c>
      <c r="BO229" s="64">
        <f t="shared" si="48"/>
        <v>0</v>
      </c>
    </row>
    <row r="230" spans="1:67" hidden="1" x14ac:dyDescent="0.2">
      <c r="A230" s="403"/>
      <c r="B230" s="383"/>
      <c r="C230" s="383"/>
      <c r="D230" s="383"/>
      <c r="E230" s="383"/>
      <c r="F230" s="383"/>
      <c r="G230" s="383"/>
      <c r="H230" s="383"/>
      <c r="I230" s="383"/>
      <c r="J230" s="383"/>
      <c r="K230" s="383"/>
      <c r="L230" s="383"/>
      <c r="M230" s="383"/>
      <c r="N230" s="404"/>
      <c r="O230" s="405" t="s">
        <v>72</v>
      </c>
      <c r="P230" s="392"/>
      <c r="Q230" s="392"/>
      <c r="R230" s="392"/>
      <c r="S230" s="392"/>
      <c r="T230" s="392"/>
      <c r="U230" s="393"/>
      <c r="V230" s="37" t="s">
        <v>73</v>
      </c>
      <c r="W230" s="375">
        <f>IFERROR(W224/H224,"0")+IFERROR(W225/H225,"0")+IFERROR(W226/H226,"0")+IFERROR(W227/H227,"0")+IFERROR(W228/H228,"0")+IFERROR(W229/H229,"0")</f>
        <v>0</v>
      </c>
      <c r="X230" s="375">
        <f>IFERROR(X224/H224,"0")+IFERROR(X225/H225,"0")+IFERROR(X226/H226,"0")+IFERROR(X227/H227,"0")+IFERROR(X228/H228,"0")+IFERROR(X229/H229,"0")</f>
        <v>0</v>
      </c>
      <c r="Y230" s="375">
        <f>IFERROR(IF(Y224="",0,Y224),"0")+IFERROR(IF(Y225="",0,Y225),"0")+IFERROR(IF(Y226="",0,Y226),"0")+IFERROR(IF(Y227="",0,Y227),"0")+IFERROR(IF(Y228="",0,Y228),"0")+IFERROR(IF(Y229="",0,Y229),"0")</f>
        <v>0</v>
      </c>
      <c r="Z230" s="376"/>
      <c r="AA230" s="376"/>
    </row>
    <row r="231" spans="1:67" hidden="1" x14ac:dyDescent="0.2">
      <c r="A231" s="383"/>
      <c r="B231" s="383"/>
      <c r="C231" s="383"/>
      <c r="D231" s="383"/>
      <c r="E231" s="383"/>
      <c r="F231" s="383"/>
      <c r="G231" s="383"/>
      <c r="H231" s="383"/>
      <c r="I231" s="383"/>
      <c r="J231" s="383"/>
      <c r="K231" s="383"/>
      <c r="L231" s="383"/>
      <c r="M231" s="383"/>
      <c r="N231" s="404"/>
      <c r="O231" s="405" t="s">
        <v>72</v>
      </c>
      <c r="P231" s="392"/>
      <c r="Q231" s="392"/>
      <c r="R231" s="392"/>
      <c r="S231" s="392"/>
      <c r="T231" s="392"/>
      <c r="U231" s="393"/>
      <c r="V231" s="37" t="s">
        <v>67</v>
      </c>
      <c r="W231" s="375">
        <f>IFERROR(SUM(W224:W229),"0")</f>
        <v>0</v>
      </c>
      <c r="X231" s="375">
        <f>IFERROR(SUM(X224:X229),"0")</f>
        <v>0</v>
      </c>
      <c r="Y231" s="37"/>
      <c r="Z231" s="376"/>
      <c r="AA231" s="376"/>
    </row>
    <row r="232" spans="1:67" ht="16.5" hidden="1" customHeight="1" x14ac:dyDescent="0.25">
      <c r="A232" s="382" t="s">
        <v>349</v>
      </c>
      <c r="B232" s="383"/>
      <c r="C232" s="383"/>
      <c r="D232" s="383"/>
      <c r="E232" s="383"/>
      <c r="F232" s="383"/>
      <c r="G232" s="383"/>
      <c r="H232" s="383"/>
      <c r="I232" s="383"/>
      <c r="J232" s="383"/>
      <c r="K232" s="383"/>
      <c r="L232" s="383"/>
      <c r="M232" s="383"/>
      <c r="N232" s="383"/>
      <c r="O232" s="383"/>
      <c r="P232" s="383"/>
      <c r="Q232" s="383"/>
      <c r="R232" s="383"/>
      <c r="S232" s="383"/>
      <c r="T232" s="383"/>
      <c r="U232" s="383"/>
      <c r="V232" s="383"/>
      <c r="W232" s="383"/>
      <c r="X232" s="383"/>
      <c r="Y232" s="383"/>
      <c r="Z232" s="367"/>
      <c r="AA232" s="367"/>
    </row>
    <row r="233" spans="1:67" ht="14.25" hidden="1" customHeight="1" x14ac:dyDescent="0.25">
      <c r="A233" s="385" t="s">
        <v>110</v>
      </c>
      <c r="B233" s="383"/>
      <c r="C233" s="383"/>
      <c r="D233" s="383"/>
      <c r="E233" s="383"/>
      <c r="F233" s="383"/>
      <c r="G233" s="383"/>
      <c r="H233" s="383"/>
      <c r="I233" s="383"/>
      <c r="J233" s="383"/>
      <c r="K233" s="383"/>
      <c r="L233" s="383"/>
      <c r="M233" s="383"/>
      <c r="N233" s="383"/>
      <c r="O233" s="383"/>
      <c r="P233" s="383"/>
      <c r="Q233" s="383"/>
      <c r="R233" s="383"/>
      <c r="S233" s="383"/>
      <c r="T233" s="383"/>
      <c r="U233" s="383"/>
      <c r="V233" s="383"/>
      <c r="W233" s="383"/>
      <c r="X233" s="383"/>
      <c r="Y233" s="383"/>
      <c r="Z233" s="366"/>
      <c r="AA233" s="366"/>
    </row>
    <row r="234" spans="1:67" ht="27" customHeight="1" x14ac:dyDescent="0.25">
      <c r="A234" s="54" t="s">
        <v>350</v>
      </c>
      <c r="B234" s="54" t="s">
        <v>351</v>
      </c>
      <c r="C234" s="31">
        <v>4301011346</v>
      </c>
      <c r="D234" s="386">
        <v>4607091387445</v>
      </c>
      <c r="E234" s="381"/>
      <c r="F234" s="372">
        <v>0.9</v>
      </c>
      <c r="G234" s="32">
        <v>10</v>
      </c>
      <c r="H234" s="372">
        <v>9</v>
      </c>
      <c r="I234" s="372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71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81"/>
      <c r="T234" s="34"/>
      <c r="U234" s="34"/>
      <c r="V234" s="35" t="s">
        <v>67</v>
      </c>
      <c r="W234" s="373">
        <v>60</v>
      </c>
      <c r="X234" s="374">
        <f t="shared" ref="X234:X247" si="49">IFERROR(IF(W234="",0,CEILING((W234/$H234),1)*$H234),"")</f>
        <v>63</v>
      </c>
      <c r="Y234" s="36">
        <f>IFERROR(IF(X234=0,"",ROUNDUP(X234/H234,0)*0.02175),"")</f>
        <v>0.15225</v>
      </c>
      <c r="Z234" s="56"/>
      <c r="AA234" s="57"/>
      <c r="AE234" s="64"/>
      <c r="BB234" s="196" t="s">
        <v>1</v>
      </c>
      <c r="BL234" s="64">
        <f t="shared" ref="BL234:BL247" si="50">IFERROR(W234*I234/H234,"0")</f>
        <v>64.2</v>
      </c>
      <c r="BM234" s="64">
        <f t="shared" ref="BM234:BM247" si="51">IFERROR(X234*I234/H234,"0")</f>
        <v>67.410000000000011</v>
      </c>
      <c r="BN234" s="64">
        <f t="shared" ref="BN234:BN247" si="52">IFERROR(1/J234*(W234/H234),"0")</f>
        <v>0.11904761904761904</v>
      </c>
      <c r="BO234" s="64">
        <f t="shared" ref="BO234:BO247" si="53">IFERROR(1/J234*(X234/H234),"0")</f>
        <v>0.125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4301011308</v>
      </c>
      <c r="D235" s="386">
        <v>4607091386004</v>
      </c>
      <c r="E235" s="381"/>
      <c r="F235" s="372">
        <v>1.35</v>
      </c>
      <c r="G235" s="32">
        <v>8</v>
      </c>
      <c r="H235" s="372">
        <v>10.8</v>
      </c>
      <c r="I235" s="372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61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81"/>
      <c r="T235" s="34"/>
      <c r="U235" s="34"/>
      <c r="V235" s="35" t="s">
        <v>67</v>
      </c>
      <c r="W235" s="373">
        <v>0</v>
      </c>
      <c r="X235" s="374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352</v>
      </c>
      <c r="B236" s="54" t="s">
        <v>354</v>
      </c>
      <c r="C236" s="31">
        <v>4301011362</v>
      </c>
      <c r="D236" s="386">
        <v>4607091386004</v>
      </c>
      <c r="E236" s="381"/>
      <c r="F236" s="372">
        <v>1.35</v>
      </c>
      <c r="G236" s="32">
        <v>8</v>
      </c>
      <c r="H236" s="372">
        <v>10.8</v>
      </c>
      <c r="I236" s="372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71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81"/>
      <c r="T236" s="34"/>
      <c r="U236" s="34"/>
      <c r="V236" s="35" t="s">
        <v>67</v>
      </c>
      <c r="W236" s="373">
        <v>0</v>
      </c>
      <c r="X236" s="374">
        <f t="shared" si="49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355</v>
      </c>
      <c r="B237" s="54" t="s">
        <v>356</v>
      </c>
      <c r="C237" s="31">
        <v>4301011347</v>
      </c>
      <c r="D237" s="386">
        <v>4607091386073</v>
      </c>
      <c r="E237" s="381"/>
      <c r="F237" s="372">
        <v>0.9</v>
      </c>
      <c r="G237" s="32">
        <v>10</v>
      </c>
      <c r="H237" s="372">
        <v>9</v>
      </c>
      <c r="I237" s="372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65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81"/>
      <c r="T237" s="34"/>
      <c r="U237" s="34"/>
      <c r="V237" s="35" t="s">
        <v>67</v>
      </c>
      <c r="W237" s="373">
        <v>0</v>
      </c>
      <c r="X237" s="374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357</v>
      </c>
      <c r="B238" s="54" t="s">
        <v>358</v>
      </c>
      <c r="C238" s="31">
        <v>4301010928</v>
      </c>
      <c r="D238" s="386">
        <v>4607091387322</v>
      </c>
      <c r="E238" s="381"/>
      <c r="F238" s="372">
        <v>1.35</v>
      </c>
      <c r="G238" s="32">
        <v>8</v>
      </c>
      <c r="H238" s="372">
        <v>10.8</v>
      </c>
      <c r="I238" s="372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50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81"/>
      <c r="T238" s="34"/>
      <c r="U238" s="34"/>
      <c r="V238" s="35" t="s">
        <v>67</v>
      </c>
      <c r="W238" s="373">
        <v>0</v>
      </c>
      <c r="X238" s="374">
        <f t="shared" si="49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359</v>
      </c>
      <c r="B239" s="54" t="s">
        <v>360</v>
      </c>
      <c r="C239" s="31">
        <v>4301011311</v>
      </c>
      <c r="D239" s="386">
        <v>4607091387377</v>
      </c>
      <c r="E239" s="381"/>
      <c r="F239" s="372">
        <v>1.35</v>
      </c>
      <c r="G239" s="32">
        <v>8</v>
      </c>
      <c r="H239" s="372">
        <v>10.8</v>
      </c>
      <c r="I239" s="372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6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81"/>
      <c r="T239" s="34"/>
      <c r="U239" s="34"/>
      <c r="V239" s="35" t="s">
        <v>67</v>
      </c>
      <c r="W239" s="373">
        <v>0</v>
      </c>
      <c r="X239" s="374">
        <f t="shared" si="49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361</v>
      </c>
      <c r="B240" s="54" t="s">
        <v>362</v>
      </c>
      <c r="C240" s="31">
        <v>4301010945</v>
      </c>
      <c r="D240" s="386">
        <v>4607091387353</v>
      </c>
      <c r="E240" s="381"/>
      <c r="F240" s="372">
        <v>1.35</v>
      </c>
      <c r="G240" s="32">
        <v>8</v>
      </c>
      <c r="H240" s="372">
        <v>10.8</v>
      </c>
      <c r="I240" s="372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6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81"/>
      <c r="T240" s="34"/>
      <c r="U240" s="34"/>
      <c r="V240" s="35" t="s">
        <v>67</v>
      </c>
      <c r="W240" s="373">
        <v>0</v>
      </c>
      <c r="X240" s="374">
        <f t="shared" si="49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363</v>
      </c>
      <c r="B241" s="54" t="s">
        <v>364</v>
      </c>
      <c r="C241" s="31">
        <v>4301011328</v>
      </c>
      <c r="D241" s="386">
        <v>4607091386011</v>
      </c>
      <c r="E241" s="381"/>
      <c r="F241" s="372">
        <v>0.5</v>
      </c>
      <c r="G241" s="32">
        <v>10</v>
      </c>
      <c r="H241" s="372">
        <v>5</v>
      </c>
      <c r="I241" s="372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4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81"/>
      <c r="T241" s="34"/>
      <c r="U241" s="34"/>
      <c r="V241" s="35" t="s">
        <v>67</v>
      </c>
      <c r="W241" s="373">
        <v>0</v>
      </c>
      <c r="X241" s="374">
        <f t="shared" si="49"/>
        <v>0</v>
      </c>
      <c r="Y241" s="36" t="str">
        <f t="shared" ref="Y241:Y247" si="54">IFERROR(IF(X241=0,"",ROUNDUP(X241/H241,0)*0.00937),"")</f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365</v>
      </c>
      <c r="B242" s="54" t="s">
        <v>366</v>
      </c>
      <c r="C242" s="31">
        <v>4301011329</v>
      </c>
      <c r="D242" s="386">
        <v>4607091387308</v>
      </c>
      <c r="E242" s="381"/>
      <c r="F242" s="372">
        <v>0.5</v>
      </c>
      <c r="G242" s="32">
        <v>10</v>
      </c>
      <c r="H242" s="372">
        <v>5</v>
      </c>
      <c r="I242" s="372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6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81"/>
      <c r="T242" s="34"/>
      <c r="U242" s="34"/>
      <c r="V242" s="35" t="s">
        <v>67</v>
      </c>
      <c r="W242" s="373">
        <v>0</v>
      </c>
      <c r="X242" s="374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367</v>
      </c>
      <c r="B243" s="54" t="s">
        <v>368</v>
      </c>
      <c r="C243" s="31">
        <v>4301011049</v>
      </c>
      <c r="D243" s="386">
        <v>4607091387339</v>
      </c>
      <c r="E243" s="381"/>
      <c r="F243" s="372">
        <v>0.5</v>
      </c>
      <c r="G243" s="32">
        <v>10</v>
      </c>
      <c r="H243" s="372">
        <v>5</v>
      </c>
      <c r="I243" s="372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4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81"/>
      <c r="T243" s="34"/>
      <c r="U243" s="34"/>
      <c r="V243" s="35" t="s">
        <v>67</v>
      </c>
      <c r="W243" s="373">
        <v>0</v>
      </c>
      <c r="X243" s="374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369</v>
      </c>
      <c r="B244" s="54" t="s">
        <v>370</v>
      </c>
      <c r="C244" s="31">
        <v>4301011433</v>
      </c>
      <c r="D244" s="386">
        <v>4680115882638</v>
      </c>
      <c r="E244" s="381"/>
      <c r="F244" s="372">
        <v>0.4</v>
      </c>
      <c r="G244" s="32">
        <v>10</v>
      </c>
      <c r="H244" s="372">
        <v>4</v>
      </c>
      <c r="I244" s="372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66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81"/>
      <c r="T244" s="34"/>
      <c r="U244" s="34"/>
      <c r="V244" s="35" t="s">
        <v>67</v>
      </c>
      <c r="W244" s="373">
        <v>0</v>
      </c>
      <c r="X244" s="374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371</v>
      </c>
      <c r="B245" s="54" t="s">
        <v>372</v>
      </c>
      <c r="C245" s="31">
        <v>4301011573</v>
      </c>
      <c r="D245" s="386">
        <v>4680115881938</v>
      </c>
      <c r="E245" s="381"/>
      <c r="F245" s="372">
        <v>0.4</v>
      </c>
      <c r="G245" s="32">
        <v>10</v>
      </c>
      <c r="H245" s="372">
        <v>4</v>
      </c>
      <c r="I245" s="372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6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81"/>
      <c r="T245" s="34"/>
      <c r="U245" s="34"/>
      <c r="V245" s="35" t="s">
        <v>67</v>
      </c>
      <c r="W245" s="373">
        <v>0</v>
      </c>
      <c r="X245" s="374">
        <f t="shared" si="49"/>
        <v>0</v>
      </c>
      <c r="Y245" s="36" t="str">
        <f t="shared" si="54"/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373</v>
      </c>
      <c r="B246" s="54" t="s">
        <v>374</v>
      </c>
      <c r="C246" s="31">
        <v>4301010944</v>
      </c>
      <c r="D246" s="386">
        <v>4607091387346</v>
      </c>
      <c r="E246" s="381"/>
      <c r="F246" s="372">
        <v>0.4</v>
      </c>
      <c r="G246" s="32">
        <v>10</v>
      </c>
      <c r="H246" s="372">
        <v>4</v>
      </c>
      <c r="I246" s="372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47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81"/>
      <c r="T246" s="34"/>
      <c r="U246" s="34"/>
      <c r="V246" s="35" t="s">
        <v>67</v>
      </c>
      <c r="W246" s="373">
        <v>0</v>
      </c>
      <c r="X246" s="374">
        <f t="shared" si="49"/>
        <v>0</v>
      </c>
      <c r="Y246" s="36" t="str">
        <f t="shared" si="54"/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375</v>
      </c>
      <c r="B247" s="54" t="s">
        <v>376</v>
      </c>
      <c r="C247" s="31">
        <v>4301011353</v>
      </c>
      <c r="D247" s="386">
        <v>4607091389807</v>
      </c>
      <c r="E247" s="381"/>
      <c r="F247" s="372">
        <v>0.4</v>
      </c>
      <c r="G247" s="32">
        <v>10</v>
      </c>
      <c r="H247" s="372">
        <v>4</v>
      </c>
      <c r="I247" s="372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43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81"/>
      <c r="T247" s="34"/>
      <c r="U247" s="34"/>
      <c r="V247" s="35" t="s">
        <v>67</v>
      </c>
      <c r="W247" s="373">
        <v>0</v>
      </c>
      <c r="X247" s="374">
        <f t="shared" si="49"/>
        <v>0</v>
      </c>
      <c r="Y247" s="36" t="str">
        <f t="shared" si="54"/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x14ac:dyDescent="0.2">
      <c r="A248" s="403"/>
      <c r="B248" s="383"/>
      <c r="C248" s="383"/>
      <c r="D248" s="383"/>
      <c r="E248" s="383"/>
      <c r="F248" s="383"/>
      <c r="G248" s="383"/>
      <c r="H248" s="383"/>
      <c r="I248" s="383"/>
      <c r="J248" s="383"/>
      <c r="K248" s="383"/>
      <c r="L248" s="383"/>
      <c r="M248" s="383"/>
      <c r="N248" s="404"/>
      <c r="O248" s="405" t="s">
        <v>72</v>
      </c>
      <c r="P248" s="392"/>
      <c r="Q248" s="392"/>
      <c r="R248" s="392"/>
      <c r="S248" s="392"/>
      <c r="T248" s="392"/>
      <c r="U248" s="393"/>
      <c r="V248" s="37" t="s">
        <v>73</v>
      </c>
      <c r="W248" s="375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6.666666666666667</v>
      </c>
      <c r="X248" s="375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7</v>
      </c>
      <c r="Y248" s="375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0.15225</v>
      </c>
      <c r="Z248" s="376"/>
      <c r="AA248" s="376"/>
    </row>
    <row r="249" spans="1:67" x14ac:dyDescent="0.2">
      <c r="A249" s="383"/>
      <c r="B249" s="383"/>
      <c r="C249" s="383"/>
      <c r="D249" s="383"/>
      <c r="E249" s="383"/>
      <c r="F249" s="383"/>
      <c r="G249" s="383"/>
      <c r="H249" s="383"/>
      <c r="I249" s="383"/>
      <c r="J249" s="383"/>
      <c r="K249" s="383"/>
      <c r="L249" s="383"/>
      <c r="M249" s="383"/>
      <c r="N249" s="404"/>
      <c r="O249" s="405" t="s">
        <v>72</v>
      </c>
      <c r="P249" s="392"/>
      <c r="Q249" s="392"/>
      <c r="R249" s="392"/>
      <c r="S249" s="392"/>
      <c r="T249" s="392"/>
      <c r="U249" s="393"/>
      <c r="V249" s="37" t="s">
        <v>67</v>
      </c>
      <c r="W249" s="375">
        <f>IFERROR(SUM(W234:W247),"0")</f>
        <v>60</v>
      </c>
      <c r="X249" s="375">
        <f>IFERROR(SUM(X234:X247),"0")</f>
        <v>63</v>
      </c>
      <c r="Y249" s="37"/>
      <c r="Z249" s="376"/>
      <c r="AA249" s="376"/>
    </row>
    <row r="250" spans="1:67" ht="14.25" hidden="1" customHeight="1" x14ac:dyDescent="0.25">
      <c r="A250" s="385" t="s">
        <v>102</v>
      </c>
      <c r="B250" s="383"/>
      <c r="C250" s="383"/>
      <c r="D250" s="383"/>
      <c r="E250" s="383"/>
      <c r="F250" s="383"/>
      <c r="G250" s="383"/>
      <c r="H250" s="383"/>
      <c r="I250" s="383"/>
      <c r="J250" s="383"/>
      <c r="K250" s="383"/>
      <c r="L250" s="383"/>
      <c r="M250" s="383"/>
      <c r="N250" s="383"/>
      <c r="O250" s="383"/>
      <c r="P250" s="383"/>
      <c r="Q250" s="383"/>
      <c r="R250" s="383"/>
      <c r="S250" s="383"/>
      <c r="T250" s="383"/>
      <c r="U250" s="383"/>
      <c r="V250" s="383"/>
      <c r="W250" s="383"/>
      <c r="X250" s="383"/>
      <c r="Y250" s="383"/>
      <c r="Z250" s="366"/>
      <c r="AA250" s="366"/>
    </row>
    <row r="251" spans="1:67" ht="27" hidden="1" customHeight="1" x14ac:dyDescent="0.25">
      <c r="A251" s="54" t="s">
        <v>377</v>
      </c>
      <c r="B251" s="54" t="s">
        <v>378</v>
      </c>
      <c r="C251" s="31">
        <v>4301020254</v>
      </c>
      <c r="D251" s="386">
        <v>4680115881914</v>
      </c>
      <c r="E251" s="381"/>
      <c r="F251" s="372">
        <v>0.4</v>
      </c>
      <c r="G251" s="32">
        <v>10</v>
      </c>
      <c r="H251" s="372">
        <v>4</v>
      </c>
      <c r="I251" s="372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5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81"/>
      <c r="T251" s="34"/>
      <c r="U251" s="34"/>
      <c r="V251" s="35" t="s">
        <v>67</v>
      </c>
      <c r="W251" s="373">
        <v>0</v>
      </c>
      <c r="X251" s="374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idden="1" x14ac:dyDescent="0.2">
      <c r="A252" s="403"/>
      <c r="B252" s="383"/>
      <c r="C252" s="383"/>
      <c r="D252" s="383"/>
      <c r="E252" s="383"/>
      <c r="F252" s="383"/>
      <c r="G252" s="383"/>
      <c r="H252" s="383"/>
      <c r="I252" s="383"/>
      <c r="J252" s="383"/>
      <c r="K252" s="383"/>
      <c r="L252" s="383"/>
      <c r="M252" s="383"/>
      <c r="N252" s="404"/>
      <c r="O252" s="405" t="s">
        <v>72</v>
      </c>
      <c r="P252" s="392"/>
      <c r="Q252" s="392"/>
      <c r="R252" s="392"/>
      <c r="S252" s="392"/>
      <c r="T252" s="392"/>
      <c r="U252" s="393"/>
      <c r="V252" s="37" t="s">
        <v>73</v>
      </c>
      <c r="W252" s="375">
        <f>IFERROR(W251/H251,"0")</f>
        <v>0</v>
      </c>
      <c r="X252" s="375">
        <f>IFERROR(X251/H251,"0")</f>
        <v>0</v>
      </c>
      <c r="Y252" s="375">
        <f>IFERROR(IF(Y251="",0,Y251),"0")</f>
        <v>0</v>
      </c>
      <c r="Z252" s="376"/>
      <c r="AA252" s="376"/>
    </row>
    <row r="253" spans="1:67" hidden="1" x14ac:dyDescent="0.2">
      <c r="A253" s="383"/>
      <c r="B253" s="383"/>
      <c r="C253" s="383"/>
      <c r="D253" s="383"/>
      <c r="E253" s="383"/>
      <c r="F253" s="383"/>
      <c r="G253" s="383"/>
      <c r="H253" s="383"/>
      <c r="I253" s="383"/>
      <c r="J253" s="383"/>
      <c r="K253" s="383"/>
      <c r="L253" s="383"/>
      <c r="M253" s="383"/>
      <c r="N253" s="404"/>
      <c r="O253" s="405" t="s">
        <v>72</v>
      </c>
      <c r="P253" s="392"/>
      <c r="Q253" s="392"/>
      <c r="R253" s="392"/>
      <c r="S253" s="392"/>
      <c r="T253" s="392"/>
      <c r="U253" s="393"/>
      <c r="V253" s="37" t="s">
        <v>67</v>
      </c>
      <c r="W253" s="375">
        <f>IFERROR(SUM(W251:W251),"0")</f>
        <v>0</v>
      </c>
      <c r="X253" s="375">
        <f>IFERROR(SUM(X251:X251),"0")</f>
        <v>0</v>
      </c>
      <c r="Y253" s="37"/>
      <c r="Z253" s="376"/>
      <c r="AA253" s="376"/>
    </row>
    <row r="254" spans="1:67" ht="14.25" hidden="1" customHeight="1" x14ac:dyDescent="0.25">
      <c r="A254" s="385" t="s">
        <v>61</v>
      </c>
      <c r="B254" s="383"/>
      <c r="C254" s="383"/>
      <c r="D254" s="383"/>
      <c r="E254" s="383"/>
      <c r="F254" s="383"/>
      <c r="G254" s="383"/>
      <c r="H254" s="383"/>
      <c r="I254" s="383"/>
      <c r="J254" s="383"/>
      <c r="K254" s="383"/>
      <c r="L254" s="383"/>
      <c r="M254" s="383"/>
      <c r="N254" s="383"/>
      <c r="O254" s="383"/>
      <c r="P254" s="383"/>
      <c r="Q254" s="383"/>
      <c r="R254" s="383"/>
      <c r="S254" s="383"/>
      <c r="T254" s="383"/>
      <c r="U254" s="383"/>
      <c r="V254" s="383"/>
      <c r="W254" s="383"/>
      <c r="X254" s="383"/>
      <c r="Y254" s="383"/>
      <c r="Z254" s="366"/>
      <c r="AA254" s="366"/>
    </row>
    <row r="255" spans="1:67" ht="27" hidden="1" customHeight="1" x14ac:dyDescent="0.25">
      <c r="A255" s="54" t="s">
        <v>379</v>
      </c>
      <c r="B255" s="54" t="s">
        <v>380</v>
      </c>
      <c r="C255" s="31">
        <v>4301030878</v>
      </c>
      <c r="D255" s="386">
        <v>4607091387193</v>
      </c>
      <c r="E255" s="381"/>
      <c r="F255" s="372">
        <v>0.7</v>
      </c>
      <c r="G255" s="32">
        <v>6</v>
      </c>
      <c r="H255" s="372">
        <v>4.2</v>
      </c>
      <c r="I255" s="372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6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81"/>
      <c r="T255" s="34"/>
      <c r="U255" s="34"/>
      <c r="V255" s="35" t="s">
        <v>67</v>
      </c>
      <c r="W255" s="373">
        <v>0</v>
      </c>
      <c r="X255" s="374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381</v>
      </c>
      <c r="B256" s="54" t="s">
        <v>382</v>
      </c>
      <c r="C256" s="31">
        <v>4301031153</v>
      </c>
      <c r="D256" s="386">
        <v>4607091387230</v>
      </c>
      <c r="E256" s="381"/>
      <c r="F256" s="372">
        <v>0.7</v>
      </c>
      <c r="G256" s="32">
        <v>6</v>
      </c>
      <c r="H256" s="372">
        <v>4.2</v>
      </c>
      <c r="I256" s="372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81"/>
      <c r="T256" s="34"/>
      <c r="U256" s="34"/>
      <c r="V256" s="35" t="s">
        <v>67</v>
      </c>
      <c r="W256" s="373">
        <v>20</v>
      </c>
      <c r="X256" s="374">
        <f>IFERROR(IF(W256="",0,CEILING((W256/$H256),1)*$H256),"")</f>
        <v>21</v>
      </c>
      <c r="Y256" s="36">
        <f>IFERROR(IF(X256=0,"",ROUNDUP(X256/H256,0)*0.00753),"")</f>
        <v>3.7650000000000003E-2</v>
      </c>
      <c r="Z256" s="56"/>
      <c r="AA256" s="57"/>
      <c r="AE256" s="64"/>
      <c r="BB256" s="212" t="s">
        <v>1</v>
      </c>
      <c r="BL256" s="64">
        <f>IFERROR(W256*I256/H256,"0")</f>
        <v>21.238095238095237</v>
      </c>
      <c r="BM256" s="64">
        <f>IFERROR(X256*I256/H256,"0")</f>
        <v>22.299999999999997</v>
      </c>
      <c r="BN256" s="64">
        <f>IFERROR(1/J256*(W256/H256),"0")</f>
        <v>3.0525030525030524E-2</v>
      </c>
      <c r="BO256" s="64">
        <f>IFERROR(1/J256*(X256/H256),"0")</f>
        <v>3.2051282051282048E-2</v>
      </c>
    </row>
    <row r="257" spans="1:67" ht="27" customHeight="1" x14ac:dyDescent="0.25">
      <c r="A257" s="54" t="s">
        <v>383</v>
      </c>
      <c r="B257" s="54" t="s">
        <v>384</v>
      </c>
      <c r="C257" s="31">
        <v>4301031152</v>
      </c>
      <c r="D257" s="386">
        <v>4607091387285</v>
      </c>
      <c r="E257" s="381"/>
      <c r="F257" s="372">
        <v>0.35</v>
      </c>
      <c r="G257" s="32">
        <v>6</v>
      </c>
      <c r="H257" s="372">
        <v>2.1</v>
      </c>
      <c r="I257" s="372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5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81"/>
      <c r="T257" s="34"/>
      <c r="U257" s="34"/>
      <c r="V257" s="35" t="s">
        <v>67</v>
      </c>
      <c r="W257" s="373">
        <v>7</v>
      </c>
      <c r="X257" s="374">
        <f>IFERROR(IF(W257="",0,CEILING((W257/$H257),1)*$H257),"")</f>
        <v>8.4</v>
      </c>
      <c r="Y257" s="36">
        <f>IFERROR(IF(X257=0,"",ROUNDUP(X257/H257,0)*0.00502),"")</f>
        <v>2.0080000000000001E-2</v>
      </c>
      <c r="Z257" s="56"/>
      <c r="AA257" s="57"/>
      <c r="AE257" s="64"/>
      <c r="BB257" s="213" t="s">
        <v>1</v>
      </c>
      <c r="BL257" s="64">
        <f>IFERROR(W257*I257/H257,"0")</f>
        <v>7.4333333333333327</v>
      </c>
      <c r="BM257" s="64">
        <f>IFERROR(X257*I257/H257,"0")</f>
        <v>8.92</v>
      </c>
      <c r="BN257" s="64">
        <f>IFERROR(1/J257*(W257/H257),"0")</f>
        <v>1.4245014245014245E-2</v>
      </c>
      <c r="BO257" s="64">
        <f>IFERROR(1/J257*(X257/H257),"0")</f>
        <v>1.7094017094017096E-2</v>
      </c>
    </row>
    <row r="258" spans="1:67" ht="27" hidden="1" customHeight="1" x14ac:dyDescent="0.25">
      <c r="A258" s="54" t="s">
        <v>385</v>
      </c>
      <c r="B258" s="54" t="s">
        <v>386</v>
      </c>
      <c r="C258" s="31">
        <v>4301031164</v>
      </c>
      <c r="D258" s="386">
        <v>4680115880481</v>
      </c>
      <c r="E258" s="381"/>
      <c r="F258" s="372">
        <v>0.28000000000000003</v>
      </c>
      <c r="G258" s="32">
        <v>6</v>
      </c>
      <c r="H258" s="372">
        <v>1.68</v>
      </c>
      <c r="I258" s="372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62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81"/>
      <c r="T258" s="34"/>
      <c r="U258" s="34"/>
      <c r="V258" s="35" t="s">
        <v>67</v>
      </c>
      <c r="W258" s="373">
        <v>0</v>
      </c>
      <c r="X258" s="374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4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03"/>
      <c r="B259" s="383"/>
      <c r="C259" s="383"/>
      <c r="D259" s="383"/>
      <c r="E259" s="383"/>
      <c r="F259" s="383"/>
      <c r="G259" s="383"/>
      <c r="H259" s="383"/>
      <c r="I259" s="383"/>
      <c r="J259" s="383"/>
      <c r="K259" s="383"/>
      <c r="L259" s="383"/>
      <c r="M259" s="383"/>
      <c r="N259" s="404"/>
      <c r="O259" s="405" t="s">
        <v>72</v>
      </c>
      <c r="P259" s="392"/>
      <c r="Q259" s="392"/>
      <c r="R259" s="392"/>
      <c r="S259" s="392"/>
      <c r="T259" s="392"/>
      <c r="U259" s="393"/>
      <c r="V259" s="37" t="s">
        <v>73</v>
      </c>
      <c r="W259" s="375">
        <f>IFERROR(W255/H255,"0")+IFERROR(W256/H256,"0")+IFERROR(W257/H257,"0")+IFERROR(W258/H258,"0")</f>
        <v>8.0952380952380949</v>
      </c>
      <c r="X259" s="375">
        <f>IFERROR(X255/H255,"0")+IFERROR(X256/H256,"0")+IFERROR(X257/H257,"0")+IFERROR(X258/H258,"0")</f>
        <v>9</v>
      </c>
      <c r="Y259" s="375">
        <f>IFERROR(IF(Y255="",0,Y255),"0")+IFERROR(IF(Y256="",0,Y256),"0")+IFERROR(IF(Y257="",0,Y257),"0")+IFERROR(IF(Y258="",0,Y258),"0")</f>
        <v>5.7730000000000004E-2</v>
      </c>
      <c r="Z259" s="376"/>
      <c r="AA259" s="376"/>
    </row>
    <row r="260" spans="1:67" x14ac:dyDescent="0.2">
      <c r="A260" s="383"/>
      <c r="B260" s="383"/>
      <c r="C260" s="383"/>
      <c r="D260" s="383"/>
      <c r="E260" s="383"/>
      <c r="F260" s="383"/>
      <c r="G260" s="383"/>
      <c r="H260" s="383"/>
      <c r="I260" s="383"/>
      <c r="J260" s="383"/>
      <c r="K260" s="383"/>
      <c r="L260" s="383"/>
      <c r="M260" s="383"/>
      <c r="N260" s="404"/>
      <c r="O260" s="405" t="s">
        <v>72</v>
      </c>
      <c r="P260" s="392"/>
      <c r="Q260" s="392"/>
      <c r="R260" s="392"/>
      <c r="S260" s="392"/>
      <c r="T260" s="392"/>
      <c r="U260" s="393"/>
      <c r="V260" s="37" t="s">
        <v>67</v>
      </c>
      <c r="W260" s="375">
        <f>IFERROR(SUM(W255:W258),"0")</f>
        <v>27</v>
      </c>
      <c r="X260" s="375">
        <f>IFERROR(SUM(X255:X258),"0")</f>
        <v>29.4</v>
      </c>
      <c r="Y260" s="37"/>
      <c r="Z260" s="376"/>
      <c r="AA260" s="376"/>
    </row>
    <row r="261" spans="1:67" ht="14.25" hidden="1" customHeight="1" x14ac:dyDescent="0.25">
      <c r="A261" s="385" t="s">
        <v>74</v>
      </c>
      <c r="B261" s="383"/>
      <c r="C261" s="383"/>
      <c r="D261" s="383"/>
      <c r="E261" s="383"/>
      <c r="F261" s="383"/>
      <c r="G261" s="383"/>
      <c r="H261" s="383"/>
      <c r="I261" s="383"/>
      <c r="J261" s="383"/>
      <c r="K261" s="383"/>
      <c r="L261" s="383"/>
      <c r="M261" s="383"/>
      <c r="N261" s="383"/>
      <c r="O261" s="383"/>
      <c r="P261" s="383"/>
      <c r="Q261" s="383"/>
      <c r="R261" s="383"/>
      <c r="S261" s="383"/>
      <c r="T261" s="383"/>
      <c r="U261" s="383"/>
      <c r="V261" s="383"/>
      <c r="W261" s="383"/>
      <c r="X261" s="383"/>
      <c r="Y261" s="383"/>
      <c r="Z261" s="366"/>
      <c r="AA261" s="366"/>
    </row>
    <row r="262" spans="1:67" ht="16.5" customHeight="1" x14ac:dyDescent="0.25">
      <c r="A262" s="54" t="s">
        <v>387</v>
      </c>
      <c r="B262" s="54" t="s">
        <v>388</v>
      </c>
      <c r="C262" s="31">
        <v>4301051100</v>
      </c>
      <c r="D262" s="386">
        <v>4607091387766</v>
      </c>
      <c r="E262" s="381"/>
      <c r="F262" s="372">
        <v>1.3</v>
      </c>
      <c r="G262" s="32">
        <v>6</v>
      </c>
      <c r="H262" s="372">
        <v>7.8</v>
      </c>
      <c r="I262" s="372">
        <v>8.3580000000000005</v>
      </c>
      <c r="J262" s="32">
        <v>56</v>
      </c>
      <c r="K262" s="32" t="s">
        <v>105</v>
      </c>
      <c r="L262" s="33" t="s">
        <v>124</v>
      </c>
      <c r="M262" s="33"/>
      <c r="N262" s="32">
        <v>40</v>
      </c>
      <c r="O262" s="4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81"/>
      <c r="T262" s="34"/>
      <c r="U262" s="34"/>
      <c r="V262" s="35" t="s">
        <v>67</v>
      </c>
      <c r="W262" s="373">
        <v>270</v>
      </c>
      <c r="X262" s="374">
        <f t="shared" ref="X262:X270" si="55">IFERROR(IF(W262="",0,CEILING((W262/$H262),1)*$H262),"")</f>
        <v>273</v>
      </c>
      <c r="Y262" s="36">
        <f>IFERROR(IF(X262=0,"",ROUNDUP(X262/H262,0)*0.02175),"")</f>
        <v>0.76124999999999998</v>
      </c>
      <c r="Z262" s="56"/>
      <c r="AA262" s="57"/>
      <c r="AE262" s="64"/>
      <c r="BB262" s="215" t="s">
        <v>1</v>
      </c>
      <c r="BL262" s="64">
        <f t="shared" ref="BL262:BL270" si="56">IFERROR(W262*I262/H262,"0")</f>
        <v>289.31538461538469</v>
      </c>
      <c r="BM262" s="64">
        <f t="shared" ref="BM262:BM270" si="57">IFERROR(X262*I262/H262,"0")</f>
        <v>292.52999999999997</v>
      </c>
      <c r="BN262" s="64">
        <f t="shared" ref="BN262:BN270" si="58">IFERROR(1/J262*(W262/H262),"0")</f>
        <v>0.61813186813186805</v>
      </c>
      <c r="BO262" s="64">
        <f t="shared" ref="BO262:BO270" si="59">IFERROR(1/J262*(X262/H262),"0")</f>
        <v>0.625</v>
      </c>
    </row>
    <row r="263" spans="1:67" ht="27" hidden="1" customHeight="1" x14ac:dyDescent="0.25">
      <c r="A263" s="54" t="s">
        <v>389</v>
      </c>
      <c r="B263" s="54" t="s">
        <v>390</v>
      </c>
      <c r="C263" s="31">
        <v>4301051116</v>
      </c>
      <c r="D263" s="386">
        <v>4607091387957</v>
      </c>
      <c r="E263" s="381"/>
      <c r="F263" s="372">
        <v>1.3</v>
      </c>
      <c r="G263" s="32">
        <v>6</v>
      </c>
      <c r="H263" s="372">
        <v>7.8</v>
      </c>
      <c r="I263" s="372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7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81"/>
      <c r="T263" s="34"/>
      <c r="U263" s="34"/>
      <c r="V263" s="35" t="s">
        <v>67</v>
      </c>
      <c r="W263" s="373">
        <v>0</v>
      </c>
      <c r="X263" s="374">
        <f t="shared" si="55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391</v>
      </c>
      <c r="B264" s="54" t="s">
        <v>392</v>
      </c>
      <c r="C264" s="31">
        <v>4301051115</v>
      </c>
      <c r="D264" s="386">
        <v>4607091387964</v>
      </c>
      <c r="E264" s="381"/>
      <c r="F264" s="372">
        <v>1.35</v>
      </c>
      <c r="G264" s="32">
        <v>6</v>
      </c>
      <c r="H264" s="372">
        <v>8.1</v>
      </c>
      <c r="I264" s="372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4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81"/>
      <c r="T264" s="34"/>
      <c r="U264" s="34"/>
      <c r="V264" s="35" t="s">
        <v>67</v>
      </c>
      <c r="W264" s="373">
        <v>0</v>
      </c>
      <c r="X264" s="374">
        <f t="shared" si="55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16.5" hidden="1" customHeight="1" x14ac:dyDescent="0.25">
      <c r="A265" s="54" t="s">
        <v>393</v>
      </c>
      <c r="B265" s="54" t="s">
        <v>394</v>
      </c>
      <c r="C265" s="31">
        <v>4301051731</v>
      </c>
      <c r="D265" s="386">
        <v>4680115884618</v>
      </c>
      <c r="E265" s="381"/>
      <c r="F265" s="372">
        <v>0.6</v>
      </c>
      <c r="G265" s="32">
        <v>6</v>
      </c>
      <c r="H265" s="372">
        <v>3.6</v>
      </c>
      <c r="I265" s="372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74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81"/>
      <c r="T265" s="34"/>
      <c r="U265" s="34"/>
      <c r="V265" s="35" t="s">
        <v>67</v>
      </c>
      <c r="W265" s="373">
        <v>0</v>
      </c>
      <c r="X265" s="374">
        <f t="shared" si="55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395</v>
      </c>
      <c r="B266" s="54" t="s">
        <v>396</v>
      </c>
      <c r="C266" s="31">
        <v>4301051134</v>
      </c>
      <c r="D266" s="386">
        <v>4607091381672</v>
      </c>
      <c r="E266" s="381"/>
      <c r="F266" s="372">
        <v>0.6</v>
      </c>
      <c r="G266" s="32">
        <v>6</v>
      </c>
      <c r="H266" s="372">
        <v>3.6</v>
      </c>
      <c r="I266" s="372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60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81"/>
      <c r="T266" s="34"/>
      <c r="U266" s="34"/>
      <c r="V266" s="35" t="s">
        <v>67</v>
      </c>
      <c r="W266" s="373">
        <v>0</v>
      </c>
      <c r="X266" s="374">
        <f t="shared" si="55"/>
        <v>0</v>
      </c>
      <c r="Y266" s="36" t="str">
        <f>IFERROR(IF(X266=0,"",ROUNDUP(X266/H266,0)*0.00937),"")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397</v>
      </c>
      <c r="B267" s="54" t="s">
        <v>398</v>
      </c>
      <c r="C267" s="31">
        <v>4301051130</v>
      </c>
      <c r="D267" s="386">
        <v>4607091387537</v>
      </c>
      <c r="E267" s="381"/>
      <c r="F267" s="372">
        <v>0.45</v>
      </c>
      <c r="G267" s="32">
        <v>6</v>
      </c>
      <c r="H267" s="372">
        <v>2.7</v>
      </c>
      <c r="I267" s="372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57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81"/>
      <c r="T267" s="34"/>
      <c r="U267" s="34"/>
      <c r="V267" s="35" t="s">
        <v>67</v>
      </c>
      <c r="W267" s="373">
        <v>0</v>
      </c>
      <c r="X267" s="374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t="27" hidden="1" customHeight="1" x14ac:dyDescent="0.25">
      <c r="A268" s="54" t="s">
        <v>399</v>
      </c>
      <c r="B268" s="54" t="s">
        <v>400</v>
      </c>
      <c r="C268" s="31">
        <v>4301051132</v>
      </c>
      <c r="D268" s="386">
        <v>4607091387513</v>
      </c>
      <c r="E268" s="381"/>
      <c r="F268" s="372">
        <v>0.45</v>
      </c>
      <c r="G268" s="32">
        <v>6</v>
      </c>
      <c r="H268" s="372">
        <v>2.7</v>
      </c>
      <c r="I268" s="372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81"/>
      <c r="T268" s="34"/>
      <c r="U268" s="34"/>
      <c r="V268" s="35" t="s">
        <v>67</v>
      </c>
      <c r="W268" s="373">
        <v>0</v>
      </c>
      <c r="X268" s="374">
        <f t="shared" si="55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6"/>
        <v>0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</row>
    <row r="269" spans="1:67" ht="27" hidden="1" customHeight="1" x14ac:dyDescent="0.25">
      <c r="A269" s="54" t="s">
        <v>401</v>
      </c>
      <c r="B269" s="54" t="s">
        <v>402</v>
      </c>
      <c r="C269" s="31">
        <v>4301051277</v>
      </c>
      <c r="D269" s="386">
        <v>4680115880511</v>
      </c>
      <c r="E269" s="381"/>
      <c r="F269" s="372">
        <v>0.33</v>
      </c>
      <c r="G269" s="32">
        <v>6</v>
      </c>
      <c r="H269" s="372">
        <v>1.98</v>
      </c>
      <c r="I269" s="372">
        <v>2.1800000000000002</v>
      </c>
      <c r="J269" s="32">
        <v>156</v>
      </c>
      <c r="K269" s="32" t="s">
        <v>71</v>
      </c>
      <c r="L269" s="33" t="s">
        <v>124</v>
      </c>
      <c r="M269" s="33"/>
      <c r="N269" s="32">
        <v>40</v>
      </c>
      <c r="O269" s="59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81"/>
      <c r="T269" s="34"/>
      <c r="U269" s="34"/>
      <c r="V269" s="35" t="s">
        <v>67</v>
      </c>
      <c r="W269" s="373">
        <v>0</v>
      </c>
      <c r="X269" s="374">
        <f t="shared" si="55"/>
        <v>0</v>
      </c>
      <c r="Y269" s="36" t="str">
        <f>IFERROR(IF(X269=0,"",ROUNDUP(X269/H269,0)*0.00753),"")</f>
        <v/>
      </c>
      <c r="Z269" s="56"/>
      <c r="AA269" s="57"/>
      <c r="AE269" s="64"/>
      <c r="BB269" s="222" t="s">
        <v>1</v>
      </c>
      <c r="BL269" s="64">
        <f t="shared" si="56"/>
        <v>0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</row>
    <row r="270" spans="1:67" ht="27" hidden="1" customHeight="1" x14ac:dyDescent="0.25">
      <c r="A270" s="54" t="s">
        <v>403</v>
      </c>
      <c r="B270" s="54" t="s">
        <v>404</v>
      </c>
      <c r="C270" s="31">
        <v>4301051344</v>
      </c>
      <c r="D270" s="386">
        <v>4680115880412</v>
      </c>
      <c r="E270" s="381"/>
      <c r="F270" s="372">
        <v>0.33</v>
      </c>
      <c r="G270" s="32">
        <v>6</v>
      </c>
      <c r="H270" s="372">
        <v>1.98</v>
      </c>
      <c r="I270" s="372">
        <v>2.246</v>
      </c>
      <c r="J270" s="32">
        <v>156</v>
      </c>
      <c r="K270" s="32" t="s">
        <v>71</v>
      </c>
      <c r="L270" s="33" t="s">
        <v>124</v>
      </c>
      <c r="M270" s="33"/>
      <c r="N270" s="32">
        <v>45</v>
      </c>
      <c r="O270" s="76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81"/>
      <c r="T270" s="34"/>
      <c r="U270" s="34"/>
      <c r="V270" s="35" t="s">
        <v>67</v>
      </c>
      <c r="W270" s="373">
        <v>0</v>
      </c>
      <c r="X270" s="374">
        <f t="shared" si="55"/>
        <v>0</v>
      </c>
      <c r="Y270" s="36" t="str">
        <f>IFERROR(IF(X270=0,"",ROUNDUP(X270/H270,0)*0.00753),"")</f>
        <v/>
      </c>
      <c r="Z270" s="56"/>
      <c r="AA270" s="57"/>
      <c r="AE270" s="64"/>
      <c r="BB270" s="223" t="s">
        <v>1</v>
      </c>
      <c r="BL270" s="64">
        <f t="shared" si="56"/>
        <v>0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</row>
    <row r="271" spans="1:67" x14ac:dyDescent="0.2">
      <c r="A271" s="403"/>
      <c r="B271" s="383"/>
      <c r="C271" s="383"/>
      <c r="D271" s="383"/>
      <c r="E271" s="383"/>
      <c r="F271" s="383"/>
      <c r="G271" s="383"/>
      <c r="H271" s="383"/>
      <c r="I271" s="383"/>
      <c r="J271" s="383"/>
      <c r="K271" s="383"/>
      <c r="L271" s="383"/>
      <c r="M271" s="383"/>
      <c r="N271" s="404"/>
      <c r="O271" s="405" t="s">
        <v>72</v>
      </c>
      <c r="P271" s="392"/>
      <c r="Q271" s="392"/>
      <c r="R271" s="392"/>
      <c r="S271" s="392"/>
      <c r="T271" s="392"/>
      <c r="U271" s="393"/>
      <c r="V271" s="37" t="s">
        <v>73</v>
      </c>
      <c r="W271" s="375">
        <f>IFERROR(W262/H262,"0")+IFERROR(W263/H263,"0")+IFERROR(W264/H264,"0")+IFERROR(W265/H265,"0")+IFERROR(W266/H266,"0")+IFERROR(W267/H267,"0")+IFERROR(W268/H268,"0")+IFERROR(W269/H269,"0")+IFERROR(W270/H270,"0")</f>
        <v>34.615384615384613</v>
      </c>
      <c r="X271" s="375">
        <f>IFERROR(X262/H262,"0")+IFERROR(X263/H263,"0")+IFERROR(X264/H264,"0")+IFERROR(X265/H265,"0")+IFERROR(X266/H266,"0")+IFERROR(X267/H267,"0")+IFERROR(X268/H268,"0")+IFERROR(X269/H269,"0")+IFERROR(X270/H270,"0")</f>
        <v>35</v>
      </c>
      <c r="Y271" s="37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0.76124999999999998</v>
      </c>
      <c r="Z271" s="376"/>
      <c r="AA271" s="376"/>
    </row>
    <row r="272" spans="1:67" x14ac:dyDescent="0.2">
      <c r="A272" s="383"/>
      <c r="B272" s="383"/>
      <c r="C272" s="383"/>
      <c r="D272" s="383"/>
      <c r="E272" s="383"/>
      <c r="F272" s="383"/>
      <c r="G272" s="383"/>
      <c r="H272" s="383"/>
      <c r="I272" s="383"/>
      <c r="J272" s="383"/>
      <c r="K272" s="383"/>
      <c r="L272" s="383"/>
      <c r="M272" s="383"/>
      <c r="N272" s="404"/>
      <c r="O272" s="405" t="s">
        <v>72</v>
      </c>
      <c r="P272" s="392"/>
      <c r="Q272" s="392"/>
      <c r="R272" s="392"/>
      <c r="S272" s="392"/>
      <c r="T272" s="392"/>
      <c r="U272" s="393"/>
      <c r="V272" s="37" t="s">
        <v>67</v>
      </c>
      <c r="W272" s="375">
        <f>IFERROR(SUM(W262:W270),"0")</f>
        <v>270</v>
      </c>
      <c r="X272" s="375">
        <f>IFERROR(SUM(X262:X270),"0")</f>
        <v>273</v>
      </c>
      <c r="Y272" s="37"/>
      <c r="Z272" s="376"/>
      <c r="AA272" s="376"/>
    </row>
    <row r="273" spans="1:67" ht="14.25" hidden="1" customHeight="1" x14ac:dyDescent="0.25">
      <c r="A273" s="385" t="s">
        <v>210</v>
      </c>
      <c r="B273" s="383"/>
      <c r="C273" s="383"/>
      <c r="D273" s="383"/>
      <c r="E273" s="383"/>
      <c r="F273" s="383"/>
      <c r="G273" s="383"/>
      <c r="H273" s="383"/>
      <c r="I273" s="383"/>
      <c r="J273" s="383"/>
      <c r="K273" s="383"/>
      <c r="L273" s="383"/>
      <c r="M273" s="383"/>
      <c r="N273" s="383"/>
      <c r="O273" s="383"/>
      <c r="P273" s="383"/>
      <c r="Q273" s="383"/>
      <c r="R273" s="383"/>
      <c r="S273" s="383"/>
      <c r="T273" s="383"/>
      <c r="U273" s="383"/>
      <c r="V273" s="383"/>
      <c r="W273" s="383"/>
      <c r="X273" s="383"/>
      <c r="Y273" s="383"/>
      <c r="Z273" s="366"/>
      <c r="AA273" s="366"/>
    </row>
    <row r="274" spans="1:67" ht="16.5" hidden="1" customHeight="1" x14ac:dyDescent="0.25">
      <c r="A274" s="54" t="s">
        <v>405</v>
      </c>
      <c r="B274" s="54" t="s">
        <v>406</v>
      </c>
      <c r="C274" s="31">
        <v>4301060326</v>
      </c>
      <c r="D274" s="386">
        <v>4607091380880</v>
      </c>
      <c r="E274" s="381"/>
      <c r="F274" s="372">
        <v>1.4</v>
      </c>
      <c r="G274" s="32">
        <v>6</v>
      </c>
      <c r="H274" s="372">
        <v>8.4</v>
      </c>
      <c r="I274" s="372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4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81"/>
      <c r="T274" s="34"/>
      <c r="U274" s="34"/>
      <c r="V274" s="35" t="s">
        <v>67</v>
      </c>
      <c r="W274" s="373">
        <v>0</v>
      </c>
      <c r="X274" s="374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hidden="1" customHeight="1" x14ac:dyDescent="0.25">
      <c r="A275" s="54" t="s">
        <v>407</v>
      </c>
      <c r="B275" s="54" t="s">
        <v>408</v>
      </c>
      <c r="C275" s="31">
        <v>4301060308</v>
      </c>
      <c r="D275" s="386">
        <v>4607091384482</v>
      </c>
      <c r="E275" s="381"/>
      <c r="F275" s="372">
        <v>1.3</v>
      </c>
      <c r="G275" s="32">
        <v>6</v>
      </c>
      <c r="H275" s="372">
        <v>7.8</v>
      </c>
      <c r="I275" s="372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3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81"/>
      <c r="T275" s="34"/>
      <c r="U275" s="34"/>
      <c r="V275" s="35" t="s">
        <v>67</v>
      </c>
      <c r="W275" s="373">
        <v>0</v>
      </c>
      <c r="X275" s="374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hidden="1" customHeight="1" x14ac:dyDescent="0.25">
      <c r="A276" s="54" t="s">
        <v>409</v>
      </c>
      <c r="B276" s="54" t="s">
        <v>410</v>
      </c>
      <c r="C276" s="31">
        <v>4301060325</v>
      </c>
      <c r="D276" s="386">
        <v>4607091380897</v>
      </c>
      <c r="E276" s="381"/>
      <c r="F276" s="372">
        <v>1.4</v>
      </c>
      <c r="G276" s="32">
        <v>6</v>
      </c>
      <c r="H276" s="372">
        <v>8.4</v>
      </c>
      <c r="I276" s="372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5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81"/>
      <c r="T276" s="34"/>
      <c r="U276" s="34"/>
      <c r="V276" s="35" t="s">
        <v>67</v>
      </c>
      <c r="W276" s="373">
        <v>0</v>
      </c>
      <c r="X276" s="374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idden="1" x14ac:dyDescent="0.2">
      <c r="A277" s="403"/>
      <c r="B277" s="383"/>
      <c r="C277" s="383"/>
      <c r="D277" s="383"/>
      <c r="E277" s="383"/>
      <c r="F277" s="383"/>
      <c r="G277" s="383"/>
      <c r="H277" s="383"/>
      <c r="I277" s="383"/>
      <c r="J277" s="383"/>
      <c r="K277" s="383"/>
      <c r="L277" s="383"/>
      <c r="M277" s="383"/>
      <c r="N277" s="404"/>
      <c r="O277" s="405" t="s">
        <v>72</v>
      </c>
      <c r="P277" s="392"/>
      <c r="Q277" s="392"/>
      <c r="R277" s="392"/>
      <c r="S277" s="392"/>
      <c r="T277" s="392"/>
      <c r="U277" s="393"/>
      <c r="V277" s="37" t="s">
        <v>73</v>
      </c>
      <c r="W277" s="375">
        <f>IFERROR(W274/H274,"0")+IFERROR(W275/H275,"0")+IFERROR(W276/H276,"0")</f>
        <v>0</v>
      </c>
      <c r="X277" s="375">
        <f>IFERROR(X274/H274,"0")+IFERROR(X275/H275,"0")+IFERROR(X276/H276,"0")</f>
        <v>0</v>
      </c>
      <c r="Y277" s="375">
        <f>IFERROR(IF(Y274="",0,Y274),"0")+IFERROR(IF(Y275="",0,Y275),"0")+IFERROR(IF(Y276="",0,Y276),"0")</f>
        <v>0</v>
      </c>
      <c r="Z277" s="376"/>
      <c r="AA277" s="376"/>
    </row>
    <row r="278" spans="1:67" hidden="1" x14ac:dyDescent="0.2">
      <c r="A278" s="383"/>
      <c r="B278" s="383"/>
      <c r="C278" s="383"/>
      <c r="D278" s="383"/>
      <c r="E278" s="383"/>
      <c r="F278" s="383"/>
      <c r="G278" s="383"/>
      <c r="H278" s="383"/>
      <c r="I278" s="383"/>
      <c r="J278" s="383"/>
      <c r="K278" s="383"/>
      <c r="L278" s="383"/>
      <c r="M278" s="383"/>
      <c r="N278" s="404"/>
      <c r="O278" s="405" t="s">
        <v>72</v>
      </c>
      <c r="P278" s="392"/>
      <c r="Q278" s="392"/>
      <c r="R278" s="392"/>
      <c r="S278" s="392"/>
      <c r="T278" s="392"/>
      <c r="U278" s="393"/>
      <c r="V278" s="37" t="s">
        <v>67</v>
      </c>
      <c r="W278" s="375">
        <f>IFERROR(SUM(W274:W276),"0")</f>
        <v>0</v>
      </c>
      <c r="X278" s="375">
        <f>IFERROR(SUM(X274:X276),"0")</f>
        <v>0</v>
      </c>
      <c r="Y278" s="37"/>
      <c r="Z278" s="376"/>
      <c r="AA278" s="376"/>
    </row>
    <row r="279" spans="1:67" ht="14.25" hidden="1" customHeight="1" x14ac:dyDescent="0.25">
      <c r="A279" s="385" t="s">
        <v>88</v>
      </c>
      <c r="B279" s="383"/>
      <c r="C279" s="383"/>
      <c r="D279" s="383"/>
      <c r="E279" s="383"/>
      <c r="F279" s="383"/>
      <c r="G279" s="383"/>
      <c r="H279" s="383"/>
      <c r="I279" s="383"/>
      <c r="J279" s="383"/>
      <c r="K279" s="383"/>
      <c r="L279" s="383"/>
      <c r="M279" s="383"/>
      <c r="N279" s="383"/>
      <c r="O279" s="383"/>
      <c r="P279" s="383"/>
      <c r="Q279" s="383"/>
      <c r="R279" s="383"/>
      <c r="S279" s="383"/>
      <c r="T279" s="383"/>
      <c r="U279" s="383"/>
      <c r="V279" s="383"/>
      <c r="W279" s="383"/>
      <c r="X279" s="383"/>
      <c r="Y279" s="383"/>
      <c r="Z279" s="366"/>
      <c r="AA279" s="366"/>
    </row>
    <row r="280" spans="1:67" ht="16.5" hidden="1" customHeight="1" x14ac:dyDescent="0.25">
      <c r="A280" s="54" t="s">
        <v>411</v>
      </c>
      <c r="B280" s="54" t="s">
        <v>412</v>
      </c>
      <c r="C280" s="31">
        <v>4301030232</v>
      </c>
      <c r="D280" s="386">
        <v>4607091388374</v>
      </c>
      <c r="E280" s="381"/>
      <c r="F280" s="372">
        <v>0.38</v>
      </c>
      <c r="G280" s="32">
        <v>8</v>
      </c>
      <c r="H280" s="372">
        <v>3.04</v>
      </c>
      <c r="I280" s="372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548" t="s">
        <v>413</v>
      </c>
      <c r="P280" s="380"/>
      <c r="Q280" s="380"/>
      <c r="R280" s="380"/>
      <c r="S280" s="381"/>
      <c r="T280" s="34"/>
      <c r="U280" s="34"/>
      <c r="V280" s="35" t="s">
        <v>67</v>
      </c>
      <c r="W280" s="373">
        <v>0</v>
      </c>
      <c r="X280" s="374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414</v>
      </c>
      <c r="B281" s="54" t="s">
        <v>415</v>
      </c>
      <c r="C281" s="31">
        <v>4301030235</v>
      </c>
      <c r="D281" s="386">
        <v>4607091388381</v>
      </c>
      <c r="E281" s="381"/>
      <c r="F281" s="372">
        <v>0.38</v>
      </c>
      <c r="G281" s="32">
        <v>8</v>
      </c>
      <c r="H281" s="372">
        <v>3.04</v>
      </c>
      <c r="I281" s="372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88" t="s">
        <v>416</v>
      </c>
      <c r="P281" s="380"/>
      <c r="Q281" s="380"/>
      <c r="R281" s="380"/>
      <c r="S281" s="381"/>
      <c r="T281" s="34"/>
      <c r="U281" s="34"/>
      <c r="V281" s="35" t="s">
        <v>67</v>
      </c>
      <c r="W281" s="373">
        <v>0</v>
      </c>
      <c r="X281" s="37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417</v>
      </c>
      <c r="B282" s="54" t="s">
        <v>418</v>
      </c>
      <c r="C282" s="31">
        <v>4301030233</v>
      </c>
      <c r="D282" s="386">
        <v>4607091388404</v>
      </c>
      <c r="E282" s="381"/>
      <c r="F282" s="372">
        <v>0.17</v>
      </c>
      <c r="G282" s="32">
        <v>15</v>
      </c>
      <c r="H282" s="372">
        <v>2.5499999999999998</v>
      </c>
      <c r="I282" s="372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5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81"/>
      <c r="T282" s="34"/>
      <c r="U282" s="34"/>
      <c r="V282" s="35" t="s">
        <v>67</v>
      </c>
      <c r="W282" s="373">
        <v>0</v>
      </c>
      <c r="X282" s="37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403"/>
      <c r="B283" s="383"/>
      <c r="C283" s="383"/>
      <c r="D283" s="383"/>
      <c r="E283" s="383"/>
      <c r="F283" s="383"/>
      <c r="G283" s="383"/>
      <c r="H283" s="383"/>
      <c r="I283" s="383"/>
      <c r="J283" s="383"/>
      <c r="K283" s="383"/>
      <c r="L283" s="383"/>
      <c r="M283" s="383"/>
      <c r="N283" s="404"/>
      <c r="O283" s="405" t="s">
        <v>72</v>
      </c>
      <c r="P283" s="392"/>
      <c r="Q283" s="392"/>
      <c r="R283" s="392"/>
      <c r="S283" s="392"/>
      <c r="T283" s="392"/>
      <c r="U283" s="393"/>
      <c r="V283" s="37" t="s">
        <v>73</v>
      </c>
      <c r="W283" s="375">
        <f>IFERROR(W280/H280,"0")+IFERROR(W281/H281,"0")+IFERROR(W282/H282,"0")</f>
        <v>0</v>
      </c>
      <c r="X283" s="375">
        <f>IFERROR(X280/H280,"0")+IFERROR(X281/H281,"0")+IFERROR(X282/H282,"0")</f>
        <v>0</v>
      </c>
      <c r="Y283" s="375">
        <f>IFERROR(IF(Y280="",0,Y280),"0")+IFERROR(IF(Y281="",0,Y281),"0")+IFERROR(IF(Y282="",0,Y282),"0")</f>
        <v>0</v>
      </c>
      <c r="Z283" s="376"/>
      <c r="AA283" s="376"/>
    </row>
    <row r="284" spans="1:67" hidden="1" x14ac:dyDescent="0.2">
      <c r="A284" s="383"/>
      <c r="B284" s="383"/>
      <c r="C284" s="383"/>
      <c r="D284" s="383"/>
      <c r="E284" s="383"/>
      <c r="F284" s="383"/>
      <c r="G284" s="383"/>
      <c r="H284" s="383"/>
      <c r="I284" s="383"/>
      <c r="J284" s="383"/>
      <c r="K284" s="383"/>
      <c r="L284" s="383"/>
      <c r="M284" s="383"/>
      <c r="N284" s="404"/>
      <c r="O284" s="405" t="s">
        <v>72</v>
      </c>
      <c r="P284" s="392"/>
      <c r="Q284" s="392"/>
      <c r="R284" s="392"/>
      <c r="S284" s="392"/>
      <c r="T284" s="392"/>
      <c r="U284" s="393"/>
      <c r="V284" s="37" t="s">
        <v>67</v>
      </c>
      <c r="W284" s="375">
        <f>IFERROR(SUM(W280:W282),"0")</f>
        <v>0</v>
      </c>
      <c r="X284" s="375">
        <f>IFERROR(SUM(X280:X282),"0")</f>
        <v>0</v>
      </c>
      <c r="Y284" s="37"/>
      <c r="Z284" s="376"/>
      <c r="AA284" s="376"/>
    </row>
    <row r="285" spans="1:67" ht="14.25" hidden="1" customHeight="1" x14ac:dyDescent="0.25">
      <c r="A285" s="385" t="s">
        <v>419</v>
      </c>
      <c r="B285" s="383"/>
      <c r="C285" s="383"/>
      <c r="D285" s="383"/>
      <c r="E285" s="383"/>
      <c r="F285" s="383"/>
      <c r="G285" s="383"/>
      <c r="H285" s="383"/>
      <c r="I285" s="383"/>
      <c r="J285" s="383"/>
      <c r="K285" s="383"/>
      <c r="L285" s="383"/>
      <c r="M285" s="383"/>
      <c r="N285" s="383"/>
      <c r="O285" s="383"/>
      <c r="P285" s="383"/>
      <c r="Q285" s="383"/>
      <c r="R285" s="383"/>
      <c r="S285" s="383"/>
      <c r="T285" s="383"/>
      <c r="U285" s="383"/>
      <c r="V285" s="383"/>
      <c r="W285" s="383"/>
      <c r="X285" s="383"/>
      <c r="Y285" s="383"/>
      <c r="Z285" s="366"/>
      <c r="AA285" s="366"/>
    </row>
    <row r="286" spans="1:67" ht="16.5" hidden="1" customHeight="1" x14ac:dyDescent="0.25">
      <c r="A286" s="54" t="s">
        <v>420</v>
      </c>
      <c r="B286" s="54" t="s">
        <v>421</v>
      </c>
      <c r="C286" s="31">
        <v>4301180007</v>
      </c>
      <c r="D286" s="386">
        <v>4680115881808</v>
      </c>
      <c r="E286" s="381"/>
      <c r="F286" s="372">
        <v>0.1</v>
      </c>
      <c r="G286" s="32">
        <v>20</v>
      </c>
      <c r="H286" s="372">
        <v>2</v>
      </c>
      <c r="I286" s="372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7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0"/>
      <c r="Q286" s="380"/>
      <c r="R286" s="380"/>
      <c r="S286" s="381"/>
      <c r="T286" s="34"/>
      <c r="U286" s="34"/>
      <c r="V286" s="35" t="s">
        <v>67</v>
      </c>
      <c r="W286" s="373">
        <v>0</v>
      </c>
      <c r="X286" s="374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424</v>
      </c>
      <c r="B287" s="54" t="s">
        <v>425</v>
      </c>
      <c r="C287" s="31">
        <v>4301180006</v>
      </c>
      <c r="D287" s="386">
        <v>4680115881822</v>
      </c>
      <c r="E287" s="381"/>
      <c r="F287" s="372">
        <v>0.1</v>
      </c>
      <c r="G287" s="32">
        <v>20</v>
      </c>
      <c r="H287" s="372">
        <v>2</v>
      </c>
      <c r="I287" s="372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6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0"/>
      <c r="Q287" s="380"/>
      <c r="R287" s="380"/>
      <c r="S287" s="381"/>
      <c r="T287" s="34"/>
      <c r="U287" s="34"/>
      <c r="V287" s="35" t="s">
        <v>67</v>
      </c>
      <c r="W287" s="373">
        <v>0</v>
      </c>
      <c r="X287" s="37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426</v>
      </c>
      <c r="B288" s="54" t="s">
        <v>427</v>
      </c>
      <c r="C288" s="31">
        <v>4301180001</v>
      </c>
      <c r="D288" s="386">
        <v>4680115880016</v>
      </c>
      <c r="E288" s="381"/>
      <c r="F288" s="372">
        <v>0.1</v>
      </c>
      <c r="G288" s="32">
        <v>20</v>
      </c>
      <c r="H288" s="372">
        <v>2</v>
      </c>
      <c r="I288" s="372">
        <v>2.2400000000000002</v>
      </c>
      <c r="J288" s="32">
        <v>238</v>
      </c>
      <c r="K288" s="32" t="s">
        <v>422</v>
      </c>
      <c r="L288" s="33" t="s">
        <v>423</v>
      </c>
      <c r="M288" s="33"/>
      <c r="N288" s="32">
        <v>730</v>
      </c>
      <c r="O288" s="5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0"/>
      <c r="Q288" s="380"/>
      <c r="R288" s="380"/>
      <c r="S288" s="381"/>
      <c r="T288" s="34"/>
      <c r="U288" s="34"/>
      <c r="V288" s="35" t="s">
        <v>67</v>
      </c>
      <c r="W288" s="373">
        <v>0</v>
      </c>
      <c r="X288" s="37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2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03"/>
      <c r="B289" s="383"/>
      <c r="C289" s="383"/>
      <c r="D289" s="383"/>
      <c r="E289" s="383"/>
      <c r="F289" s="383"/>
      <c r="G289" s="383"/>
      <c r="H289" s="383"/>
      <c r="I289" s="383"/>
      <c r="J289" s="383"/>
      <c r="K289" s="383"/>
      <c r="L289" s="383"/>
      <c r="M289" s="383"/>
      <c r="N289" s="404"/>
      <c r="O289" s="405" t="s">
        <v>72</v>
      </c>
      <c r="P289" s="392"/>
      <c r="Q289" s="392"/>
      <c r="R289" s="392"/>
      <c r="S289" s="392"/>
      <c r="T289" s="392"/>
      <c r="U289" s="393"/>
      <c r="V289" s="37" t="s">
        <v>73</v>
      </c>
      <c r="W289" s="375">
        <f>IFERROR(W286/H286,"0")+IFERROR(W287/H287,"0")+IFERROR(W288/H288,"0")</f>
        <v>0</v>
      </c>
      <c r="X289" s="375">
        <f>IFERROR(X286/H286,"0")+IFERROR(X287/H287,"0")+IFERROR(X288/H288,"0")</f>
        <v>0</v>
      </c>
      <c r="Y289" s="375">
        <f>IFERROR(IF(Y286="",0,Y286),"0")+IFERROR(IF(Y287="",0,Y287),"0")+IFERROR(IF(Y288="",0,Y288),"0")</f>
        <v>0</v>
      </c>
      <c r="Z289" s="376"/>
      <c r="AA289" s="376"/>
    </row>
    <row r="290" spans="1:67" hidden="1" x14ac:dyDescent="0.2">
      <c r="A290" s="383"/>
      <c r="B290" s="383"/>
      <c r="C290" s="383"/>
      <c r="D290" s="383"/>
      <c r="E290" s="383"/>
      <c r="F290" s="383"/>
      <c r="G290" s="383"/>
      <c r="H290" s="383"/>
      <c r="I290" s="383"/>
      <c r="J290" s="383"/>
      <c r="K290" s="383"/>
      <c r="L290" s="383"/>
      <c r="M290" s="383"/>
      <c r="N290" s="404"/>
      <c r="O290" s="405" t="s">
        <v>72</v>
      </c>
      <c r="P290" s="392"/>
      <c r="Q290" s="392"/>
      <c r="R290" s="392"/>
      <c r="S290" s="392"/>
      <c r="T290" s="392"/>
      <c r="U290" s="393"/>
      <c r="V290" s="37" t="s">
        <v>67</v>
      </c>
      <c r="W290" s="375">
        <f>IFERROR(SUM(W286:W288),"0")</f>
        <v>0</v>
      </c>
      <c r="X290" s="375">
        <f>IFERROR(SUM(X286:X288),"0")</f>
        <v>0</v>
      </c>
      <c r="Y290" s="37"/>
      <c r="Z290" s="376"/>
      <c r="AA290" s="376"/>
    </row>
    <row r="291" spans="1:67" ht="16.5" hidden="1" customHeight="1" x14ac:dyDescent="0.25">
      <c r="A291" s="382" t="s">
        <v>428</v>
      </c>
      <c r="B291" s="383"/>
      <c r="C291" s="383"/>
      <c r="D291" s="383"/>
      <c r="E291" s="383"/>
      <c r="F291" s="383"/>
      <c r="G291" s="383"/>
      <c r="H291" s="383"/>
      <c r="I291" s="383"/>
      <c r="J291" s="383"/>
      <c r="K291" s="383"/>
      <c r="L291" s="383"/>
      <c r="M291" s="383"/>
      <c r="N291" s="383"/>
      <c r="O291" s="383"/>
      <c r="P291" s="383"/>
      <c r="Q291" s="383"/>
      <c r="R291" s="383"/>
      <c r="S291" s="383"/>
      <c r="T291" s="383"/>
      <c r="U291" s="383"/>
      <c r="V291" s="383"/>
      <c r="W291" s="383"/>
      <c r="X291" s="383"/>
      <c r="Y291" s="383"/>
      <c r="Z291" s="367"/>
      <c r="AA291" s="367"/>
    </row>
    <row r="292" spans="1:67" ht="14.25" hidden="1" customHeight="1" x14ac:dyDescent="0.25">
      <c r="A292" s="385" t="s">
        <v>110</v>
      </c>
      <c r="B292" s="383"/>
      <c r="C292" s="383"/>
      <c r="D292" s="383"/>
      <c r="E292" s="383"/>
      <c r="F292" s="383"/>
      <c r="G292" s="383"/>
      <c r="H292" s="383"/>
      <c r="I292" s="383"/>
      <c r="J292" s="383"/>
      <c r="K292" s="383"/>
      <c r="L292" s="383"/>
      <c r="M292" s="383"/>
      <c r="N292" s="383"/>
      <c r="O292" s="383"/>
      <c r="P292" s="383"/>
      <c r="Q292" s="383"/>
      <c r="R292" s="383"/>
      <c r="S292" s="383"/>
      <c r="T292" s="383"/>
      <c r="U292" s="383"/>
      <c r="V292" s="383"/>
      <c r="W292" s="383"/>
      <c r="X292" s="383"/>
      <c r="Y292" s="383"/>
      <c r="Z292" s="366"/>
      <c r="AA292" s="366"/>
    </row>
    <row r="293" spans="1:67" ht="27" hidden="1" customHeight="1" x14ac:dyDescent="0.25">
      <c r="A293" s="54" t="s">
        <v>429</v>
      </c>
      <c r="B293" s="54" t="s">
        <v>430</v>
      </c>
      <c r="C293" s="31">
        <v>4301011315</v>
      </c>
      <c r="D293" s="386">
        <v>4607091387421</v>
      </c>
      <c r="E293" s="381"/>
      <c r="F293" s="372">
        <v>1.35</v>
      </c>
      <c r="G293" s="32">
        <v>8</v>
      </c>
      <c r="H293" s="372">
        <v>10.8</v>
      </c>
      <c r="I293" s="372">
        <v>11.28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7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81"/>
      <c r="T293" s="34"/>
      <c r="U293" s="34"/>
      <c r="V293" s="35" t="s">
        <v>67</v>
      </c>
      <c r="W293" s="373">
        <v>0</v>
      </c>
      <c r="X293" s="374">
        <f t="shared" ref="X293:X299" si="6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ref="BL293:BL299" si="61">IFERROR(W293*I293/H293,"0")</f>
        <v>0</v>
      </c>
      <c r="BM293" s="64">
        <f t="shared" ref="BM293:BM299" si="62">IFERROR(X293*I293/H293,"0")</f>
        <v>0</v>
      </c>
      <c r="BN293" s="64">
        <f t="shared" ref="BN293:BN299" si="63">IFERROR(1/J293*(W293/H293),"0")</f>
        <v>0</v>
      </c>
      <c r="BO293" s="64">
        <f t="shared" ref="BO293:BO299" si="64">IFERROR(1/J293*(X293/H293),"0")</f>
        <v>0</v>
      </c>
    </row>
    <row r="294" spans="1:67" ht="27" hidden="1" customHeight="1" x14ac:dyDescent="0.25">
      <c r="A294" s="54" t="s">
        <v>429</v>
      </c>
      <c r="B294" s="54" t="s">
        <v>431</v>
      </c>
      <c r="C294" s="31">
        <v>4301011121</v>
      </c>
      <c r="D294" s="386">
        <v>4607091387421</v>
      </c>
      <c r="E294" s="381"/>
      <c r="F294" s="372">
        <v>1.35</v>
      </c>
      <c r="G294" s="32">
        <v>8</v>
      </c>
      <c r="H294" s="372">
        <v>10.8</v>
      </c>
      <c r="I294" s="372">
        <v>11.28</v>
      </c>
      <c r="J294" s="32">
        <v>48</v>
      </c>
      <c r="K294" s="32" t="s">
        <v>105</v>
      </c>
      <c r="L294" s="33" t="s">
        <v>114</v>
      </c>
      <c r="M294" s="33"/>
      <c r="N294" s="32">
        <v>55</v>
      </c>
      <c r="O294" s="44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0"/>
      <c r="Q294" s="380"/>
      <c r="R294" s="380"/>
      <c r="S294" s="381"/>
      <c r="T294" s="34"/>
      <c r="U294" s="34"/>
      <c r="V294" s="35" t="s">
        <v>67</v>
      </c>
      <c r="W294" s="373">
        <v>0</v>
      </c>
      <c r="X294" s="374">
        <f t="shared" si="60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4301011619</v>
      </c>
      <c r="D295" s="386">
        <v>4607091387452</v>
      </c>
      <c r="E295" s="381"/>
      <c r="F295" s="372">
        <v>1.45</v>
      </c>
      <c r="G295" s="32">
        <v>8</v>
      </c>
      <c r="H295" s="372">
        <v>11.6</v>
      </c>
      <c r="I295" s="372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55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81"/>
      <c r="T295" s="34"/>
      <c r="U295" s="34"/>
      <c r="V295" s="35" t="s">
        <v>67</v>
      </c>
      <c r="W295" s="373">
        <v>0</v>
      </c>
      <c r="X295" s="374">
        <f t="shared" si="60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432</v>
      </c>
      <c r="B296" s="54" t="s">
        <v>434</v>
      </c>
      <c r="C296" s="31">
        <v>4301011322</v>
      </c>
      <c r="D296" s="386">
        <v>4607091387452</v>
      </c>
      <c r="E296" s="381"/>
      <c r="F296" s="372">
        <v>1.35</v>
      </c>
      <c r="G296" s="32">
        <v>8</v>
      </c>
      <c r="H296" s="372">
        <v>10.8</v>
      </c>
      <c r="I296" s="372">
        <v>11.28</v>
      </c>
      <c r="J296" s="32">
        <v>56</v>
      </c>
      <c r="K296" s="32" t="s">
        <v>105</v>
      </c>
      <c r="L296" s="33" t="s">
        <v>124</v>
      </c>
      <c r="M296" s="33"/>
      <c r="N296" s="32">
        <v>55</v>
      </c>
      <c r="O296" s="72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0"/>
      <c r="Q296" s="380"/>
      <c r="R296" s="380"/>
      <c r="S296" s="381"/>
      <c r="T296" s="34"/>
      <c r="U296" s="34"/>
      <c r="V296" s="35" t="s">
        <v>67</v>
      </c>
      <c r="W296" s="373">
        <v>0</v>
      </c>
      <c r="X296" s="374">
        <f t="shared" si="60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t="27" hidden="1" customHeight="1" x14ac:dyDescent="0.25">
      <c r="A297" s="54" t="s">
        <v>435</v>
      </c>
      <c r="B297" s="54" t="s">
        <v>436</v>
      </c>
      <c r="C297" s="31">
        <v>4301011313</v>
      </c>
      <c r="D297" s="386">
        <v>4607091385984</v>
      </c>
      <c r="E297" s="381"/>
      <c r="F297" s="372">
        <v>1.35</v>
      </c>
      <c r="G297" s="32">
        <v>8</v>
      </c>
      <c r="H297" s="372">
        <v>10.8</v>
      </c>
      <c r="I297" s="372">
        <v>11.28</v>
      </c>
      <c r="J297" s="32">
        <v>56</v>
      </c>
      <c r="K297" s="32" t="s">
        <v>105</v>
      </c>
      <c r="L297" s="33" t="s">
        <v>106</v>
      </c>
      <c r="M297" s="33"/>
      <c r="N297" s="32">
        <v>55</v>
      </c>
      <c r="O297" s="49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0"/>
      <c r="Q297" s="380"/>
      <c r="R297" s="380"/>
      <c r="S297" s="381"/>
      <c r="T297" s="34"/>
      <c r="U297" s="34"/>
      <c r="V297" s="35" t="s">
        <v>67</v>
      </c>
      <c r="W297" s="373">
        <v>0</v>
      </c>
      <c r="X297" s="374">
        <f t="shared" si="60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1"/>
        <v>0</v>
      </c>
      <c r="BM297" s="64">
        <f t="shared" si="62"/>
        <v>0</v>
      </c>
      <c r="BN297" s="64">
        <f t="shared" si="63"/>
        <v>0</v>
      </c>
      <c r="BO297" s="64">
        <f t="shared" si="64"/>
        <v>0</v>
      </c>
    </row>
    <row r="298" spans="1:67" ht="27" hidden="1" customHeight="1" x14ac:dyDescent="0.25">
      <c r="A298" s="54" t="s">
        <v>437</v>
      </c>
      <c r="B298" s="54" t="s">
        <v>438</v>
      </c>
      <c r="C298" s="31">
        <v>4301011316</v>
      </c>
      <c r="D298" s="386">
        <v>4607091387438</v>
      </c>
      <c r="E298" s="381"/>
      <c r="F298" s="372">
        <v>0.5</v>
      </c>
      <c r="G298" s="32">
        <v>10</v>
      </c>
      <c r="H298" s="372">
        <v>5</v>
      </c>
      <c r="I298" s="372">
        <v>5.24</v>
      </c>
      <c r="J298" s="32">
        <v>120</v>
      </c>
      <c r="K298" s="32" t="s">
        <v>71</v>
      </c>
      <c r="L298" s="33" t="s">
        <v>106</v>
      </c>
      <c r="M298" s="33"/>
      <c r="N298" s="32">
        <v>55</v>
      </c>
      <c r="O298" s="5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0"/>
      <c r="Q298" s="380"/>
      <c r="R298" s="380"/>
      <c r="S298" s="381"/>
      <c r="T298" s="34"/>
      <c r="U298" s="34"/>
      <c r="V298" s="35" t="s">
        <v>67</v>
      </c>
      <c r="W298" s="373">
        <v>0</v>
      </c>
      <c r="X298" s="374">
        <f t="shared" si="60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1"/>
        <v>0</v>
      </c>
      <c r="BM298" s="64">
        <f t="shared" si="62"/>
        <v>0</v>
      </c>
      <c r="BN298" s="64">
        <f t="shared" si="63"/>
        <v>0</v>
      </c>
      <c r="BO298" s="64">
        <f t="shared" si="64"/>
        <v>0</v>
      </c>
    </row>
    <row r="299" spans="1:67" ht="27" hidden="1" customHeight="1" x14ac:dyDescent="0.25">
      <c r="A299" s="54" t="s">
        <v>439</v>
      </c>
      <c r="B299" s="54" t="s">
        <v>440</v>
      </c>
      <c r="C299" s="31">
        <v>4301011318</v>
      </c>
      <c r="D299" s="386">
        <v>4607091387469</v>
      </c>
      <c r="E299" s="381"/>
      <c r="F299" s="372">
        <v>0.5</v>
      </c>
      <c r="G299" s="32">
        <v>10</v>
      </c>
      <c r="H299" s="372">
        <v>5</v>
      </c>
      <c r="I299" s="372">
        <v>5.21</v>
      </c>
      <c r="J299" s="32">
        <v>120</v>
      </c>
      <c r="K299" s="32" t="s">
        <v>71</v>
      </c>
      <c r="L299" s="33" t="s">
        <v>65</v>
      </c>
      <c r="M299" s="33"/>
      <c r="N299" s="32">
        <v>55</v>
      </c>
      <c r="O299" s="4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0"/>
      <c r="Q299" s="380"/>
      <c r="R299" s="380"/>
      <c r="S299" s="381"/>
      <c r="T299" s="34"/>
      <c r="U299" s="34"/>
      <c r="V299" s="35" t="s">
        <v>67</v>
      </c>
      <c r="W299" s="373">
        <v>0</v>
      </c>
      <c r="X299" s="374">
        <f t="shared" si="60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1"/>
        <v>0</v>
      </c>
      <c r="BM299" s="64">
        <f t="shared" si="62"/>
        <v>0</v>
      </c>
      <c r="BN299" s="64">
        <f t="shared" si="63"/>
        <v>0</v>
      </c>
      <c r="BO299" s="64">
        <f t="shared" si="64"/>
        <v>0</v>
      </c>
    </row>
    <row r="300" spans="1:67" hidden="1" x14ac:dyDescent="0.2">
      <c r="A300" s="403"/>
      <c r="B300" s="383"/>
      <c r="C300" s="383"/>
      <c r="D300" s="383"/>
      <c r="E300" s="383"/>
      <c r="F300" s="383"/>
      <c r="G300" s="383"/>
      <c r="H300" s="383"/>
      <c r="I300" s="383"/>
      <c r="J300" s="383"/>
      <c r="K300" s="383"/>
      <c r="L300" s="383"/>
      <c r="M300" s="383"/>
      <c r="N300" s="404"/>
      <c r="O300" s="405" t="s">
        <v>72</v>
      </c>
      <c r="P300" s="392"/>
      <c r="Q300" s="392"/>
      <c r="R300" s="392"/>
      <c r="S300" s="392"/>
      <c r="T300" s="392"/>
      <c r="U300" s="393"/>
      <c r="V300" s="37" t="s">
        <v>73</v>
      </c>
      <c r="W300" s="375">
        <f>IFERROR(W293/H293,"0")+IFERROR(W294/H294,"0")+IFERROR(W295/H295,"0")+IFERROR(W296/H296,"0")+IFERROR(W297/H297,"0")+IFERROR(W298/H298,"0")+IFERROR(W299/H299,"0")</f>
        <v>0</v>
      </c>
      <c r="X300" s="375">
        <f>IFERROR(X293/H293,"0")+IFERROR(X294/H294,"0")+IFERROR(X295/H295,"0")+IFERROR(X296/H296,"0")+IFERROR(X297/H297,"0")+IFERROR(X298/H298,"0")+IFERROR(X299/H299,"0")</f>
        <v>0</v>
      </c>
      <c r="Y300" s="375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76"/>
      <c r="AA300" s="376"/>
    </row>
    <row r="301" spans="1:67" hidden="1" x14ac:dyDescent="0.2">
      <c r="A301" s="383"/>
      <c r="B301" s="383"/>
      <c r="C301" s="383"/>
      <c r="D301" s="383"/>
      <c r="E301" s="383"/>
      <c r="F301" s="383"/>
      <c r="G301" s="383"/>
      <c r="H301" s="383"/>
      <c r="I301" s="383"/>
      <c r="J301" s="383"/>
      <c r="K301" s="383"/>
      <c r="L301" s="383"/>
      <c r="M301" s="383"/>
      <c r="N301" s="404"/>
      <c r="O301" s="405" t="s">
        <v>72</v>
      </c>
      <c r="P301" s="392"/>
      <c r="Q301" s="392"/>
      <c r="R301" s="392"/>
      <c r="S301" s="392"/>
      <c r="T301" s="392"/>
      <c r="U301" s="393"/>
      <c r="V301" s="37" t="s">
        <v>67</v>
      </c>
      <c r="W301" s="375">
        <f>IFERROR(SUM(W293:W299),"0")</f>
        <v>0</v>
      </c>
      <c r="X301" s="375">
        <f>IFERROR(SUM(X293:X299),"0")</f>
        <v>0</v>
      </c>
      <c r="Y301" s="37"/>
      <c r="Z301" s="376"/>
      <c r="AA301" s="376"/>
    </row>
    <row r="302" spans="1:67" ht="14.25" hidden="1" customHeight="1" x14ac:dyDescent="0.25">
      <c r="A302" s="385" t="s">
        <v>61</v>
      </c>
      <c r="B302" s="383"/>
      <c r="C302" s="383"/>
      <c r="D302" s="383"/>
      <c r="E302" s="383"/>
      <c r="F302" s="383"/>
      <c r="G302" s="383"/>
      <c r="H302" s="383"/>
      <c r="I302" s="383"/>
      <c r="J302" s="383"/>
      <c r="K302" s="383"/>
      <c r="L302" s="383"/>
      <c r="M302" s="383"/>
      <c r="N302" s="383"/>
      <c r="O302" s="383"/>
      <c r="P302" s="383"/>
      <c r="Q302" s="383"/>
      <c r="R302" s="383"/>
      <c r="S302" s="383"/>
      <c r="T302" s="383"/>
      <c r="U302" s="383"/>
      <c r="V302" s="383"/>
      <c r="W302" s="383"/>
      <c r="X302" s="383"/>
      <c r="Y302" s="383"/>
      <c r="Z302" s="366"/>
      <c r="AA302" s="366"/>
    </row>
    <row r="303" spans="1:67" ht="27" hidden="1" customHeight="1" x14ac:dyDescent="0.25">
      <c r="A303" s="54" t="s">
        <v>441</v>
      </c>
      <c r="B303" s="54" t="s">
        <v>442</v>
      </c>
      <c r="C303" s="31">
        <v>4301031154</v>
      </c>
      <c r="D303" s="386">
        <v>4607091387292</v>
      </c>
      <c r="E303" s="381"/>
      <c r="F303" s="372">
        <v>0.73</v>
      </c>
      <c r="G303" s="32">
        <v>6</v>
      </c>
      <c r="H303" s="372">
        <v>4.38</v>
      </c>
      <c r="I303" s="372">
        <v>4.6399999999999997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5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0"/>
      <c r="Q303" s="380"/>
      <c r="R303" s="380"/>
      <c r="S303" s="381"/>
      <c r="T303" s="34"/>
      <c r="U303" s="34"/>
      <c r="V303" s="35" t="s">
        <v>67</v>
      </c>
      <c r="W303" s="373">
        <v>0</v>
      </c>
      <c r="X303" s="374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443</v>
      </c>
      <c r="B304" s="54" t="s">
        <v>444</v>
      </c>
      <c r="C304" s="31">
        <v>4301031155</v>
      </c>
      <c r="D304" s="386">
        <v>4607091387315</v>
      </c>
      <c r="E304" s="381"/>
      <c r="F304" s="372">
        <v>0.7</v>
      </c>
      <c r="G304" s="32">
        <v>4</v>
      </c>
      <c r="H304" s="372">
        <v>2.8</v>
      </c>
      <c r="I304" s="372">
        <v>3.048</v>
      </c>
      <c r="J304" s="32">
        <v>156</v>
      </c>
      <c r="K304" s="32" t="s">
        <v>71</v>
      </c>
      <c r="L304" s="33" t="s">
        <v>65</v>
      </c>
      <c r="M304" s="33"/>
      <c r="N304" s="32">
        <v>45</v>
      </c>
      <c r="O304" s="51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0"/>
      <c r="Q304" s="380"/>
      <c r="R304" s="380"/>
      <c r="S304" s="381"/>
      <c r="T304" s="34"/>
      <c r="U304" s="34"/>
      <c r="V304" s="35" t="s">
        <v>67</v>
      </c>
      <c r="W304" s="373">
        <v>0</v>
      </c>
      <c r="X304" s="37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03"/>
      <c r="B305" s="383"/>
      <c r="C305" s="383"/>
      <c r="D305" s="383"/>
      <c r="E305" s="383"/>
      <c r="F305" s="383"/>
      <c r="G305" s="383"/>
      <c r="H305" s="383"/>
      <c r="I305" s="383"/>
      <c r="J305" s="383"/>
      <c r="K305" s="383"/>
      <c r="L305" s="383"/>
      <c r="M305" s="383"/>
      <c r="N305" s="404"/>
      <c r="O305" s="405" t="s">
        <v>72</v>
      </c>
      <c r="P305" s="392"/>
      <c r="Q305" s="392"/>
      <c r="R305" s="392"/>
      <c r="S305" s="392"/>
      <c r="T305" s="392"/>
      <c r="U305" s="393"/>
      <c r="V305" s="37" t="s">
        <v>73</v>
      </c>
      <c r="W305" s="375">
        <f>IFERROR(W303/H303,"0")+IFERROR(W304/H304,"0")</f>
        <v>0</v>
      </c>
      <c r="X305" s="375">
        <f>IFERROR(X303/H303,"0")+IFERROR(X304/H304,"0")</f>
        <v>0</v>
      </c>
      <c r="Y305" s="375">
        <f>IFERROR(IF(Y303="",0,Y303),"0")+IFERROR(IF(Y304="",0,Y304),"0")</f>
        <v>0</v>
      </c>
      <c r="Z305" s="376"/>
      <c r="AA305" s="376"/>
    </row>
    <row r="306" spans="1:67" hidden="1" x14ac:dyDescent="0.2">
      <c r="A306" s="383"/>
      <c r="B306" s="383"/>
      <c r="C306" s="383"/>
      <c r="D306" s="383"/>
      <c r="E306" s="383"/>
      <c r="F306" s="383"/>
      <c r="G306" s="383"/>
      <c r="H306" s="383"/>
      <c r="I306" s="383"/>
      <c r="J306" s="383"/>
      <c r="K306" s="383"/>
      <c r="L306" s="383"/>
      <c r="M306" s="383"/>
      <c r="N306" s="404"/>
      <c r="O306" s="405" t="s">
        <v>72</v>
      </c>
      <c r="P306" s="392"/>
      <c r="Q306" s="392"/>
      <c r="R306" s="392"/>
      <c r="S306" s="392"/>
      <c r="T306" s="392"/>
      <c r="U306" s="393"/>
      <c r="V306" s="37" t="s">
        <v>67</v>
      </c>
      <c r="W306" s="375">
        <f>IFERROR(SUM(W303:W304),"0")</f>
        <v>0</v>
      </c>
      <c r="X306" s="375">
        <f>IFERROR(SUM(X303:X304),"0")</f>
        <v>0</v>
      </c>
      <c r="Y306" s="37"/>
      <c r="Z306" s="376"/>
      <c r="AA306" s="376"/>
    </row>
    <row r="307" spans="1:67" ht="16.5" hidden="1" customHeight="1" x14ac:dyDescent="0.25">
      <c r="A307" s="382" t="s">
        <v>445</v>
      </c>
      <c r="B307" s="383"/>
      <c r="C307" s="383"/>
      <c r="D307" s="383"/>
      <c r="E307" s="383"/>
      <c r="F307" s="383"/>
      <c r="G307" s="383"/>
      <c r="H307" s="383"/>
      <c r="I307" s="383"/>
      <c r="J307" s="383"/>
      <c r="K307" s="383"/>
      <c r="L307" s="383"/>
      <c r="M307" s="383"/>
      <c r="N307" s="383"/>
      <c r="O307" s="383"/>
      <c r="P307" s="383"/>
      <c r="Q307" s="383"/>
      <c r="R307" s="383"/>
      <c r="S307" s="383"/>
      <c r="T307" s="383"/>
      <c r="U307" s="383"/>
      <c r="V307" s="383"/>
      <c r="W307" s="383"/>
      <c r="X307" s="383"/>
      <c r="Y307" s="383"/>
      <c r="Z307" s="367"/>
      <c r="AA307" s="367"/>
    </row>
    <row r="308" spans="1:67" ht="14.25" hidden="1" customHeight="1" x14ac:dyDescent="0.25">
      <c r="A308" s="385" t="s">
        <v>61</v>
      </c>
      <c r="B308" s="383"/>
      <c r="C308" s="383"/>
      <c r="D308" s="383"/>
      <c r="E308" s="383"/>
      <c r="F308" s="383"/>
      <c r="G308" s="383"/>
      <c r="H308" s="383"/>
      <c r="I308" s="383"/>
      <c r="J308" s="383"/>
      <c r="K308" s="383"/>
      <c r="L308" s="383"/>
      <c r="M308" s="383"/>
      <c r="N308" s="383"/>
      <c r="O308" s="383"/>
      <c r="P308" s="383"/>
      <c r="Q308" s="383"/>
      <c r="R308" s="383"/>
      <c r="S308" s="383"/>
      <c r="T308" s="383"/>
      <c r="U308" s="383"/>
      <c r="V308" s="383"/>
      <c r="W308" s="383"/>
      <c r="X308" s="383"/>
      <c r="Y308" s="383"/>
      <c r="Z308" s="366"/>
      <c r="AA308" s="366"/>
    </row>
    <row r="309" spans="1:67" ht="27" hidden="1" customHeight="1" x14ac:dyDescent="0.25">
      <c r="A309" s="54" t="s">
        <v>446</v>
      </c>
      <c r="B309" s="54" t="s">
        <v>447</v>
      </c>
      <c r="C309" s="31">
        <v>4301031066</v>
      </c>
      <c r="D309" s="386">
        <v>4607091383836</v>
      </c>
      <c r="E309" s="381"/>
      <c r="F309" s="372">
        <v>0.3</v>
      </c>
      <c r="G309" s="32">
        <v>6</v>
      </c>
      <c r="H309" s="372">
        <v>1.8</v>
      </c>
      <c r="I309" s="372">
        <v>2.048</v>
      </c>
      <c r="J309" s="32">
        <v>156</v>
      </c>
      <c r="K309" s="32" t="s">
        <v>71</v>
      </c>
      <c r="L309" s="33" t="s">
        <v>65</v>
      </c>
      <c r="M309" s="33"/>
      <c r="N309" s="32">
        <v>40</v>
      </c>
      <c r="O309" s="6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0"/>
      <c r="Q309" s="380"/>
      <c r="R309" s="380"/>
      <c r="S309" s="381"/>
      <c r="T309" s="34"/>
      <c r="U309" s="34"/>
      <c r="V309" s="35" t="s">
        <v>67</v>
      </c>
      <c r="W309" s="373">
        <v>0</v>
      </c>
      <c r="X309" s="374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2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403"/>
      <c r="B310" s="383"/>
      <c r="C310" s="383"/>
      <c r="D310" s="383"/>
      <c r="E310" s="383"/>
      <c r="F310" s="383"/>
      <c r="G310" s="383"/>
      <c r="H310" s="383"/>
      <c r="I310" s="383"/>
      <c r="J310" s="383"/>
      <c r="K310" s="383"/>
      <c r="L310" s="383"/>
      <c r="M310" s="383"/>
      <c r="N310" s="404"/>
      <c r="O310" s="405" t="s">
        <v>72</v>
      </c>
      <c r="P310" s="392"/>
      <c r="Q310" s="392"/>
      <c r="R310" s="392"/>
      <c r="S310" s="392"/>
      <c r="T310" s="392"/>
      <c r="U310" s="393"/>
      <c r="V310" s="37" t="s">
        <v>73</v>
      </c>
      <c r="W310" s="375">
        <f>IFERROR(W309/H309,"0")</f>
        <v>0</v>
      </c>
      <c r="X310" s="375">
        <f>IFERROR(X309/H309,"0")</f>
        <v>0</v>
      </c>
      <c r="Y310" s="375">
        <f>IFERROR(IF(Y309="",0,Y309),"0")</f>
        <v>0</v>
      </c>
      <c r="Z310" s="376"/>
      <c r="AA310" s="376"/>
    </row>
    <row r="311" spans="1:67" hidden="1" x14ac:dyDescent="0.2">
      <c r="A311" s="383"/>
      <c r="B311" s="383"/>
      <c r="C311" s="383"/>
      <c r="D311" s="383"/>
      <c r="E311" s="383"/>
      <c r="F311" s="383"/>
      <c r="G311" s="383"/>
      <c r="H311" s="383"/>
      <c r="I311" s="383"/>
      <c r="J311" s="383"/>
      <c r="K311" s="383"/>
      <c r="L311" s="383"/>
      <c r="M311" s="383"/>
      <c r="N311" s="404"/>
      <c r="O311" s="405" t="s">
        <v>72</v>
      </c>
      <c r="P311" s="392"/>
      <c r="Q311" s="392"/>
      <c r="R311" s="392"/>
      <c r="S311" s="392"/>
      <c r="T311" s="392"/>
      <c r="U311" s="393"/>
      <c r="V311" s="37" t="s">
        <v>67</v>
      </c>
      <c r="W311" s="375">
        <f>IFERROR(SUM(W309:W309),"0")</f>
        <v>0</v>
      </c>
      <c r="X311" s="375">
        <f>IFERROR(SUM(X309:X309),"0")</f>
        <v>0</v>
      </c>
      <c r="Y311" s="37"/>
      <c r="Z311" s="376"/>
      <c r="AA311" s="376"/>
    </row>
    <row r="312" spans="1:67" ht="14.25" hidden="1" customHeight="1" x14ac:dyDescent="0.25">
      <c r="A312" s="385" t="s">
        <v>74</v>
      </c>
      <c r="B312" s="383"/>
      <c r="C312" s="383"/>
      <c r="D312" s="383"/>
      <c r="E312" s="383"/>
      <c r="F312" s="383"/>
      <c r="G312" s="383"/>
      <c r="H312" s="383"/>
      <c r="I312" s="383"/>
      <c r="J312" s="383"/>
      <c r="K312" s="383"/>
      <c r="L312" s="383"/>
      <c r="M312" s="383"/>
      <c r="N312" s="383"/>
      <c r="O312" s="383"/>
      <c r="P312" s="383"/>
      <c r="Q312" s="383"/>
      <c r="R312" s="383"/>
      <c r="S312" s="383"/>
      <c r="T312" s="383"/>
      <c r="U312" s="383"/>
      <c r="V312" s="383"/>
      <c r="W312" s="383"/>
      <c r="X312" s="383"/>
      <c r="Y312" s="383"/>
      <c r="Z312" s="366"/>
      <c r="AA312" s="366"/>
    </row>
    <row r="313" spans="1:67" ht="27" hidden="1" customHeight="1" x14ac:dyDescent="0.25">
      <c r="A313" s="54" t="s">
        <v>448</v>
      </c>
      <c r="B313" s="54" t="s">
        <v>449</v>
      </c>
      <c r="C313" s="31">
        <v>4301051142</v>
      </c>
      <c r="D313" s="386">
        <v>4607091387919</v>
      </c>
      <c r="E313" s="381"/>
      <c r="F313" s="372">
        <v>1.35</v>
      </c>
      <c r="G313" s="32">
        <v>6</v>
      </c>
      <c r="H313" s="372">
        <v>8.1</v>
      </c>
      <c r="I313" s="372">
        <v>8.6639999999999997</v>
      </c>
      <c r="J313" s="32">
        <v>56</v>
      </c>
      <c r="K313" s="32" t="s">
        <v>105</v>
      </c>
      <c r="L313" s="33" t="s">
        <v>65</v>
      </c>
      <c r="M313" s="33"/>
      <c r="N313" s="32">
        <v>45</v>
      </c>
      <c r="O313" s="4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0"/>
      <c r="Q313" s="380"/>
      <c r="R313" s="380"/>
      <c r="S313" s="381"/>
      <c r="T313" s="34"/>
      <c r="U313" s="34"/>
      <c r="V313" s="35" t="s">
        <v>67</v>
      </c>
      <c r="W313" s="373">
        <v>0</v>
      </c>
      <c r="X313" s="374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450</v>
      </c>
      <c r="B314" s="54" t="s">
        <v>451</v>
      </c>
      <c r="C314" s="31">
        <v>4301051461</v>
      </c>
      <c r="D314" s="386">
        <v>4680115883604</v>
      </c>
      <c r="E314" s="381"/>
      <c r="F314" s="372">
        <v>0.35</v>
      </c>
      <c r="G314" s="32">
        <v>6</v>
      </c>
      <c r="H314" s="372">
        <v>2.1</v>
      </c>
      <c r="I314" s="372">
        <v>2.3719999999999999</v>
      </c>
      <c r="J314" s="32">
        <v>156</v>
      </c>
      <c r="K314" s="32" t="s">
        <v>71</v>
      </c>
      <c r="L314" s="33" t="s">
        <v>124</v>
      </c>
      <c r="M314" s="33"/>
      <c r="N314" s="32">
        <v>45</v>
      </c>
      <c r="O314" s="69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0"/>
      <c r="Q314" s="380"/>
      <c r="R314" s="380"/>
      <c r="S314" s="381"/>
      <c r="T314" s="34"/>
      <c r="U314" s="34"/>
      <c r="V314" s="35" t="s">
        <v>67</v>
      </c>
      <c r="W314" s="373">
        <v>0</v>
      </c>
      <c r="X314" s="374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4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452</v>
      </c>
      <c r="B315" s="54" t="s">
        <v>453</v>
      </c>
      <c r="C315" s="31">
        <v>4301051485</v>
      </c>
      <c r="D315" s="386">
        <v>4680115883567</v>
      </c>
      <c r="E315" s="381"/>
      <c r="F315" s="372">
        <v>0.35</v>
      </c>
      <c r="G315" s="32">
        <v>6</v>
      </c>
      <c r="H315" s="372">
        <v>2.1</v>
      </c>
      <c r="I315" s="372">
        <v>2.36</v>
      </c>
      <c r="J315" s="32">
        <v>156</v>
      </c>
      <c r="K315" s="32" t="s">
        <v>71</v>
      </c>
      <c r="L315" s="33" t="s">
        <v>65</v>
      </c>
      <c r="M315" s="33"/>
      <c r="N315" s="32">
        <v>40</v>
      </c>
      <c r="O315" s="40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0"/>
      <c r="Q315" s="380"/>
      <c r="R315" s="380"/>
      <c r="S315" s="381"/>
      <c r="T315" s="34"/>
      <c r="U315" s="34"/>
      <c r="V315" s="35" t="s">
        <v>67</v>
      </c>
      <c r="W315" s="373">
        <v>24.5</v>
      </c>
      <c r="X315" s="374">
        <f>IFERROR(IF(W315="",0,CEILING((W315/$H315),1)*$H315),"")</f>
        <v>25.200000000000003</v>
      </c>
      <c r="Y315" s="36">
        <f>IFERROR(IF(X315=0,"",ROUNDUP(X315/H315,0)*0.00753),"")</f>
        <v>9.0359999999999996E-2</v>
      </c>
      <c r="Z315" s="56"/>
      <c r="AA315" s="57"/>
      <c r="AE315" s="64"/>
      <c r="BB315" s="245" t="s">
        <v>1</v>
      </c>
      <c r="BL315" s="64">
        <f>IFERROR(W315*I315/H315,"0")</f>
        <v>27.533333333333331</v>
      </c>
      <c r="BM315" s="64">
        <f>IFERROR(X315*I315/H315,"0")</f>
        <v>28.32</v>
      </c>
      <c r="BN315" s="64">
        <f>IFERROR(1/J315*(W315/H315),"0")</f>
        <v>7.4786324786324784E-2</v>
      </c>
      <c r="BO315" s="64">
        <f>IFERROR(1/J315*(X315/H315),"0")</f>
        <v>7.6923076923076927E-2</v>
      </c>
    </row>
    <row r="316" spans="1:67" x14ac:dyDescent="0.2">
      <c r="A316" s="403"/>
      <c r="B316" s="383"/>
      <c r="C316" s="383"/>
      <c r="D316" s="383"/>
      <c r="E316" s="383"/>
      <c r="F316" s="383"/>
      <c r="G316" s="383"/>
      <c r="H316" s="383"/>
      <c r="I316" s="383"/>
      <c r="J316" s="383"/>
      <c r="K316" s="383"/>
      <c r="L316" s="383"/>
      <c r="M316" s="383"/>
      <c r="N316" s="404"/>
      <c r="O316" s="405" t="s">
        <v>72</v>
      </c>
      <c r="P316" s="392"/>
      <c r="Q316" s="392"/>
      <c r="R316" s="392"/>
      <c r="S316" s="392"/>
      <c r="T316" s="392"/>
      <c r="U316" s="393"/>
      <c r="V316" s="37" t="s">
        <v>73</v>
      </c>
      <c r="W316" s="375">
        <f>IFERROR(W313/H313,"0")+IFERROR(W314/H314,"0")+IFERROR(W315/H315,"0")</f>
        <v>11.666666666666666</v>
      </c>
      <c r="X316" s="375">
        <f>IFERROR(X313/H313,"0")+IFERROR(X314/H314,"0")+IFERROR(X315/H315,"0")</f>
        <v>12</v>
      </c>
      <c r="Y316" s="375">
        <f>IFERROR(IF(Y313="",0,Y313),"0")+IFERROR(IF(Y314="",0,Y314),"0")+IFERROR(IF(Y315="",0,Y315),"0")</f>
        <v>9.0359999999999996E-2</v>
      </c>
      <c r="Z316" s="376"/>
      <c r="AA316" s="376"/>
    </row>
    <row r="317" spans="1:67" x14ac:dyDescent="0.2">
      <c r="A317" s="383"/>
      <c r="B317" s="383"/>
      <c r="C317" s="383"/>
      <c r="D317" s="383"/>
      <c r="E317" s="383"/>
      <c r="F317" s="383"/>
      <c r="G317" s="383"/>
      <c r="H317" s="383"/>
      <c r="I317" s="383"/>
      <c r="J317" s="383"/>
      <c r="K317" s="383"/>
      <c r="L317" s="383"/>
      <c r="M317" s="383"/>
      <c r="N317" s="404"/>
      <c r="O317" s="405" t="s">
        <v>72</v>
      </c>
      <c r="P317" s="392"/>
      <c r="Q317" s="392"/>
      <c r="R317" s="392"/>
      <c r="S317" s="392"/>
      <c r="T317" s="392"/>
      <c r="U317" s="393"/>
      <c r="V317" s="37" t="s">
        <v>67</v>
      </c>
      <c r="W317" s="375">
        <f>IFERROR(SUM(W313:W315),"0")</f>
        <v>24.5</v>
      </c>
      <c r="X317" s="375">
        <f>IFERROR(SUM(X313:X315),"0")</f>
        <v>25.200000000000003</v>
      </c>
      <c r="Y317" s="37"/>
      <c r="Z317" s="376"/>
      <c r="AA317" s="376"/>
    </row>
    <row r="318" spans="1:67" ht="14.25" hidden="1" customHeight="1" x14ac:dyDescent="0.25">
      <c r="A318" s="385" t="s">
        <v>210</v>
      </c>
      <c r="B318" s="383"/>
      <c r="C318" s="383"/>
      <c r="D318" s="383"/>
      <c r="E318" s="383"/>
      <c r="F318" s="383"/>
      <c r="G318" s="383"/>
      <c r="H318" s="383"/>
      <c r="I318" s="383"/>
      <c r="J318" s="383"/>
      <c r="K318" s="383"/>
      <c r="L318" s="383"/>
      <c r="M318" s="383"/>
      <c r="N318" s="383"/>
      <c r="O318" s="383"/>
      <c r="P318" s="383"/>
      <c r="Q318" s="383"/>
      <c r="R318" s="383"/>
      <c r="S318" s="383"/>
      <c r="T318" s="383"/>
      <c r="U318" s="383"/>
      <c r="V318" s="383"/>
      <c r="W318" s="383"/>
      <c r="X318" s="383"/>
      <c r="Y318" s="383"/>
      <c r="Z318" s="366"/>
      <c r="AA318" s="366"/>
    </row>
    <row r="319" spans="1:67" ht="27" hidden="1" customHeight="1" x14ac:dyDescent="0.25">
      <c r="A319" s="54" t="s">
        <v>454</v>
      </c>
      <c r="B319" s="54" t="s">
        <v>455</v>
      </c>
      <c r="C319" s="31">
        <v>4301060324</v>
      </c>
      <c r="D319" s="386">
        <v>4607091388831</v>
      </c>
      <c r="E319" s="381"/>
      <c r="F319" s="372">
        <v>0.38</v>
      </c>
      <c r="G319" s="32">
        <v>6</v>
      </c>
      <c r="H319" s="372">
        <v>2.2799999999999998</v>
      </c>
      <c r="I319" s="372">
        <v>2.552</v>
      </c>
      <c r="J319" s="32">
        <v>156</v>
      </c>
      <c r="K319" s="32" t="s">
        <v>71</v>
      </c>
      <c r="L319" s="33" t="s">
        <v>65</v>
      </c>
      <c r="M319" s="33"/>
      <c r="N319" s="32">
        <v>40</v>
      </c>
      <c r="O319" s="50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0"/>
      <c r="Q319" s="380"/>
      <c r="R319" s="380"/>
      <c r="S319" s="381"/>
      <c r="T319" s="34"/>
      <c r="U319" s="34"/>
      <c r="V319" s="35" t="s">
        <v>67</v>
      </c>
      <c r="W319" s="373">
        <v>0</v>
      </c>
      <c r="X319" s="374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6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403"/>
      <c r="B320" s="383"/>
      <c r="C320" s="383"/>
      <c r="D320" s="383"/>
      <c r="E320" s="383"/>
      <c r="F320" s="383"/>
      <c r="G320" s="383"/>
      <c r="H320" s="383"/>
      <c r="I320" s="383"/>
      <c r="J320" s="383"/>
      <c r="K320" s="383"/>
      <c r="L320" s="383"/>
      <c r="M320" s="383"/>
      <c r="N320" s="404"/>
      <c r="O320" s="405" t="s">
        <v>72</v>
      </c>
      <c r="P320" s="392"/>
      <c r="Q320" s="392"/>
      <c r="R320" s="392"/>
      <c r="S320" s="392"/>
      <c r="T320" s="392"/>
      <c r="U320" s="393"/>
      <c r="V320" s="37" t="s">
        <v>73</v>
      </c>
      <c r="W320" s="375">
        <f>IFERROR(W319/H319,"0")</f>
        <v>0</v>
      </c>
      <c r="X320" s="375">
        <f>IFERROR(X319/H319,"0")</f>
        <v>0</v>
      </c>
      <c r="Y320" s="375">
        <f>IFERROR(IF(Y319="",0,Y319),"0")</f>
        <v>0</v>
      </c>
      <c r="Z320" s="376"/>
      <c r="AA320" s="376"/>
    </row>
    <row r="321" spans="1:67" hidden="1" x14ac:dyDescent="0.2">
      <c r="A321" s="383"/>
      <c r="B321" s="383"/>
      <c r="C321" s="383"/>
      <c r="D321" s="383"/>
      <c r="E321" s="383"/>
      <c r="F321" s="383"/>
      <c r="G321" s="383"/>
      <c r="H321" s="383"/>
      <c r="I321" s="383"/>
      <c r="J321" s="383"/>
      <c r="K321" s="383"/>
      <c r="L321" s="383"/>
      <c r="M321" s="383"/>
      <c r="N321" s="404"/>
      <c r="O321" s="405" t="s">
        <v>72</v>
      </c>
      <c r="P321" s="392"/>
      <c r="Q321" s="392"/>
      <c r="R321" s="392"/>
      <c r="S321" s="392"/>
      <c r="T321" s="392"/>
      <c r="U321" s="393"/>
      <c r="V321" s="37" t="s">
        <v>67</v>
      </c>
      <c r="W321" s="375">
        <f>IFERROR(SUM(W319:W319),"0")</f>
        <v>0</v>
      </c>
      <c r="X321" s="375">
        <f>IFERROR(SUM(X319:X319),"0")</f>
        <v>0</v>
      </c>
      <c r="Y321" s="37"/>
      <c r="Z321" s="376"/>
      <c r="AA321" s="376"/>
    </row>
    <row r="322" spans="1:67" ht="14.25" hidden="1" customHeight="1" x14ac:dyDescent="0.25">
      <c r="A322" s="385" t="s">
        <v>88</v>
      </c>
      <c r="B322" s="383"/>
      <c r="C322" s="383"/>
      <c r="D322" s="383"/>
      <c r="E322" s="383"/>
      <c r="F322" s="383"/>
      <c r="G322" s="383"/>
      <c r="H322" s="383"/>
      <c r="I322" s="383"/>
      <c r="J322" s="383"/>
      <c r="K322" s="383"/>
      <c r="L322" s="383"/>
      <c r="M322" s="383"/>
      <c r="N322" s="383"/>
      <c r="O322" s="383"/>
      <c r="P322" s="383"/>
      <c r="Q322" s="383"/>
      <c r="R322" s="383"/>
      <c r="S322" s="383"/>
      <c r="T322" s="383"/>
      <c r="U322" s="383"/>
      <c r="V322" s="383"/>
      <c r="W322" s="383"/>
      <c r="X322" s="383"/>
      <c r="Y322" s="383"/>
      <c r="Z322" s="366"/>
      <c r="AA322" s="366"/>
    </row>
    <row r="323" spans="1:67" ht="27" hidden="1" customHeight="1" x14ac:dyDescent="0.25">
      <c r="A323" s="54" t="s">
        <v>456</v>
      </c>
      <c r="B323" s="54" t="s">
        <v>457</v>
      </c>
      <c r="C323" s="31">
        <v>4301032015</v>
      </c>
      <c r="D323" s="386">
        <v>4607091383102</v>
      </c>
      <c r="E323" s="381"/>
      <c r="F323" s="372">
        <v>0.17</v>
      </c>
      <c r="G323" s="32">
        <v>15</v>
      </c>
      <c r="H323" s="372">
        <v>2.5499999999999998</v>
      </c>
      <c r="I323" s="372">
        <v>2.9750000000000001</v>
      </c>
      <c r="J323" s="32">
        <v>156</v>
      </c>
      <c r="K323" s="32" t="s">
        <v>71</v>
      </c>
      <c r="L323" s="33" t="s">
        <v>91</v>
      </c>
      <c r="M323" s="33"/>
      <c r="N323" s="32">
        <v>180</v>
      </c>
      <c r="O323" s="68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0"/>
      <c r="Q323" s="380"/>
      <c r="R323" s="380"/>
      <c r="S323" s="381"/>
      <c r="T323" s="34"/>
      <c r="U323" s="34"/>
      <c r="V323" s="35" t="s">
        <v>67</v>
      </c>
      <c r="W323" s="373">
        <v>0</v>
      </c>
      <c r="X323" s="374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47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403"/>
      <c r="B324" s="383"/>
      <c r="C324" s="383"/>
      <c r="D324" s="383"/>
      <c r="E324" s="383"/>
      <c r="F324" s="383"/>
      <c r="G324" s="383"/>
      <c r="H324" s="383"/>
      <c r="I324" s="383"/>
      <c r="J324" s="383"/>
      <c r="K324" s="383"/>
      <c r="L324" s="383"/>
      <c r="M324" s="383"/>
      <c r="N324" s="404"/>
      <c r="O324" s="405" t="s">
        <v>72</v>
      </c>
      <c r="P324" s="392"/>
      <c r="Q324" s="392"/>
      <c r="R324" s="392"/>
      <c r="S324" s="392"/>
      <c r="T324" s="392"/>
      <c r="U324" s="393"/>
      <c r="V324" s="37" t="s">
        <v>73</v>
      </c>
      <c r="W324" s="375">
        <f>IFERROR(W323/H323,"0")</f>
        <v>0</v>
      </c>
      <c r="X324" s="375">
        <f>IFERROR(X323/H323,"0")</f>
        <v>0</v>
      </c>
      <c r="Y324" s="375">
        <f>IFERROR(IF(Y323="",0,Y323),"0")</f>
        <v>0</v>
      </c>
      <c r="Z324" s="376"/>
      <c r="AA324" s="376"/>
    </row>
    <row r="325" spans="1:67" hidden="1" x14ac:dyDescent="0.2">
      <c r="A325" s="383"/>
      <c r="B325" s="383"/>
      <c r="C325" s="383"/>
      <c r="D325" s="383"/>
      <c r="E325" s="383"/>
      <c r="F325" s="383"/>
      <c r="G325" s="383"/>
      <c r="H325" s="383"/>
      <c r="I325" s="383"/>
      <c r="J325" s="383"/>
      <c r="K325" s="383"/>
      <c r="L325" s="383"/>
      <c r="M325" s="383"/>
      <c r="N325" s="404"/>
      <c r="O325" s="405" t="s">
        <v>72</v>
      </c>
      <c r="P325" s="392"/>
      <c r="Q325" s="392"/>
      <c r="R325" s="392"/>
      <c r="S325" s="392"/>
      <c r="T325" s="392"/>
      <c r="U325" s="393"/>
      <c r="V325" s="37" t="s">
        <v>67</v>
      </c>
      <c r="W325" s="375">
        <f>IFERROR(SUM(W323:W323),"0")</f>
        <v>0</v>
      </c>
      <c r="X325" s="375">
        <f>IFERROR(SUM(X323:X323),"0")</f>
        <v>0</v>
      </c>
      <c r="Y325" s="37"/>
      <c r="Z325" s="376"/>
      <c r="AA325" s="376"/>
    </row>
    <row r="326" spans="1:67" ht="27.75" hidden="1" customHeight="1" x14ac:dyDescent="0.2">
      <c r="A326" s="490" t="s">
        <v>458</v>
      </c>
      <c r="B326" s="491"/>
      <c r="C326" s="491"/>
      <c r="D326" s="491"/>
      <c r="E326" s="491"/>
      <c r="F326" s="491"/>
      <c r="G326" s="491"/>
      <c r="H326" s="491"/>
      <c r="I326" s="491"/>
      <c r="J326" s="491"/>
      <c r="K326" s="491"/>
      <c r="L326" s="491"/>
      <c r="M326" s="491"/>
      <c r="N326" s="491"/>
      <c r="O326" s="491"/>
      <c r="P326" s="491"/>
      <c r="Q326" s="491"/>
      <c r="R326" s="491"/>
      <c r="S326" s="491"/>
      <c r="T326" s="491"/>
      <c r="U326" s="491"/>
      <c r="V326" s="491"/>
      <c r="W326" s="491"/>
      <c r="X326" s="491"/>
      <c r="Y326" s="491"/>
      <c r="Z326" s="48"/>
      <c r="AA326" s="48"/>
    </row>
    <row r="327" spans="1:67" ht="16.5" hidden="1" customHeight="1" x14ac:dyDescent="0.25">
      <c r="A327" s="382" t="s">
        <v>459</v>
      </c>
      <c r="B327" s="383"/>
      <c r="C327" s="383"/>
      <c r="D327" s="383"/>
      <c r="E327" s="383"/>
      <c r="F327" s="383"/>
      <c r="G327" s="383"/>
      <c r="H327" s="383"/>
      <c r="I327" s="383"/>
      <c r="J327" s="383"/>
      <c r="K327" s="383"/>
      <c r="L327" s="383"/>
      <c r="M327" s="383"/>
      <c r="N327" s="383"/>
      <c r="O327" s="383"/>
      <c r="P327" s="383"/>
      <c r="Q327" s="383"/>
      <c r="R327" s="383"/>
      <c r="S327" s="383"/>
      <c r="T327" s="383"/>
      <c r="U327" s="383"/>
      <c r="V327" s="383"/>
      <c r="W327" s="383"/>
      <c r="X327" s="383"/>
      <c r="Y327" s="383"/>
      <c r="Z327" s="367"/>
      <c r="AA327" s="367"/>
    </row>
    <row r="328" spans="1:67" ht="14.25" hidden="1" customHeight="1" x14ac:dyDescent="0.25">
      <c r="A328" s="385" t="s">
        <v>110</v>
      </c>
      <c r="B328" s="383"/>
      <c r="C328" s="383"/>
      <c r="D328" s="383"/>
      <c r="E328" s="383"/>
      <c r="F328" s="383"/>
      <c r="G328" s="383"/>
      <c r="H328" s="383"/>
      <c r="I328" s="383"/>
      <c r="J328" s="383"/>
      <c r="K328" s="383"/>
      <c r="L328" s="383"/>
      <c r="M328" s="383"/>
      <c r="N328" s="383"/>
      <c r="O328" s="383"/>
      <c r="P328" s="383"/>
      <c r="Q328" s="383"/>
      <c r="R328" s="383"/>
      <c r="S328" s="383"/>
      <c r="T328" s="383"/>
      <c r="U328" s="383"/>
      <c r="V328" s="383"/>
      <c r="W328" s="383"/>
      <c r="X328" s="383"/>
      <c r="Y328" s="383"/>
      <c r="Z328" s="366"/>
      <c r="AA328" s="366"/>
    </row>
    <row r="329" spans="1:67" ht="27" hidden="1" customHeight="1" x14ac:dyDescent="0.25">
      <c r="A329" s="54" t="s">
        <v>460</v>
      </c>
      <c r="B329" s="54" t="s">
        <v>461</v>
      </c>
      <c r="C329" s="31">
        <v>4301011239</v>
      </c>
      <c r="D329" s="386">
        <v>4607091383997</v>
      </c>
      <c r="E329" s="381"/>
      <c r="F329" s="372">
        <v>2.5</v>
      </c>
      <c r="G329" s="32">
        <v>6</v>
      </c>
      <c r="H329" s="372">
        <v>15</v>
      </c>
      <c r="I329" s="372">
        <v>15.48</v>
      </c>
      <c r="J329" s="32">
        <v>48</v>
      </c>
      <c r="K329" s="32" t="s">
        <v>105</v>
      </c>
      <c r="L329" s="33" t="s">
        <v>114</v>
      </c>
      <c r="M329" s="33"/>
      <c r="N329" s="32">
        <v>60</v>
      </c>
      <c r="O329" s="52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80"/>
      <c r="Q329" s="380"/>
      <c r="R329" s="380"/>
      <c r="S329" s="381"/>
      <c r="T329" s="34"/>
      <c r="U329" s="34"/>
      <c r="V329" s="35" t="s">
        <v>67</v>
      </c>
      <c r="W329" s="373">
        <v>0</v>
      </c>
      <c r="X329" s="374">
        <f t="shared" ref="X329:X338" si="65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48" t="s">
        <v>1</v>
      </c>
      <c r="BL329" s="64">
        <f t="shared" ref="BL329:BL338" si="66">IFERROR(W329*I329/H329,"0")</f>
        <v>0</v>
      </c>
      <c r="BM329" s="64">
        <f t="shared" ref="BM329:BM338" si="67">IFERROR(X329*I329/H329,"0")</f>
        <v>0</v>
      </c>
      <c r="BN329" s="64">
        <f t="shared" ref="BN329:BN338" si="68">IFERROR(1/J329*(W329/H329),"0")</f>
        <v>0</v>
      </c>
      <c r="BO329" s="64">
        <f t="shared" ref="BO329:BO338" si="69">IFERROR(1/J329*(X329/H329),"0")</f>
        <v>0</v>
      </c>
    </row>
    <row r="330" spans="1:67" ht="27" customHeight="1" x14ac:dyDescent="0.25">
      <c r="A330" s="54" t="s">
        <v>460</v>
      </c>
      <c r="B330" s="54" t="s">
        <v>462</v>
      </c>
      <c r="C330" s="31">
        <v>4301011339</v>
      </c>
      <c r="D330" s="386">
        <v>4607091383997</v>
      </c>
      <c r="E330" s="381"/>
      <c r="F330" s="372">
        <v>2.5</v>
      </c>
      <c r="G330" s="32">
        <v>6</v>
      </c>
      <c r="H330" s="372">
        <v>15</v>
      </c>
      <c r="I330" s="372">
        <v>15.48</v>
      </c>
      <c r="J330" s="32">
        <v>48</v>
      </c>
      <c r="K330" s="32" t="s">
        <v>105</v>
      </c>
      <c r="L330" s="33" t="s">
        <v>65</v>
      </c>
      <c r="M330" s="33"/>
      <c r="N330" s="32">
        <v>60</v>
      </c>
      <c r="O330" s="5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0"/>
      <c r="Q330" s="380"/>
      <c r="R330" s="380"/>
      <c r="S330" s="381"/>
      <c r="T330" s="34"/>
      <c r="U330" s="34"/>
      <c r="V330" s="35" t="s">
        <v>67</v>
      </c>
      <c r="W330" s="373">
        <v>530</v>
      </c>
      <c r="X330" s="374">
        <f t="shared" si="65"/>
        <v>540</v>
      </c>
      <c r="Y330" s="36">
        <f>IFERROR(IF(X330=0,"",ROUNDUP(X330/H330,0)*0.02175),"")</f>
        <v>0.78299999999999992</v>
      </c>
      <c r="Z330" s="56"/>
      <c r="AA330" s="57"/>
      <c r="AE330" s="64"/>
      <c r="BB330" s="249" t="s">
        <v>1</v>
      </c>
      <c r="BL330" s="64">
        <f t="shared" si="66"/>
        <v>546.95999999999992</v>
      </c>
      <c r="BM330" s="64">
        <f t="shared" si="67"/>
        <v>557.28000000000009</v>
      </c>
      <c r="BN330" s="64">
        <f t="shared" si="68"/>
        <v>0.73611111111111116</v>
      </c>
      <c r="BO330" s="64">
        <f t="shared" si="69"/>
        <v>0.75</v>
      </c>
    </row>
    <row r="331" spans="1:67" ht="27" hidden="1" customHeight="1" x14ac:dyDescent="0.25">
      <c r="A331" s="54" t="s">
        <v>463</v>
      </c>
      <c r="B331" s="54" t="s">
        <v>464</v>
      </c>
      <c r="C331" s="31">
        <v>4301011865</v>
      </c>
      <c r="D331" s="386">
        <v>4680115884076</v>
      </c>
      <c r="E331" s="381"/>
      <c r="F331" s="372">
        <v>2.5</v>
      </c>
      <c r="G331" s="32">
        <v>6</v>
      </c>
      <c r="H331" s="372">
        <v>15</v>
      </c>
      <c r="I331" s="372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752" t="s">
        <v>465</v>
      </c>
      <c r="P331" s="380"/>
      <c r="Q331" s="380"/>
      <c r="R331" s="380"/>
      <c r="S331" s="381"/>
      <c r="T331" s="34"/>
      <c r="U331" s="34"/>
      <c r="V331" s="35" t="s">
        <v>67</v>
      </c>
      <c r="W331" s="373">
        <v>0</v>
      </c>
      <c r="X331" s="374">
        <f t="shared" si="65"/>
        <v>0</v>
      </c>
      <c r="Y331" s="36" t="str">
        <f>IFERROR(IF(X331=0,"",ROUNDUP(X331/H331,0)*0.02175),"")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hidden="1" customHeight="1" x14ac:dyDescent="0.25">
      <c r="A332" s="54" t="s">
        <v>466</v>
      </c>
      <c r="B332" s="54" t="s">
        <v>467</v>
      </c>
      <c r="C332" s="31">
        <v>4301011240</v>
      </c>
      <c r="D332" s="386">
        <v>4607091384130</v>
      </c>
      <c r="E332" s="381"/>
      <c r="F332" s="372">
        <v>2.5</v>
      </c>
      <c r="G332" s="32">
        <v>6</v>
      </c>
      <c r="H332" s="372">
        <v>15</v>
      </c>
      <c r="I332" s="372">
        <v>15.48</v>
      </c>
      <c r="J332" s="32">
        <v>48</v>
      </c>
      <c r="K332" s="32" t="s">
        <v>105</v>
      </c>
      <c r="L332" s="33" t="s">
        <v>114</v>
      </c>
      <c r="M332" s="33"/>
      <c r="N332" s="32">
        <v>60</v>
      </c>
      <c r="O332" s="56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0"/>
      <c r="Q332" s="380"/>
      <c r="R332" s="380"/>
      <c r="S332" s="381"/>
      <c r="T332" s="34"/>
      <c r="U332" s="34"/>
      <c r="V332" s="35" t="s">
        <v>67</v>
      </c>
      <c r="W332" s="373">
        <v>0</v>
      </c>
      <c r="X332" s="374">
        <f t="shared" si="65"/>
        <v>0</v>
      </c>
      <c r="Y332" s="36" t="str">
        <f>IFERROR(IF(X332=0,"",ROUNDUP(X332/H332,0)*0.02039),"")</f>
        <v/>
      </c>
      <c r="Z332" s="56"/>
      <c r="AA332" s="57"/>
      <c r="AE332" s="64"/>
      <c r="BB332" s="251" t="s">
        <v>1</v>
      </c>
      <c r="BL332" s="64">
        <f t="shared" si="66"/>
        <v>0</v>
      </c>
      <c r="BM332" s="64">
        <f t="shared" si="67"/>
        <v>0</v>
      </c>
      <c r="BN332" s="64">
        <f t="shared" si="68"/>
        <v>0</v>
      </c>
      <c r="BO332" s="64">
        <f t="shared" si="69"/>
        <v>0</v>
      </c>
    </row>
    <row r="333" spans="1:67" ht="27" customHeight="1" x14ac:dyDescent="0.25">
      <c r="A333" s="54" t="s">
        <v>466</v>
      </c>
      <c r="B333" s="54" t="s">
        <v>468</v>
      </c>
      <c r="C333" s="31">
        <v>4301011326</v>
      </c>
      <c r="D333" s="386">
        <v>4607091384130</v>
      </c>
      <c r="E333" s="381"/>
      <c r="F333" s="372">
        <v>2.5</v>
      </c>
      <c r="G333" s="32">
        <v>6</v>
      </c>
      <c r="H333" s="372">
        <v>15</v>
      </c>
      <c r="I333" s="372">
        <v>15.48</v>
      </c>
      <c r="J333" s="32">
        <v>48</v>
      </c>
      <c r="K333" s="32" t="s">
        <v>105</v>
      </c>
      <c r="L333" s="33" t="s">
        <v>65</v>
      </c>
      <c r="M333" s="33"/>
      <c r="N333" s="32">
        <v>60</v>
      </c>
      <c r="O333" s="65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0"/>
      <c r="Q333" s="380"/>
      <c r="R333" s="380"/>
      <c r="S333" s="381"/>
      <c r="T333" s="34"/>
      <c r="U333" s="34"/>
      <c r="V333" s="35" t="s">
        <v>67</v>
      </c>
      <c r="W333" s="373">
        <v>50</v>
      </c>
      <c r="X333" s="374">
        <f t="shared" si="65"/>
        <v>60</v>
      </c>
      <c r="Y333" s="36">
        <f>IFERROR(IF(X333=0,"",ROUNDUP(X333/H333,0)*0.02175),"")</f>
        <v>8.6999999999999994E-2</v>
      </c>
      <c r="Z333" s="56"/>
      <c r="AA333" s="57"/>
      <c r="AE333" s="64"/>
      <c r="BB333" s="252" t="s">
        <v>1</v>
      </c>
      <c r="BL333" s="64">
        <f t="shared" si="66"/>
        <v>51.6</v>
      </c>
      <c r="BM333" s="64">
        <f t="shared" si="67"/>
        <v>61.92</v>
      </c>
      <c r="BN333" s="64">
        <f t="shared" si="68"/>
        <v>6.9444444444444448E-2</v>
      </c>
      <c r="BO333" s="64">
        <f t="shared" si="69"/>
        <v>8.3333333333333329E-2</v>
      </c>
    </row>
    <row r="334" spans="1:67" ht="27" hidden="1" customHeight="1" x14ac:dyDescent="0.25">
      <c r="A334" s="54" t="s">
        <v>469</v>
      </c>
      <c r="B334" s="54" t="s">
        <v>470</v>
      </c>
      <c r="C334" s="31">
        <v>4301011238</v>
      </c>
      <c r="D334" s="386">
        <v>4607091384147</v>
      </c>
      <c r="E334" s="381"/>
      <c r="F334" s="372">
        <v>2.5</v>
      </c>
      <c r="G334" s="32">
        <v>6</v>
      </c>
      <c r="H334" s="372">
        <v>15</v>
      </c>
      <c r="I334" s="372">
        <v>15.48</v>
      </c>
      <c r="J334" s="32">
        <v>48</v>
      </c>
      <c r="K334" s="32" t="s">
        <v>105</v>
      </c>
      <c r="L334" s="33" t="s">
        <v>114</v>
      </c>
      <c r="M334" s="33"/>
      <c r="N334" s="32">
        <v>60</v>
      </c>
      <c r="O334" s="75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4" s="380"/>
      <c r="Q334" s="380"/>
      <c r="R334" s="380"/>
      <c r="S334" s="381"/>
      <c r="T334" s="34"/>
      <c r="U334" s="34"/>
      <c r="V334" s="35" t="s">
        <v>67</v>
      </c>
      <c r="W334" s="373">
        <v>0</v>
      </c>
      <c r="X334" s="374">
        <f t="shared" si="65"/>
        <v>0</v>
      </c>
      <c r="Y334" s="36" t="str">
        <f>IFERROR(IF(X334=0,"",ROUNDUP(X334/H334,0)*0.02039),"")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hidden="1" customHeight="1" x14ac:dyDescent="0.25">
      <c r="A335" s="54" t="s">
        <v>471</v>
      </c>
      <c r="B335" s="54" t="s">
        <v>472</v>
      </c>
      <c r="C335" s="31">
        <v>4301011947</v>
      </c>
      <c r="D335" s="386">
        <v>4680115884854</v>
      </c>
      <c r="E335" s="381"/>
      <c r="F335" s="372">
        <v>2.5</v>
      </c>
      <c r="G335" s="32">
        <v>6</v>
      </c>
      <c r="H335" s="372">
        <v>15</v>
      </c>
      <c r="I335" s="372">
        <v>15.48</v>
      </c>
      <c r="J335" s="32">
        <v>48</v>
      </c>
      <c r="K335" s="32" t="s">
        <v>105</v>
      </c>
      <c r="L335" s="33" t="s">
        <v>114</v>
      </c>
      <c r="M335" s="33"/>
      <c r="N335" s="32">
        <v>60</v>
      </c>
      <c r="O335" s="499" t="s">
        <v>473</v>
      </c>
      <c r="P335" s="380"/>
      <c r="Q335" s="380"/>
      <c r="R335" s="380"/>
      <c r="S335" s="381"/>
      <c r="T335" s="34"/>
      <c r="U335" s="34"/>
      <c r="V335" s="35" t="s">
        <v>67</v>
      </c>
      <c r="W335" s="373">
        <v>0</v>
      </c>
      <c r="X335" s="374">
        <f t="shared" si="65"/>
        <v>0</v>
      </c>
      <c r="Y335" s="36" t="str">
        <f>IFERROR(IF(X335=0,"",ROUNDUP(X335/H335,0)*0.02039),"")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ht="27" customHeight="1" x14ac:dyDescent="0.25">
      <c r="A336" s="54" t="s">
        <v>469</v>
      </c>
      <c r="B336" s="54" t="s">
        <v>474</v>
      </c>
      <c r="C336" s="31">
        <v>4301011330</v>
      </c>
      <c r="D336" s="386">
        <v>4607091384147</v>
      </c>
      <c r="E336" s="381"/>
      <c r="F336" s="372">
        <v>2.5</v>
      </c>
      <c r="G336" s="32">
        <v>6</v>
      </c>
      <c r="H336" s="372">
        <v>15</v>
      </c>
      <c r="I336" s="372">
        <v>15.48</v>
      </c>
      <c r="J336" s="32">
        <v>48</v>
      </c>
      <c r="K336" s="32" t="s">
        <v>105</v>
      </c>
      <c r="L336" s="33" t="s">
        <v>65</v>
      </c>
      <c r="M336" s="33"/>
      <c r="N336" s="32">
        <v>60</v>
      </c>
      <c r="O336" s="6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6" s="380"/>
      <c r="Q336" s="380"/>
      <c r="R336" s="380"/>
      <c r="S336" s="381"/>
      <c r="T336" s="34"/>
      <c r="U336" s="34"/>
      <c r="V336" s="35" t="s">
        <v>67</v>
      </c>
      <c r="W336" s="373">
        <v>210</v>
      </c>
      <c r="X336" s="374">
        <f t="shared" si="65"/>
        <v>210</v>
      </c>
      <c r="Y336" s="36">
        <f>IFERROR(IF(X336=0,"",ROUNDUP(X336/H336,0)*0.02175),"")</f>
        <v>0.30449999999999999</v>
      </c>
      <c r="Z336" s="56"/>
      <c r="AA336" s="57"/>
      <c r="AE336" s="64"/>
      <c r="BB336" s="255" t="s">
        <v>1</v>
      </c>
      <c r="BL336" s="64">
        <f t="shared" si="66"/>
        <v>216.72</v>
      </c>
      <c r="BM336" s="64">
        <f t="shared" si="67"/>
        <v>216.72</v>
      </c>
      <c r="BN336" s="64">
        <f t="shared" si="68"/>
        <v>0.29166666666666663</v>
      </c>
      <c r="BO336" s="64">
        <f t="shared" si="69"/>
        <v>0.29166666666666663</v>
      </c>
    </row>
    <row r="337" spans="1:67" ht="27" hidden="1" customHeight="1" x14ac:dyDescent="0.25">
      <c r="A337" s="54" t="s">
        <v>475</v>
      </c>
      <c r="B337" s="54" t="s">
        <v>476</v>
      </c>
      <c r="C337" s="31">
        <v>4301011327</v>
      </c>
      <c r="D337" s="386">
        <v>4607091384154</v>
      </c>
      <c r="E337" s="381"/>
      <c r="F337" s="372">
        <v>0.5</v>
      </c>
      <c r="G337" s="32">
        <v>10</v>
      </c>
      <c r="H337" s="372">
        <v>5</v>
      </c>
      <c r="I337" s="372">
        <v>5.21</v>
      </c>
      <c r="J337" s="32">
        <v>120</v>
      </c>
      <c r="K337" s="32" t="s">
        <v>71</v>
      </c>
      <c r="L337" s="33" t="s">
        <v>65</v>
      </c>
      <c r="M337" s="33"/>
      <c r="N337" s="32">
        <v>60</v>
      </c>
      <c r="O337" s="7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0"/>
      <c r="Q337" s="380"/>
      <c r="R337" s="380"/>
      <c r="S337" s="381"/>
      <c r="T337" s="34"/>
      <c r="U337" s="34"/>
      <c r="V337" s="35" t="s">
        <v>67</v>
      </c>
      <c r="W337" s="373">
        <v>0</v>
      </c>
      <c r="X337" s="374">
        <f t="shared" si="65"/>
        <v>0</v>
      </c>
      <c r="Y337" s="36" t="str">
        <f>IFERROR(IF(X337=0,"",ROUNDUP(X337/H337,0)*0.00937),"")</f>
        <v/>
      </c>
      <c r="Z337" s="56"/>
      <c r="AA337" s="57"/>
      <c r="AE337" s="64"/>
      <c r="BB337" s="256" t="s">
        <v>1</v>
      </c>
      <c r="BL337" s="64">
        <f t="shared" si="66"/>
        <v>0</v>
      </c>
      <c r="BM337" s="64">
        <f t="shared" si="67"/>
        <v>0</v>
      </c>
      <c r="BN337" s="64">
        <f t="shared" si="68"/>
        <v>0</v>
      </c>
      <c r="BO337" s="64">
        <f t="shared" si="69"/>
        <v>0</v>
      </c>
    </row>
    <row r="338" spans="1:67" ht="27" hidden="1" customHeight="1" x14ac:dyDescent="0.25">
      <c r="A338" s="54" t="s">
        <v>477</v>
      </c>
      <c r="B338" s="54" t="s">
        <v>478</v>
      </c>
      <c r="C338" s="31">
        <v>4301011332</v>
      </c>
      <c r="D338" s="386">
        <v>4607091384161</v>
      </c>
      <c r="E338" s="381"/>
      <c r="F338" s="372">
        <v>0.5</v>
      </c>
      <c r="G338" s="32">
        <v>10</v>
      </c>
      <c r="H338" s="372">
        <v>5</v>
      </c>
      <c r="I338" s="372">
        <v>5.21</v>
      </c>
      <c r="J338" s="32">
        <v>120</v>
      </c>
      <c r="K338" s="32" t="s">
        <v>71</v>
      </c>
      <c r="L338" s="33" t="s">
        <v>65</v>
      </c>
      <c r="M338" s="33"/>
      <c r="N338" s="32">
        <v>60</v>
      </c>
      <c r="O338" s="38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0"/>
      <c r="Q338" s="380"/>
      <c r="R338" s="380"/>
      <c r="S338" s="381"/>
      <c r="T338" s="34"/>
      <c r="U338" s="34"/>
      <c r="V338" s="35" t="s">
        <v>67</v>
      </c>
      <c r="W338" s="373">
        <v>0</v>
      </c>
      <c r="X338" s="374">
        <f t="shared" si="65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6"/>
        <v>0</v>
      </c>
      <c r="BM338" s="64">
        <f t="shared" si="67"/>
        <v>0</v>
      </c>
      <c r="BN338" s="64">
        <f t="shared" si="68"/>
        <v>0</v>
      </c>
      <c r="BO338" s="64">
        <f t="shared" si="69"/>
        <v>0</v>
      </c>
    </row>
    <row r="339" spans="1:67" x14ac:dyDescent="0.2">
      <c r="A339" s="403"/>
      <c r="B339" s="383"/>
      <c r="C339" s="383"/>
      <c r="D339" s="383"/>
      <c r="E339" s="383"/>
      <c r="F339" s="383"/>
      <c r="G339" s="383"/>
      <c r="H339" s="383"/>
      <c r="I339" s="383"/>
      <c r="J339" s="383"/>
      <c r="K339" s="383"/>
      <c r="L339" s="383"/>
      <c r="M339" s="383"/>
      <c r="N339" s="404"/>
      <c r="O339" s="405" t="s">
        <v>72</v>
      </c>
      <c r="P339" s="392"/>
      <c r="Q339" s="392"/>
      <c r="R339" s="392"/>
      <c r="S339" s="392"/>
      <c r="T339" s="392"/>
      <c r="U339" s="393"/>
      <c r="V339" s="37" t="s">
        <v>73</v>
      </c>
      <c r="W339" s="375">
        <f>IFERROR(W329/H329,"0")+IFERROR(W330/H330,"0")+IFERROR(W331/H331,"0")+IFERROR(W332/H332,"0")+IFERROR(W333/H333,"0")+IFERROR(W334/H334,"0")+IFERROR(W335/H335,"0")+IFERROR(W336/H336,"0")+IFERROR(W337/H337,"0")+IFERROR(W338/H338,"0")</f>
        <v>52.666666666666671</v>
      </c>
      <c r="X339" s="375">
        <f>IFERROR(X329/H329,"0")+IFERROR(X330/H330,"0")+IFERROR(X331/H331,"0")+IFERROR(X332/H332,"0")+IFERROR(X333/H333,"0")+IFERROR(X334/H334,"0")+IFERROR(X335/H335,"0")+IFERROR(X336/H336,"0")+IFERROR(X337/H337,"0")+IFERROR(X338/H338,"0")</f>
        <v>54</v>
      </c>
      <c r="Y339" s="375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1.1744999999999999</v>
      </c>
      <c r="Z339" s="376"/>
      <c r="AA339" s="376"/>
    </row>
    <row r="340" spans="1:67" x14ac:dyDescent="0.2">
      <c r="A340" s="383"/>
      <c r="B340" s="383"/>
      <c r="C340" s="383"/>
      <c r="D340" s="383"/>
      <c r="E340" s="383"/>
      <c r="F340" s="383"/>
      <c r="G340" s="383"/>
      <c r="H340" s="383"/>
      <c r="I340" s="383"/>
      <c r="J340" s="383"/>
      <c r="K340" s="383"/>
      <c r="L340" s="383"/>
      <c r="M340" s="383"/>
      <c r="N340" s="404"/>
      <c r="O340" s="405" t="s">
        <v>72</v>
      </c>
      <c r="P340" s="392"/>
      <c r="Q340" s="392"/>
      <c r="R340" s="392"/>
      <c r="S340" s="392"/>
      <c r="T340" s="392"/>
      <c r="U340" s="393"/>
      <c r="V340" s="37" t="s">
        <v>67</v>
      </c>
      <c r="W340" s="375">
        <f>IFERROR(SUM(W329:W338),"0")</f>
        <v>790</v>
      </c>
      <c r="X340" s="375">
        <f>IFERROR(SUM(X329:X338),"0")</f>
        <v>810</v>
      </c>
      <c r="Y340" s="37"/>
      <c r="Z340" s="376"/>
      <c r="AA340" s="376"/>
    </row>
    <row r="341" spans="1:67" ht="14.25" hidden="1" customHeight="1" x14ac:dyDescent="0.25">
      <c r="A341" s="385" t="s">
        <v>102</v>
      </c>
      <c r="B341" s="383"/>
      <c r="C341" s="383"/>
      <c r="D341" s="383"/>
      <c r="E341" s="383"/>
      <c r="F341" s="383"/>
      <c r="G341" s="383"/>
      <c r="H341" s="383"/>
      <c r="I341" s="383"/>
      <c r="J341" s="383"/>
      <c r="K341" s="383"/>
      <c r="L341" s="383"/>
      <c r="M341" s="383"/>
      <c r="N341" s="383"/>
      <c r="O341" s="383"/>
      <c r="P341" s="383"/>
      <c r="Q341" s="383"/>
      <c r="R341" s="383"/>
      <c r="S341" s="383"/>
      <c r="T341" s="383"/>
      <c r="U341" s="383"/>
      <c r="V341" s="383"/>
      <c r="W341" s="383"/>
      <c r="X341" s="383"/>
      <c r="Y341" s="383"/>
      <c r="Z341" s="366"/>
      <c r="AA341" s="366"/>
    </row>
    <row r="342" spans="1:67" ht="27" customHeight="1" x14ac:dyDescent="0.25">
      <c r="A342" s="54" t="s">
        <v>479</v>
      </c>
      <c r="B342" s="54" t="s">
        <v>480</v>
      </c>
      <c r="C342" s="31">
        <v>4301020178</v>
      </c>
      <c r="D342" s="386">
        <v>4607091383980</v>
      </c>
      <c r="E342" s="381"/>
      <c r="F342" s="372">
        <v>2.5</v>
      </c>
      <c r="G342" s="32">
        <v>6</v>
      </c>
      <c r="H342" s="372">
        <v>15</v>
      </c>
      <c r="I342" s="372">
        <v>15.48</v>
      </c>
      <c r="J342" s="32">
        <v>48</v>
      </c>
      <c r="K342" s="32" t="s">
        <v>105</v>
      </c>
      <c r="L342" s="33" t="s">
        <v>106</v>
      </c>
      <c r="M342" s="33"/>
      <c r="N342" s="32">
        <v>50</v>
      </c>
      <c r="O342" s="4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0"/>
      <c r="Q342" s="380"/>
      <c r="R342" s="380"/>
      <c r="S342" s="381"/>
      <c r="T342" s="34"/>
      <c r="U342" s="34"/>
      <c r="V342" s="35" t="s">
        <v>67</v>
      </c>
      <c r="W342" s="373">
        <v>110</v>
      </c>
      <c r="X342" s="374">
        <f>IFERROR(IF(W342="",0,CEILING((W342/$H342),1)*$H342),"")</f>
        <v>120</v>
      </c>
      <c r="Y342" s="36">
        <f>IFERROR(IF(X342=0,"",ROUNDUP(X342/H342,0)*0.02175),"")</f>
        <v>0.17399999999999999</v>
      </c>
      <c r="Z342" s="56"/>
      <c r="AA342" s="57"/>
      <c r="AE342" s="64"/>
      <c r="BB342" s="258" t="s">
        <v>1</v>
      </c>
      <c r="BL342" s="64">
        <f>IFERROR(W342*I342/H342,"0")</f>
        <v>113.52</v>
      </c>
      <c r="BM342" s="64">
        <f>IFERROR(X342*I342/H342,"0")</f>
        <v>123.84</v>
      </c>
      <c r="BN342" s="64">
        <f>IFERROR(1/J342*(W342/H342),"0")</f>
        <v>0.15277777777777776</v>
      </c>
      <c r="BO342" s="64">
        <f>IFERROR(1/J342*(X342/H342),"0")</f>
        <v>0.16666666666666666</v>
      </c>
    </row>
    <row r="343" spans="1:67" ht="16.5" hidden="1" customHeight="1" x14ac:dyDescent="0.25">
      <c r="A343" s="54" t="s">
        <v>481</v>
      </c>
      <c r="B343" s="54" t="s">
        <v>482</v>
      </c>
      <c r="C343" s="31">
        <v>4301020270</v>
      </c>
      <c r="D343" s="386">
        <v>4680115883314</v>
      </c>
      <c r="E343" s="381"/>
      <c r="F343" s="372">
        <v>1.35</v>
      </c>
      <c r="G343" s="32">
        <v>8</v>
      </c>
      <c r="H343" s="372">
        <v>10.8</v>
      </c>
      <c r="I343" s="372">
        <v>11.28</v>
      </c>
      <c r="J343" s="32">
        <v>56</v>
      </c>
      <c r="K343" s="32" t="s">
        <v>105</v>
      </c>
      <c r="L343" s="33" t="s">
        <v>124</v>
      </c>
      <c r="M343" s="33"/>
      <c r="N343" s="32">
        <v>50</v>
      </c>
      <c r="O343" s="58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0"/>
      <c r="Q343" s="380"/>
      <c r="R343" s="380"/>
      <c r="S343" s="381"/>
      <c r="T343" s="34"/>
      <c r="U343" s="34"/>
      <c r="V343" s="35" t="s">
        <v>67</v>
      </c>
      <c r="W343" s="373">
        <v>0</v>
      </c>
      <c r="X343" s="374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59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483</v>
      </c>
      <c r="B344" s="54" t="s">
        <v>484</v>
      </c>
      <c r="C344" s="31">
        <v>4301020179</v>
      </c>
      <c r="D344" s="386">
        <v>4607091384178</v>
      </c>
      <c r="E344" s="381"/>
      <c r="F344" s="372">
        <v>0.4</v>
      </c>
      <c r="G344" s="32">
        <v>10</v>
      </c>
      <c r="H344" s="372">
        <v>4</v>
      </c>
      <c r="I344" s="372">
        <v>4.24</v>
      </c>
      <c r="J344" s="32">
        <v>120</v>
      </c>
      <c r="K344" s="32" t="s">
        <v>71</v>
      </c>
      <c r="L344" s="33" t="s">
        <v>106</v>
      </c>
      <c r="M344" s="33"/>
      <c r="N344" s="32">
        <v>50</v>
      </c>
      <c r="O344" s="4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0"/>
      <c r="Q344" s="380"/>
      <c r="R344" s="380"/>
      <c r="S344" s="381"/>
      <c r="T344" s="34"/>
      <c r="U344" s="34"/>
      <c r="V344" s="35" t="s">
        <v>67</v>
      </c>
      <c r="W344" s="373">
        <v>0</v>
      </c>
      <c r="X344" s="374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0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03"/>
      <c r="B345" s="383"/>
      <c r="C345" s="383"/>
      <c r="D345" s="383"/>
      <c r="E345" s="383"/>
      <c r="F345" s="383"/>
      <c r="G345" s="383"/>
      <c r="H345" s="383"/>
      <c r="I345" s="383"/>
      <c r="J345" s="383"/>
      <c r="K345" s="383"/>
      <c r="L345" s="383"/>
      <c r="M345" s="383"/>
      <c r="N345" s="404"/>
      <c r="O345" s="405" t="s">
        <v>72</v>
      </c>
      <c r="P345" s="392"/>
      <c r="Q345" s="392"/>
      <c r="R345" s="392"/>
      <c r="S345" s="392"/>
      <c r="T345" s="392"/>
      <c r="U345" s="393"/>
      <c r="V345" s="37" t="s">
        <v>73</v>
      </c>
      <c r="W345" s="375">
        <f>IFERROR(W342/H342,"0")+IFERROR(W343/H343,"0")+IFERROR(W344/H344,"0")</f>
        <v>7.333333333333333</v>
      </c>
      <c r="X345" s="375">
        <f>IFERROR(X342/H342,"0")+IFERROR(X343/H343,"0")+IFERROR(X344/H344,"0")</f>
        <v>8</v>
      </c>
      <c r="Y345" s="375">
        <f>IFERROR(IF(Y342="",0,Y342),"0")+IFERROR(IF(Y343="",0,Y343),"0")+IFERROR(IF(Y344="",0,Y344),"0")</f>
        <v>0.17399999999999999</v>
      </c>
      <c r="Z345" s="376"/>
      <c r="AA345" s="376"/>
    </row>
    <row r="346" spans="1:67" x14ac:dyDescent="0.2">
      <c r="A346" s="383"/>
      <c r="B346" s="383"/>
      <c r="C346" s="383"/>
      <c r="D346" s="383"/>
      <c r="E346" s="383"/>
      <c r="F346" s="383"/>
      <c r="G346" s="383"/>
      <c r="H346" s="383"/>
      <c r="I346" s="383"/>
      <c r="J346" s="383"/>
      <c r="K346" s="383"/>
      <c r="L346" s="383"/>
      <c r="M346" s="383"/>
      <c r="N346" s="404"/>
      <c r="O346" s="405" t="s">
        <v>72</v>
      </c>
      <c r="P346" s="392"/>
      <c r="Q346" s="392"/>
      <c r="R346" s="392"/>
      <c r="S346" s="392"/>
      <c r="T346" s="392"/>
      <c r="U346" s="393"/>
      <c r="V346" s="37" t="s">
        <v>67</v>
      </c>
      <c r="W346" s="375">
        <f>IFERROR(SUM(W342:W344),"0")</f>
        <v>110</v>
      </c>
      <c r="X346" s="375">
        <f>IFERROR(SUM(X342:X344),"0")</f>
        <v>120</v>
      </c>
      <c r="Y346" s="37"/>
      <c r="Z346" s="376"/>
      <c r="AA346" s="376"/>
    </row>
    <row r="347" spans="1:67" ht="14.25" hidden="1" customHeight="1" x14ac:dyDescent="0.25">
      <c r="A347" s="385" t="s">
        <v>74</v>
      </c>
      <c r="B347" s="383"/>
      <c r="C347" s="383"/>
      <c r="D347" s="383"/>
      <c r="E347" s="383"/>
      <c r="F347" s="383"/>
      <c r="G347" s="383"/>
      <c r="H347" s="383"/>
      <c r="I347" s="383"/>
      <c r="J347" s="383"/>
      <c r="K347" s="383"/>
      <c r="L347" s="383"/>
      <c r="M347" s="383"/>
      <c r="N347" s="383"/>
      <c r="O347" s="383"/>
      <c r="P347" s="383"/>
      <c r="Q347" s="383"/>
      <c r="R347" s="383"/>
      <c r="S347" s="383"/>
      <c r="T347" s="383"/>
      <c r="U347" s="383"/>
      <c r="V347" s="383"/>
      <c r="W347" s="383"/>
      <c r="X347" s="383"/>
      <c r="Y347" s="383"/>
      <c r="Z347" s="366"/>
      <c r="AA347" s="366"/>
    </row>
    <row r="348" spans="1:67" ht="27" hidden="1" customHeight="1" x14ac:dyDescent="0.25">
      <c r="A348" s="54" t="s">
        <v>485</v>
      </c>
      <c r="B348" s="54" t="s">
        <v>486</v>
      </c>
      <c r="C348" s="31">
        <v>4301051560</v>
      </c>
      <c r="D348" s="386">
        <v>4607091383928</v>
      </c>
      <c r="E348" s="381"/>
      <c r="F348" s="372">
        <v>1.3</v>
      </c>
      <c r="G348" s="32">
        <v>6</v>
      </c>
      <c r="H348" s="372">
        <v>7.8</v>
      </c>
      <c r="I348" s="372">
        <v>8.3699999999999992</v>
      </c>
      <c r="J348" s="32">
        <v>56</v>
      </c>
      <c r="K348" s="32" t="s">
        <v>105</v>
      </c>
      <c r="L348" s="33" t="s">
        <v>124</v>
      </c>
      <c r="M348" s="33"/>
      <c r="N348" s="32">
        <v>40</v>
      </c>
      <c r="O348" s="45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0"/>
      <c r="Q348" s="380"/>
      <c r="R348" s="380"/>
      <c r="S348" s="381"/>
      <c r="T348" s="34"/>
      <c r="U348" s="34"/>
      <c r="V348" s="35" t="s">
        <v>67</v>
      </c>
      <c r="W348" s="373">
        <v>0</v>
      </c>
      <c r="X348" s="374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1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487</v>
      </c>
      <c r="B349" s="54" t="s">
        <v>488</v>
      </c>
      <c r="C349" s="31">
        <v>4301051298</v>
      </c>
      <c r="D349" s="386">
        <v>4607091384260</v>
      </c>
      <c r="E349" s="381"/>
      <c r="F349" s="372">
        <v>1.3</v>
      </c>
      <c r="G349" s="32">
        <v>6</v>
      </c>
      <c r="H349" s="372">
        <v>7.8</v>
      </c>
      <c r="I349" s="372">
        <v>8.3640000000000008</v>
      </c>
      <c r="J349" s="32">
        <v>56</v>
      </c>
      <c r="K349" s="32" t="s">
        <v>105</v>
      </c>
      <c r="L349" s="33" t="s">
        <v>65</v>
      </c>
      <c r="M349" s="33"/>
      <c r="N349" s="32">
        <v>35</v>
      </c>
      <c r="O349" s="65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0"/>
      <c r="Q349" s="380"/>
      <c r="R349" s="380"/>
      <c r="S349" s="381"/>
      <c r="T349" s="34"/>
      <c r="U349" s="34"/>
      <c r="V349" s="35" t="s">
        <v>67</v>
      </c>
      <c r="W349" s="373">
        <v>0</v>
      </c>
      <c r="X349" s="374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2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idden="1" x14ac:dyDescent="0.2">
      <c r="A350" s="403"/>
      <c r="B350" s="383"/>
      <c r="C350" s="383"/>
      <c r="D350" s="383"/>
      <c r="E350" s="383"/>
      <c r="F350" s="383"/>
      <c r="G350" s="383"/>
      <c r="H350" s="383"/>
      <c r="I350" s="383"/>
      <c r="J350" s="383"/>
      <c r="K350" s="383"/>
      <c r="L350" s="383"/>
      <c r="M350" s="383"/>
      <c r="N350" s="404"/>
      <c r="O350" s="405" t="s">
        <v>72</v>
      </c>
      <c r="P350" s="392"/>
      <c r="Q350" s="392"/>
      <c r="R350" s="392"/>
      <c r="S350" s="392"/>
      <c r="T350" s="392"/>
      <c r="U350" s="393"/>
      <c r="V350" s="37" t="s">
        <v>73</v>
      </c>
      <c r="W350" s="375">
        <f>IFERROR(W348/H348,"0")+IFERROR(W349/H349,"0")</f>
        <v>0</v>
      </c>
      <c r="X350" s="375">
        <f>IFERROR(X348/H348,"0")+IFERROR(X349/H349,"0")</f>
        <v>0</v>
      </c>
      <c r="Y350" s="375">
        <f>IFERROR(IF(Y348="",0,Y348),"0")+IFERROR(IF(Y349="",0,Y349),"0")</f>
        <v>0</v>
      </c>
      <c r="Z350" s="376"/>
      <c r="AA350" s="376"/>
    </row>
    <row r="351" spans="1:67" hidden="1" x14ac:dyDescent="0.2">
      <c r="A351" s="383"/>
      <c r="B351" s="383"/>
      <c r="C351" s="383"/>
      <c r="D351" s="383"/>
      <c r="E351" s="383"/>
      <c r="F351" s="383"/>
      <c r="G351" s="383"/>
      <c r="H351" s="383"/>
      <c r="I351" s="383"/>
      <c r="J351" s="383"/>
      <c r="K351" s="383"/>
      <c r="L351" s="383"/>
      <c r="M351" s="383"/>
      <c r="N351" s="404"/>
      <c r="O351" s="405" t="s">
        <v>72</v>
      </c>
      <c r="P351" s="392"/>
      <c r="Q351" s="392"/>
      <c r="R351" s="392"/>
      <c r="S351" s="392"/>
      <c r="T351" s="392"/>
      <c r="U351" s="393"/>
      <c r="V351" s="37" t="s">
        <v>67</v>
      </c>
      <c r="W351" s="375">
        <f>IFERROR(SUM(W348:W349),"0")</f>
        <v>0</v>
      </c>
      <c r="X351" s="375">
        <f>IFERROR(SUM(X348:X349),"0")</f>
        <v>0</v>
      </c>
      <c r="Y351" s="37"/>
      <c r="Z351" s="376"/>
      <c r="AA351" s="376"/>
    </row>
    <row r="352" spans="1:67" ht="14.25" hidden="1" customHeight="1" x14ac:dyDescent="0.25">
      <c r="A352" s="385" t="s">
        <v>210</v>
      </c>
      <c r="B352" s="383"/>
      <c r="C352" s="383"/>
      <c r="D352" s="383"/>
      <c r="E352" s="383"/>
      <c r="F352" s="383"/>
      <c r="G352" s="383"/>
      <c r="H352" s="383"/>
      <c r="I352" s="383"/>
      <c r="J352" s="383"/>
      <c r="K352" s="383"/>
      <c r="L352" s="383"/>
      <c r="M352" s="383"/>
      <c r="N352" s="383"/>
      <c r="O352" s="383"/>
      <c r="P352" s="383"/>
      <c r="Q352" s="383"/>
      <c r="R352" s="383"/>
      <c r="S352" s="383"/>
      <c r="T352" s="383"/>
      <c r="U352" s="383"/>
      <c r="V352" s="383"/>
      <c r="W352" s="383"/>
      <c r="X352" s="383"/>
      <c r="Y352" s="383"/>
      <c r="Z352" s="366"/>
      <c r="AA352" s="366"/>
    </row>
    <row r="353" spans="1:67" ht="16.5" hidden="1" customHeight="1" x14ac:dyDescent="0.25">
      <c r="A353" s="54" t="s">
        <v>489</v>
      </c>
      <c r="B353" s="54" t="s">
        <v>490</v>
      </c>
      <c r="C353" s="31">
        <v>4301060314</v>
      </c>
      <c r="D353" s="386">
        <v>4607091384673</v>
      </c>
      <c r="E353" s="381"/>
      <c r="F353" s="372">
        <v>1.3</v>
      </c>
      <c r="G353" s="32">
        <v>6</v>
      </c>
      <c r="H353" s="372">
        <v>7.8</v>
      </c>
      <c r="I353" s="372">
        <v>8.3640000000000008</v>
      </c>
      <c r="J353" s="32">
        <v>56</v>
      </c>
      <c r="K353" s="32" t="s">
        <v>105</v>
      </c>
      <c r="L353" s="33" t="s">
        <v>65</v>
      </c>
      <c r="M353" s="33"/>
      <c r="N353" s="32">
        <v>30</v>
      </c>
      <c r="O353" s="67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0"/>
      <c r="Q353" s="380"/>
      <c r="R353" s="380"/>
      <c r="S353" s="381"/>
      <c r="T353" s="34"/>
      <c r="U353" s="34"/>
      <c r="V353" s="35" t="s">
        <v>67</v>
      </c>
      <c r="W353" s="373">
        <v>0</v>
      </c>
      <c r="X353" s="374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3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idden="1" x14ac:dyDescent="0.2">
      <c r="A354" s="403"/>
      <c r="B354" s="383"/>
      <c r="C354" s="383"/>
      <c r="D354" s="383"/>
      <c r="E354" s="383"/>
      <c r="F354" s="383"/>
      <c r="G354" s="383"/>
      <c r="H354" s="383"/>
      <c r="I354" s="383"/>
      <c r="J354" s="383"/>
      <c r="K354" s="383"/>
      <c r="L354" s="383"/>
      <c r="M354" s="383"/>
      <c r="N354" s="404"/>
      <c r="O354" s="405" t="s">
        <v>72</v>
      </c>
      <c r="P354" s="392"/>
      <c r="Q354" s="392"/>
      <c r="R354" s="392"/>
      <c r="S354" s="392"/>
      <c r="T354" s="392"/>
      <c r="U354" s="393"/>
      <c r="V354" s="37" t="s">
        <v>73</v>
      </c>
      <c r="W354" s="375">
        <f>IFERROR(W353/H353,"0")</f>
        <v>0</v>
      </c>
      <c r="X354" s="375">
        <f>IFERROR(X353/H353,"0")</f>
        <v>0</v>
      </c>
      <c r="Y354" s="375">
        <f>IFERROR(IF(Y353="",0,Y353),"0")</f>
        <v>0</v>
      </c>
      <c r="Z354" s="376"/>
      <c r="AA354" s="376"/>
    </row>
    <row r="355" spans="1:67" hidden="1" x14ac:dyDescent="0.2">
      <c r="A355" s="383"/>
      <c r="B355" s="383"/>
      <c r="C355" s="383"/>
      <c r="D355" s="383"/>
      <c r="E355" s="383"/>
      <c r="F355" s="383"/>
      <c r="G355" s="383"/>
      <c r="H355" s="383"/>
      <c r="I355" s="383"/>
      <c r="J355" s="383"/>
      <c r="K355" s="383"/>
      <c r="L355" s="383"/>
      <c r="M355" s="383"/>
      <c r="N355" s="404"/>
      <c r="O355" s="405" t="s">
        <v>72</v>
      </c>
      <c r="P355" s="392"/>
      <c r="Q355" s="392"/>
      <c r="R355" s="392"/>
      <c r="S355" s="392"/>
      <c r="T355" s="392"/>
      <c r="U355" s="393"/>
      <c r="V355" s="37" t="s">
        <v>67</v>
      </c>
      <c r="W355" s="375">
        <f>IFERROR(SUM(W353:W353),"0")</f>
        <v>0</v>
      </c>
      <c r="X355" s="375">
        <f>IFERROR(SUM(X353:X353),"0")</f>
        <v>0</v>
      </c>
      <c r="Y355" s="37"/>
      <c r="Z355" s="376"/>
      <c r="AA355" s="376"/>
    </row>
    <row r="356" spans="1:67" ht="16.5" hidden="1" customHeight="1" x14ac:dyDescent="0.25">
      <c r="A356" s="382" t="s">
        <v>491</v>
      </c>
      <c r="B356" s="383"/>
      <c r="C356" s="383"/>
      <c r="D356" s="383"/>
      <c r="E356" s="383"/>
      <c r="F356" s="383"/>
      <c r="G356" s="383"/>
      <c r="H356" s="383"/>
      <c r="I356" s="383"/>
      <c r="J356" s="383"/>
      <c r="K356" s="383"/>
      <c r="L356" s="383"/>
      <c r="M356" s="383"/>
      <c r="N356" s="383"/>
      <c r="O356" s="383"/>
      <c r="P356" s="383"/>
      <c r="Q356" s="383"/>
      <c r="R356" s="383"/>
      <c r="S356" s="383"/>
      <c r="T356" s="383"/>
      <c r="U356" s="383"/>
      <c r="V356" s="383"/>
      <c r="W356" s="383"/>
      <c r="X356" s="383"/>
      <c r="Y356" s="383"/>
      <c r="Z356" s="367"/>
      <c r="AA356" s="367"/>
    </row>
    <row r="357" spans="1:67" ht="14.25" hidden="1" customHeight="1" x14ac:dyDescent="0.25">
      <c r="A357" s="385" t="s">
        <v>110</v>
      </c>
      <c r="B357" s="383"/>
      <c r="C357" s="383"/>
      <c r="D357" s="383"/>
      <c r="E357" s="383"/>
      <c r="F357" s="383"/>
      <c r="G357" s="383"/>
      <c r="H357" s="383"/>
      <c r="I357" s="383"/>
      <c r="J357" s="383"/>
      <c r="K357" s="383"/>
      <c r="L357" s="383"/>
      <c r="M357" s="383"/>
      <c r="N357" s="383"/>
      <c r="O357" s="383"/>
      <c r="P357" s="383"/>
      <c r="Q357" s="383"/>
      <c r="R357" s="383"/>
      <c r="S357" s="383"/>
      <c r="T357" s="383"/>
      <c r="U357" s="383"/>
      <c r="V357" s="383"/>
      <c r="W357" s="383"/>
      <c r="X357" s="383"/>
      <c r="Y357" s="383"/>
      <c r="Z357" s="366"/>
      <c r="AA357" s="366"/>
    </row>
    <row r="358" spans="1:67" ht="37.5" customHeight="1" x14ac:dyDescent="0.25">
      <c r="A358" s="54" t="s">
        <v>492</v>
      </c>
      <c r="B358" s="54" t="s">
        <v>493</v>
      </c>
      <c r="C358" s="31">
        <v>4301011324</v>
      </c>
      <c r="D358" s="386">
        <v>4607091384185</v>
      </c>
      <c r="E358" s="381"/>
      <c r="F358" s="372">
        <v>0.8</v>
      </c>
      <c r="G358" s="32">
        <v>15</v>
      </c>
      <c r="H358" s="372">
        <v>12</v>
      </c>
      <c r="I358" s="372">
        <v>12.48</v>
      </c>
      <c r="J358" s="32">
        <v>56</v>
      </c>
      <c r="K358" s="32" t="s">
        <v>105</v>
      </c>
      <c r="L358" s="33" t="s">
        <v>65</v>
      </c>
      <c r="M358" s="33"/>
      <c r="N358" s="32">
        <v>60</v>
      </c>
      <c r="O358" s="68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0"/>
      <c r="Q358" s="380"/>
      <c r="R358" s="380"/>
      <c r="S358" s="381"/>
      <c r="T358" s="34"/>
      <c r="U358" s="34"/>
      <c r="V358" s="35" t="s">
        <v>67</v>
      </c>
      <c r="W358" s="373">
        <v>560</v>
      </c>
      <c r="X358" s="374">
        <f>IFERROR(IF(W358="",0,CEILING((W358/$H358),1)*$H358),"")</f>
        <v>564</v>
      </c>
      <c r="Y358" s="36">
        <f>IFERROR(IF(X358=0,"",ROUNDUP(X358/H358,0)*0.02175),"")</f>
        <v>1.0222499999999999</v>
      </c>
      <c r="Z358" s="56"/>
      <c r="AA358" s="57"/>
      <c r="AE358" s="64"/>
      <c r="BB358" s="264" t="s">
        <v>1</v>
      </c>
      <c r="BL358" s="64">
        <f>IFERROR(W358*I358/H358,"0")</f>
        <v>582.4</v>
      </c>
      <c r="BM358" s="64">
        <f>IFERROR(X358*I358/H358,"0")</f>
        <v>586.56000000000006</v>
      </c>
      <c r="BN358" s="64">
        <f>IFERROR(1/J358*(W358/H358),"0")</f>
        <v>0.83333333333333326</v>
      </c>
      <c r="BO358" s="64">
        <f>IFERROR(1/J358*(X358/H358),"0")</f>
        <v>0.83928571428571419</v>
      </c>
    </row>
    <row r="359" spans="1:67" ht="37.5" hidden="1" customHeight="1" x14ac:dyDescent="0.25">
      <c r="A359" s="54" t="s">
        <v>494</v>
      </c>
      <c r="B359" s="54" t="s">
        <v>495</v>
      </c>
      <c r="C359" s="31">
        <v>4301011312</v>
      </c>
      <c r="D359" s="386">
        <v>4607091384192</v>
      </c>
      <c r="E359" s="381"/>
      <c r="F359" s="372">
        <v>1.8</v>
      </c>
      <c r="G359" s="32">
        <v>6</v>
      </c>
      <c r="H359" s="372">
        <v>10.8</v>
      </c>
      <c r="I359" s="372">
        <v>11.28</v>
      </c>
      <c r="J359" s="32">
        <v>56</v>
      </c>
      <c r="K359" s="32" t="s">
        <v>105</v>
      </c>
      <c r="L359" s="33" t="s">
        <v>106</v>
      </c>
      <c r="M359" s="33"/>
      <c r="N359" s="32">
        <v>60</v>
      </c>
      <c r="O359" s="55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0"/>
      <c r="Q359" s="380"/>
      <c r="R359" s="380"/>
      <c r="S359" s="381"/>
      <c r="T359" s="34"/>
      <c r="U359" s="34"/>
      <c r="V359" s="35" t="s">
        <v>67</v>
      </c>
      <c r="W359" s="373">
        <v>0</v>
      </c>
      <c r="X359" s="37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496</v>
      </c>
      <c r="B360" s="54" t="s">
        <v>497</v>
      </c>
      <c r="C360" s="31">
        <v>4301011483</v>
      </c>
      <c r="D360" s="386">
        <v>4680115881907</v>
      </c>
      <c r="E360" s="381"/>
      <c r="F360" s="372">
        <v>1.8</v>
      </c>
      <c r="G360" s="32">
        <v>6</v>
      </c>
      <c r="H360" s="372">
        <v>10.8</v>
      </c>
      <c r="I360" s="372">
        <v>11.28</v>
      </c>
      <c r="J360" s="32">
        <v>56</v>
      </c>
      <c r="K360" s="32" t="s">
        <v>105</v>
      </c>
      <c r="L360" s="33" t="s">
        <v>65</v>
      </c>
      <c r="M360" s="33"/>
      <c r="N360" s="32">
        <v>60</v>
      </c>
      <c r="O360" s="6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0"/>
      <c r="Q360" s="380"/>
      <c r="R360" s="380"/>
      <c r="S360" s="381"/>
      <c r="T360" s="34"/>
      <c r="U360" s="34"/>
      <c r="V360" s="35" t="s">
        <v>67</v>
      </c>
      <c r="W360" s="373">
        <v>0</v>
      </c>
      <c r="X360" s="374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498</v>
      </c>
      <c r="B361" s="54" t="s">
        <v>499</v>
      </c>
      <c r="C361" s="31">
        <v>4301011655</v>
      </c>
      <c r="D361" s="386">
        <v>4680115883925</v>
      </c>
      <c r="E361" s="381"/>
      <c r="F361" s="372">
        <v>2.5</v>
      </c>
      <c r="G361" s="32">
        <v>6</v>
      </c>
      <c r="H361" s="372">
        <v>15</v>
      </c>
      <c r="I361" s="372">
        <v>15.48</v>
      </c>
      <c r="J361" s="32">
        <v>48</v>
      </c>
      <c r="K361" s="32" t="s">
        <v>105</v>
      </c>
      <c r="L361" s="33" t="s">
        <v>65</v>
      </c>
      <c r="M361" s="33"/>
      <c r="N361" s="32">
        <v>60</v>
      </c>
      <c r="O361" s="5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0"/>
      <c r="Q361" s="380"/>
      <c r="R361" s="380"/>
      <c r="S361" s="381"/>
      <c r="T361" s="34"/>
      <c r="U361" s="34"/>
      <c r="V361" s="35" t="s">
        <v>67</v>
      </c>
      <c r="W361" s="373">
        <v>0</v>
      </c>
      <c r="X361" s="374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customHeight="1" x14ac:dyDescent="0.25">
      <c r="A362" s="54" t="s">
        <v>500</v>
      </c>
      <c r="B362" s="54" t="s">
        <v>501</v>
      </c>
      <c r="C362" s="31">
        <v>4301011303</v>
      </c>
      <c r="D362" s="386">
        <v>4607091384680</v>
      </c>
      <c r="E362" s="381"/>
      <c r="F362" s="372">
        <v>0.4</v>
      </c>
      <c r="G362" s="32">
        <v>10</v>
      </c>
      <c r="H362" s="372">
        <v>4</v>
      </c>
      <c r="I362" s="372">
        <v>4.21</v>
      </c>
      <c r="J362" s="32">
        <v>120</v>
      </c>
      <c r="K362" s="32" t="s">
        <v>71</v>
      </c>
      <c r="L362" s="33" t="s">
        <v>65</v>
      </c>
      <c r="M362" s="33"/>
      <c r="N362" s="32">
        <v>60</v>
      </c>
      <c r="O362" s="7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0"/>
      <c r="Q362" s="380"/>
      <c r="R362" s="380"/>
      <c r="S362" s="381"/>
      <c r="T362" s="34"/>
      <c r="U362" s="34"/>
      <c r="V362" s="35" t="s">
        <v>67</v>
      </c>
      <c r="W362" s="373">
        <v>160</v>
      </c>
      <c r="X362" s="374">
        <f>IFERROR(IF(W362="",0,CEILING((W362/$H362),1)*$H362),"")</f>
        <v>160</v>
      </c>
      <c r="Y362" s="36">
        <f>IFERROR(IF(X362=0,"",ROUNDUP(X362/H362,0)*0.00937),"")</f>
        <v>0.37480000000000002</v>
      </c>
      <c r="Z362" s="56"/>
      <c r="AA362" s="57"/>
      <c r="AE362" s="64"/>
      <c r="BB362" s="268" t="s">
        <v>1</v>
      </c>
      <c r="BL362" s="64">
        <f>IFERROR(W362*I362/H362,"0")</f>
        <v>168.4</v>
      </c>
      <c r="BM362" s="64">
        <f>IFERROR(X362*I362/H362,"0")</f>
        <v>168.4</v>
      </c>
      <c r="BN362" s="64">
        <f>IFERROR(1/J362*(W362/H362),"0")</f>
        <v>0.33333333333333331</v>
      </c>
      <c r="BO362" s="64">
        <f>IFERROR(1/J362*(X362/H362),"0")</f>
        <v>0.33333333333333331</v>
      </c>
    </row>
    <row r="363" spans="1:67" x14ac:dyDescent="0.2">
      <c r="A363" s="403"/>
      <c r="B363" s="383"/>
      <c r="C363" s="383"/>
      <c r="D363" s="383"/>
      <c r="E363" s="383"/>
      <c r="F363" s="383"/>
      <c r="G363" s="383"/>
      <c r="H363" s="383"/>
      <c r="I363" s="383"/>
      <c r="J363" s="383"/>
      <c r="K363" s="383"/>
      <c r="L363" s="383"/>
      <c r="M363" s="383"/>
      <c r="N363" s="404"/>
      <c r="O363" s="405" t="s">
        <v>72</v>
      </c>
      <c r="P363" s="392"/>
      <c r="Q363" s="392"/>
      <c r="R363" s="392"/>
      <c r="S363" s="392"/>
      <c r="T363" s="392"/>
      <c r="U363" s="393"/>
      <c r="V363" s="37" t="s">
        <v>73</v>
      </c>
      <c r="W363" s="375">
        <f>IFERROR(W358/H358,"0")+IFERROR(W359/H359,"0")+IFERROR(W360/H360,"0")+IFERROR(W361/H361,"0")+IFERROR(W362/H362,"0")</f>
        <v>86.666666666666657</v>
      </c>
      <c r="X363" s="375">
        <f>IFERROR(X358/H358,"0")+IFERROR(X359/H359,"0")+IFERROR(X360/H360,"0")+IFERROR(X361/H361,"0")+IFERROR(X362/H362,"0")</f>
        <v>87</v>
      </c>
      <c r="Y363" s="375">
        <f>IFERROR(IF(Y358="",0,Y358),"0")+IFERROR(IF(Y359="",0,Y359),"0")+IFERROR(IF(Y360="",0,Y360),"0")+IFERROR(IF(Y361="",0,Y361),"0")+IFERROR(IF(Y362="",0,Y362),"0")</f>
        <v>1.3970499999999999</v>
      </c>
      <c r="Z363" s="376"/>
      <c r="AA363" s="376"/>
    </row>
    <row r="364" spans="1:67" x14ac:dyDescent="0.2">
      <c r="A364" s="383"/>
      <c r="B364" s="383"/>
      <c r="C364" s="383"/>
      <c r="D364" s="383"/>
      <c r="E364" s="383"/>
      <c r="F364" s="383"/>
      <c r="G364" s="383"/>
      <c r="H364" s="383"/>
      <c r="I364" s="383"/>
      <c r="J364" s="383"/>
      <c r="K364" s="383"/>
      <c r="L364" s="383"/>
      <c r="M364" s="383"/>
      <c r="N364" s="404"/>
      <c r="O364" s="405" t="s">
        <v>72</v>
      </c>
      <c r="P364" s="392"/>
      <c r="Q364" s="392"/>
      <c r="R364" s="392"/>
      <c r="S364" s="392"/>
      <c r="T364" s="392"/>
      <c r="U364" s="393"/>
      <c r="V364" s="37" t="s">
        <v>67</v>
      </c>
      <c r="W364" s="375">
        <f>IFERROR(SUM(W358:W362),"0")</f>
        <v>720</v>
      </c>
      <c r="X364" s="375">
        <f>IFERROR(SUM(X358:X362),"0")</f>
        <v>724</v>
      </c>
      <c r="Y364" s="37"/>
      <c r="Z364" s="376"/>
      <c r="AA364" s="376"/>
    </row>
    <row r="365" spans="1:67" ht="14.25" hidden="1" customHeight="1" x14ac:dyDescent="0.25">
      <c r="A365" s="385" t="s">
        <v>61</v>
      </c>
      <c r="B365" s="383"/>
      <c r="C365" s="383"/>
      <c r="D365" s="383"/>
      <c r="E365" s="383"/>
      <c r="F365" s="383"/>
      <c r="G365" s="383"/>
      <c r="H365" s="383"/>
      <c r="I365" s="383"/>
      <c r="J365" s="383"/>
      <c r="K365" s="383"/>
      <c r="L365" s="383"/>
      <c r="M365" s="383"/>
      <c r="N365" s="383"/>
      <c r="O365" s="383"/>
      <c r="P365" s="383"/>
      <c r="Q365" s="383"/>
      <c r="R365" s="383"/>
      <c r="S365" s="383"/>
      <c r="T365" s="383"/>
      <c r="U365" s="383"/>
      <c r="V365" s="383"/>
      <c r="W365" s="383"/>
      <c r="X365" s="383"/>
      <c r="Y365" s="383"/>
      <c r="Z365" s="366"/>
      <c r="AA365" s="366"/>
    </row>
    <row r="366" spans="1:67" ht="27" customHeight="1" x14ac:dyDescent="0.25">
      <c r="A366" s="54" t="s">
        <v>502</v>
      </c>
      <c r="B366" s="54" t="s">
        <v>503</v>
      </c>
      <c r="C366" s="31">
        <v>4301031139</v>
      </c>
      <c r="D366" s="386">
        <v>4607091384802</v>
      </c>
      <c r="E366" s="381"/>
      <c r="F366" s="372">
        <v>0.73</v>
      </c>
      <c r="G366" s="32">
        <v>6</v>
      </c>
      <c r="H366" s="372">
        <v>4.38</v>
      </c>
      <c r="I366" s="372">
        <v>4.58</v>
      </c>
      <c r="J366" s="32">
        <v>156</v>
      </c>
      <c r="K366" s="32" t="s">
        <v>71</v>
      </c>
      <c r="L366" s="33" t="s">
        <v>65</v>
      </c>
      <c r="M366" s="33"/>
      <c r="N366" s="32">
        <v>35</v>
      </c>
      <c r="O366" s="7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0"/>
      <c r="Q366" s="380"/>
      <c r="R366" s="380"/>
      <c r="S366" s="381"/>
      <c r="T366" s="34"/>
      <c r="U366" s="34"/>
      <c r="V366" s="35" t="s">
        <v>67</v>
      </c>
      <c r="W366" s="373">
        <v>50</v>
      </c>
      <c r="X366" s="374">
        <f>IFERROR(IF(W366="",0,CEILING((W366/$H366),1)*$H366),"")</f>
        <v>52.56</v>
      </c>
      <c r="Y366" s="36">
        <f>IFERROR(IF(X366=0,"",ROUNDUP(X366/H366,0)*0.00753),"")</f>
        <v>9.0359999999999996E-2</v>
      </c>
      <c r="Z366" s="56"/>
      <c r="AA366" s="57"/>
      <c r="AE366" s="64"/>
      <c r="BB366" s="269" t="s">
        <v>1</v>
      </c>
      <c r="BL366" s="64">
        <f>IFERROR(W366*I366/H366,"0")</f>
        <v>52.283105022831052</v>
      </c>
      <c r="BM366" s="64">
        <f>IFERROR(X366*I366/H366,"0")</f>
        <v>54.960000000000008</v>
      </c>
      <c r="BN366" s="64">
        <f>IFERROR(1/J366*(W366/H366),"0")</f>
        <v>7.3176443039456737E-2</v>
      </c>
      <c r="BO366" s="64">
        <f>IFERROR(1/J366*(X366/H366),"0")</f>
        <v>7.6923076923076927E-2</v>
      </c>
    </row>
    <row r="367" spans="1:67" ht="27" hidden="1" customHeight="1" x14ac:dyDescent="0.25">
      <c r="A367" s="54" t="s">
        <v>504</v>
      </c>
      <c r="B367" s="54" t="s">
        <v>505</v>
      </c>
      <c r="C367" s="31">
        <v>4301031140</v>
      </c>
      <c r="D367" s="386">
        <v>4607091384826</v>
      </c>
      <c r="E367" s="381"/>
      <c r="F367" s="372">
        <v>0.35</v>
      </c>
      <c r="G367" s="32">
        <v>8</v>
      </c>
      <c r="H367" s="372">
        <v>2.8</v>
      </c>
      <c r="I367" s="372">
        <v>2.9</v>
      </c>
      <c r="J367" s="32">
        <v>234</v>
      </c>
      <c r="K367" s="32" t="s">
        <v>64</v>
      </c>
      <c r="L367" s="33" t="s">
        <v>65</v>
      </c>
      <c r="M367" s="33"/>
      <c r="N367" s="32">
        <v>35</v>
      </c>
      <c r="O367" s="54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0"/>
      <c r="Q367" s="380"/>
      <c r="R367" s="380"/>
      <c r="S367" s="381"/>
      <c r="T367" s="34"/>
      <c r="U367" s="34"/>
      <c r="V367" s="35" t="s">
        <v>67</v>
      </c>
      <c r="W367" s="373">
        <v>0</v>
      </c>
      <c r="X367" s="374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0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x14ac:dyDescent="0.2">
      <c r="A368" s="403"/>
      <c r="B368" s="383"/>
      <c r="C368" s="383"/>
      <c r="D368" s="383"/>
      <c r="E368" s="383"/>
      <c r="F368" s="383"/>
      <c r="G368" s="383"/>
      <c r="H368" s="383"/>
      <c r="I368" s="383"/>
      <c r="J368" s="383"/>
      <c r="K368" s="383"/>
      <c r="L368" s="383"/>
      <c r="M368" s="383"/>
      <c r="N368" s="404"/>
      <c r="O368" s="405" t="s">
        <v>72</v>
      </c>
      <c r="P368" s="392"/>
      <c r="Q368" s="392"/>
      <c r="R368" s="392"/>
      <c r="S368" s="392"/>
      <c r="T368" s="392"/>
      <c r="U368" s="393"/>
      <c r="V368" s="37" t="s">
        <v>73</v>
      </c>
      <c r="W368" s="375">
        <f>IFERROR(W366/H366,"0")+IFERROR(W367/H367,"0")</f>
        <v>11.415525114155251</v>
      </c>
      <c r="X368" s="375">
        <f>IFERROR(X366/H366,"0")+IFERROR(X367/H367,"0")</f>
        <v>12</v>
      </c>
      <c r="Y368" s="375">
        <f>IFERROR(IF(Y366="",0,Y366),"0")+IFERROR(IF(Y367="",0,Y367),"0")</f>
        <v>9.0359999999999996E-2</v>
      </c>
      <c r="Z368" s="376"/>
      <c r="AA368" s="376"/>
    </row>
    <row r="369" spans="1:67" x14ac:dyDescent="0.2">
      <c r="A369" s="383"/>
      <c r="B369" s="383"/>
      <c r="C369" s="383"/>
      <c r="D369" s="383"/>
      <c r="E369" s="383"/>
      <c r="F369" s="383"/>
      <c r="G369" s="383"/>
      <c r="H369" s="383"/>
      <c r="I369" s="383"/>
      <c r="J369" s="383"/>
      <c r="K369" s="383"/>
      <c r="L369" s="383"/>
      <c r="M369" s="383"/>
      <c r="N369" s="404"/>
      <c r="O369" s="405" t="s">
        <v>72</v>
      </c>
      <c r="P369" s="392"/>
      <c r="Q369" s="392"/>
      <c r="R369" s="392"/>
      <c r="S369" s="392"/>
      <c r="T369" s="392"/>
      <c r="U369" s="393"/>
      <c r="V369" s="37" t="s">
        <v>67</v>
      </c>
      <c r="W369" s="375">
        <f>IFERROR(SUM(W366:W367),"0")</f>
        <v>50</v>
      </c>
      <c r="X369" s="375">
        <f>IFERROR(SUM(X366:X367),"0")</f>
        <v>52.56</v>
      </c>
      <c r="Y369" s="37"/>
      <c r="Z369" s="376"/>
      <c r="AA369" s="376"/>
    </row>
    <row r="370" spans="1:67" ht="14.25" hidden="1" customHeight="1" x14ac:dyDescent="0.25">
      <c r="A370" s="385" t="s">
        <v>74</v>
      </c>
      <c r="B370" s="383"/>
      <c r="C370" s="383"/>
      <c r="D370" s="383"/>
      <c r="E370" s="383"/>
      <c r="F370" s="383"/>
      <c r="G370" s="383"/>
      <c r="H370" s="383"/>
      <c r="I370" s="383"/>
      <c r="J370" s="383"/>
      <c r="K370" s="383"/>
      <c r="L370" s="383"/>
      <c r="M370" s="383"/>
      <c r="N370" s="383"/>
      <c r="O370" s="383"/>
      <c r="P370" s="383"/>
      <c r="Q370" s="383"/>
      <c r="R370" s="383"/>
      <c r="S370" s="383"/>
      <c r="T370" s="383"/>
      <c r="U370" s="383"/>
      <c r="V370" s="383"/>
      <c r="W370" s="383"/>
      <c r="X370" s="383"/>
      <c r="Y370" s="383"/>
      <c r="Z370" s="366"/>
      <c r="AA370" s="366"/>
    </row>
    <row r="371" spans="1:67" ht="27" customHeight="1" x14ac:dyDescent="0.25">
      <c r="A371" s="54" t="s">
        <v>506</v>
      </c>
      <c r="B371" s="54" t="s">
        <v>507</v>
      </c>
      <c r="C371" s="31">
        <v>4301051303</v>
      </c>
      <c r="D371" s="386">
        <v>4607091384246</v>
      </c>
      <c r="E371" s="381"/>
      <c r="F371" s="372">
        <v>1.3</v>
      </c>
      <c r="G371" s="32">
        <v>6</v>
      </c>
      <c r="H371" s="372">
        <v>7.8</v>
      </c>
      <c r="I371" s="372">
        <v>8.3640000000000008</v>
      </c>
      <c r="J371" s="32">
        <v>56</v>
      </c>
      <c r="K371" s="32" t="s">
        <v>105</v>
      </c>
      <c r="L371" s="33" t="s">
        <v>65</v>
      </c>
      <c r="M371" s="33"/>
      <c r="N371" s="32">
        <v>40</v>
      </c>
      <c r="O371" s="68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0"/>
      <c r="Q371" s="380"/>
      <c r="R371" s="380"/>
      <c r="S371" s="381"/>
      <c r="T371" s="34"/>
      <c r="U371" s="34"/>
      <c r="V371" s="35" t="s">
        <v>67</v>
      </c>
      <c r="W371" s="373">
        <v>530</v>
      </c>
      <c r="X371" s="374">
        <f>IFERROR(IF(W371="",0,CEILING((W371/$H371),1)*$H371),"")</f>
        <v>530.4</v>
      </c>
      <c r="Y371" s="36">
        <f>IFERROR(IF(X371=0,"",ROUNDUP(X371/H371,0)*0.02175),"")</f>
        <v>1.4789999999999999</v>
      </c>
      <c r="Z371" s="56"/>
      <c r="AA371" s="57"/>
      <c r="AE371" s="64"/>
      <c r="BB371" s="271" t="s">
        <v>1</v>
      </c>
      <c r="BL371" s="64">
        <f>IFERROR(W371*I371/H371,"0")</f>
        <v>568.323076923077</v>
      </c>
      <c r="BM371" s="64">
        <f>IFERROR(X371*I371/H371,"0")</f>
        <v>568.75200000000007</v>
      </c>
      <c r="BN371" s="64">
        <f>IFERROR(1/J371*(W371/H371),"0")</f>
        <v>1.2133699633699635</v>
      </c>
      <c r="BO371" s="64">
        <f>IFERROR(1/J371*(X371/H371),"0")</f>
        <v>1.2142857142857142</v>
      </c>
    </row>
    <row r="372" spans="1:67" ht="27" hidden="1" customHeight="1" x14ac:dyDescent="0.25">
      <c r="A372" s="54" t="s">
        <v>508</v>
      </c>
      <c r="B372" s="54" t="s">
        <v>509</v>
      </c>
      <c r="C372" s="31">
        <v>4301051445</v>
      </c>
      <c r="D372" s="386">
        <v>4680115881976</v>
      </c>
      <c r="E372" s="381"/>
      <c r="F372" s="372">
        <v>1.3</v>
      </c>
      <c r="G372" s="32">
        <v>6</v>
      </c>
      <c r="H372" s="372">
        <v>7.8</v>
      </c>
      <c r="I372" s="372">
        <v>8.2799999999999994</v>
      </c>
      <c r="J372" s="32">
        <v>56</v>
      </c>
      <c r="K372" s="32" t="s">
        <v>105</v>
      </c>
      <c r="L372" s="33" t="s">
        <v>65</v>
      </c>
      <c r="M372" s="33"/>
      <c r="N372" s="32">
        <v>40</v>
      </c>
      <c r="O372" s="6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0"/>
      <c r="Q372" s="380"/>
      <c r="R372" s="380"/>
      <c r="S372" s="381"/>
      <c r="T372" s="34"/>
      <c r="U372" s="34"/>
      <c r="V372" s="35" t="s">
        <v>67</v>
      </c>
      <c r="W372" s="373">
        <v>0</v>
      </c>
      <c r="X372" s="374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2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510</v>
      </c>
      <c r="B373" s="54" t="s">
        <v>511</v>
      </c>
      <c r="C373" s="31">
        <v>4301051297</v>
      </c>
      <c r="D373" s="386">
        <v>4607091384253</v>
      </c>
      <c r="E373" s="381"/>
      <c r="F373" s="372">
        <v>0.4</v>
      </c>
      <c r="G373" s="32">
        <v>6</v>
      </c>
      <c r="H373" s="372">
        <v>2.4</v>
      </c>
      <c r="I373" s="372">
        <v>2.6840000000000002</v>
      </c>
      <c r="J373" s="32">
        <v>156</v>
      </c>
      <c r="K373" s="32" t="s">
        <v>71</v>
      </c>
      <c r="L373" s="33" t="s">
        <v>65</v>
      </c>
      <c r="M373" s="33"/>
      <c r="N373" s="32">
        <v>40</v>
      </c>
      <c r="O373" s="4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0"/>
      <c r="Q373" s="380"/>
      <c r="R373" s="380"/>
      <c r="S373" s="381"/>
      <c r="T373" s="34"/>
      <c r="U373" s="34"/>
      <c r="V373" s="35" t="s">
        <v>67</v>
      </c>
      <c r="W373" s="373">
        <v>140</v>
      </c>
      <c r="X373" s="374">
        <f>IFERROR(IF(W373="",0,CEILING((W373/$H373),1)*$H373),"")</f>
        <v>141.6</v>
      </c>
      <c r="Y373" s="36">
        <f>IFERROR(IF(X373=0,"",ROUNDUP(X373/H373,0)*0.00753),"")</f>
        <v>0.44427</v>
      </c>
      <c r="Z373" s="56"/>
      <c r="AA373" s="57"/>
      <c r="AE373" s="64"/>
      <c r="BB373" s="273" t="s">
        <v>1</v>
      </c>
      <c r="BL373" s="64">
        <f>IFERROR(W373*I373/H373,"0")</f>
        <v>156.56666666666669</v>
      </c>
      <c r="BM373" s="64">
        <f>IFERROR(X373*I373/H373,"0")</f>
        <v>158.35599999999999</v>
      </c>
      <c r="BN373" s="64">
        <f>IFERROR(1/J373*(W373/H373),"0")</f>
        <v>0.37393162393162394</v>
      </c>
      <c r="BO373" s="64">
        <f>IFERROR(1/J373*(X373/H373),"0")</f>
        <v>0.37820512820512819</v>
      </c>
    </row>
    <row r="374" spans="1:67" ht="27" hidden="1" customHeight="1" x14ac:dyDescent="0.25">
      <c r="A374" s="54" t="s">
        <v>512</v>
      </c>
      <c r="B374" s="54" t="s">
        <v>513</v>
      </c>
      <c r="C374" s="31">
        <v>4301051444</v>
      </c>
      <c r="D374" s="386">
        <v>4680115881969</v>
      </c>
      <c r="E374" s="381"/>
      <c r="F374" s="372">
        <v>0.4</v>
      </c>
      <c r="G374" s="32">
        <v>6</v>
      </c>
      <c r="H374" s="372">
        <v>2.4</v>
      </c>
      <c r="I374" s="372">
        <v>2.6</v>
      </c>
      <c r="J374" s="32">
        <v>156</v>
      </c>
      <c r="K374" s="32" t="s">
        <v>71</v>
      </c>
      <c r="L374" s="33" t="s">
        <v>65</v>
      </c>
      <c r="M374" s="33"/>
      <c r="N374" s="32">
        <v>40</v>
      </c>
      <c r="O374" s="5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0"/>
      <c r="Q374" s="380"/>
      <c r="R374" s="380"/>
      <c r="S374" s="381"/>
      <c r="T374" s="34"/>
      <c r="U374" s="34"/>
      <c r="V374" s="35" t="s">
        <v>67</v>
      </c>
      <c r="W374" s="373">
        <v>0</v>
      </c>
      <c r="X374" s="374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403"/>
      <c r="B375" s="383"/>
      <c r="C375" s="383"/>
      <c r="D375" s="383"/>
      <c r="E375" s="383"/>
      <c r="F375" s="383"/>
      <c r="G375" s="383"/>
      <c r="H375" s="383"/>
      <c r="I375" s="383"/>
      <c r="J375" s="383"/>
      <c r="K375" s="383"/>
      <c r="L375" s="383"/>
      <c r="M375" s="383"/>
      <c r="N375" s="404"/>
      <c r="O375" s="405" t="s">
        <v>72</v>
      </c>
      <c r="P375" s="392"/>
      <c r="Q375" s="392"/>
      <c r="R375" s="392"/>
      <c r="S375" s="392"/>
      <c r="T375" s="392"/>
      <c r="U375" s="393"/>
      <c r="V375" s="37" t="s">
        <v>73</v>
      </c>
      <c r="W375" s="375">
        <f>IFERROR(W371/H371,"0")+IFERROR(W372/H372,"0")+IFERROR(W373/H373,"0")+IFERROR(W374/H374,"0")</f>
        <v>126.2820512820513</v>
      </c>
      <c r="X375" s="375">
        <f>IFERROR(X371/H371,"0")+IFERROR(X372/H372,"0")+IFERROR(X373/H373,"0")+IFERROR(X374/H374,"0")</f>
        <v>127</v>
      </c>
      <c r="Y375" s="375">
        <f>IFERROR(IF(Y371="",0,Y371),"0")+IFERROR(IF(Y372="",0,Y372),"0")+IFERROR(IF(Y373="",0,Y373),"0")+IFERROR(IF(Y374="",0,Y374),"0")</f>
        <v>1.9232699999999998</v>
      </c>
      <c r="Z375" s="376"/>
      <c r="AA375" s="376"/>
    </row>
    <row r="376" spans="1:67" x14ac:dyDescent="0.2">
      <c r="A376" s="383"/>
      <c r="B376" s="383"/>
      <c r="C376" s="383"/>
      <c r="D376" s="383"/>
      <c r="E376" s="383"/>
      <c r="F376" s="383"/>
      <c r="G376" s="383"/>
      <c r="H376" s="383"/>
      <c r="I376" s="383"/>
      <c r="J376" s="383"/>
      <c r="K376" s="383"/>
      <c r="L376" s="383"/>
      <c r="M376" s="383"/>
      <c r="N376" s="404"/>
      <c r="O376" s="405" t="s">
        <v>72</v>
      </c>
      <c r="P376" s="392"/>
      <c r="Q376" s="392"/>
      <c r="R376" s="392"/>
      <c r="S376" s="392"/>
      <c r="T376" s="392"/>
      <c r="U376" s="393"/>
      <c r="V376" s="37" t="s">
        <v>67</v>
      </c>
      <c r="W376" s="375">
        <f>IFERROR(SUM(W371:W374),"0")</f>
        <v>670</v>
      </c>
      <c r="X376" s="375">
        <f>IFERROR(SUM(X371:X374),"0")</f>
        <v>672</v>
      </c>
      <c r="Y376" s="37"/>
      <c r="Z376" s="376"/>
      <c r="AA376" s="376"/>
    </row>
    <row r="377" spans="1:67" ht="14.25" hidden="1" customHeight="1" x14ac:dyDescent="0.25">
      <c r="A377" s="385" t="s">
        <v>210</v>
      </c>
      <c r="B377" s="383"/>
      <c r="C377" s="383"/>
      <c r="D377" s="383"/>
      <c r="E377" s="383"/>
      <c r="F377" s="383"/>
      <c r="G377" s="383"/>
      <c r="H377" s="383"/>
      <c r="I377" s="383"/>
      <c r="J377" s="383"/>
      <c r="K377" s="383"/>
      <c r="L377" s="383"/>
      <c r="M377" s="383"/>
      <c r="N377" s="383"/>
      <c r="O377" s="383"/>
      <c r="P377" s="383"/>
      <c r="Q377" s="383"/>
      <c r="R377" s="383"/>
      <c r="S377" s="383"/>
      <c r="T377" s="383"/>
      <c r="U377" s="383"/>
      <c r="V377" s="383"/>
      <c r="W377" s="383"/>
      <c r="X377" s="383"/>
      <c r="Y377" s="383"/>
      <c r="Z377" s="366"/>
      <c r="AA377" s="366"/>
    </row>
    <row r="378" spans="1:67" ht="27" hidden="1" customHeight="1" x14ac:dyDescent="0.25">
      <c r="A378" s="54" t="s">
        <v>514</v>
      </c>
      <c r="B378" s="54" t="s">
        <v>515</v>
      </c>
      <c r="C378" s="31">
        <v>4301060322</v>
      </c>
      <c r="D378" s="386">
        <v>4607091389357</v>
      </c>
      <c r="E378" s="381"/>
      <c r="F378" s="372">
        <v>1.3</v>
      </c>
      <c r="G378" s="32">
        <v>6</v>
      </c>
      <c r="H378" s="372">
        <v>7.8</v>
      </c>
      <c r="I378" s="372">
        <v>8.2799999999999994</v>
      </c>
      <c r="J378" s="32">
        <v>56</v>
      </c>
      <c r="K378" s="32" t="s">
        <v>105</v>
      </c>
      <c r="L378" s="33" t="s">
        <v>65</v>
      </c>
      <c r="M378" s="33"/>
      <c r="N378" s="32">
        <v>40</v>
      </c>
      <c r="O378" s="67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0"/>
      <c r="Q378" s="380"/>
      <c r="R378" s="380"/>
      <c r="S378" s="381"/>
      <c r="T378" s="34"/>
      <c r="U378" s="34"/>
      <c r="V378" s="35" t="s">
        <v>67</v>
      </c>
      <c r="W378" s="373">
        <v>0</v>
      </c>
      <c r="X378" s="37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5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idden="1" x14ac:dyDescent="0.2">
      <c r="A379" s="403"/>
      <c r="B379" s="383"/>
      <c r="C379" s="383"/>
      <c r="D379" s="383"/>
      <c r="E379" s="383"/>
      <c r="F379" s="383"/>
      <c r="G379" s="383"/>
      <c r="H379" s="383"/>
      <c r="I379" s="383"/>
      <c r="J379" s="383"/>
      <c r="K379" s="383"/>
      <c r="L379" s="383"/>
      <c r="M379" s="383"/>
      <c r="N379" s="404"/>
      <c r="O379" s="405" t="s">
        <v>72</v>
      </c>
      <c r="P379" s="392"/>
      <c r="Q379" s="392"/>
      <c r="R379" s="392"/>
      <c r="S379" s="392"/>
      <c r="T379" s="392"/>
      <c r="U379" s="393"/>
      <c r="V379" s="37" t="s">
        <v>73</v>
      </c>
      <c r="W379" s="375">
        <f>IFERROR(W378/H378,"0")</f>
        <v>0</v>
      </c>
      <c r="X379" s="375">
        <f>IFERROR(X378/H378,"0")</f>
        <v>0</v>
      </c>
      <c r="Y379" s="375">
        <f>IFERROR(IF(Y378="",0,Y378),"0")</f>
        <v>0</v>
      </c>
      <c r="Z379" s="376"/>
      <c r="AA379" s="376"/>
    </row>
    <row r="380" spans="1:67" hidden="1" x14ac:dyDescent="0.2">
      <c r="A380" s="383"/>
      <c r="B380" s="383"/>
      <c r="C380" s="383"/>
      <c r="D380" s="383"/>
      <c r="E380" s="383"/>
      <c r="F380" s="383"/>
      <c r="G380" s="383"/>
      <c r="H380" s="383"/>
      <c r="I380" s="383"/>
      <c r="J380" s="383"/>
      <c r="K380" s="383"/>
      <c r="L380" s="383"/>
      <c r="M380" s="383"/>
      <c r="N380" s="404"/>
      <c r="O380" s="405" t="s">
        <v>72</v>
      </c>
      <c r="P380" s="392"/>
      <c r="Q380" s="392"/>
      <c r="R380" s="392"/>
      <c r="S380" s="392"/>
      <c r="T380" s="392"/>
      <c r="U380" s="393"/>
      <c r="V380" s="37" t="s">
        <v>67</v>
      </c>
      <c r="W380" s="375">
        <f>IFERROR(SUM(W378:W378),"0")</f>
        <v>0</v>
      </c>
      <c r="X380" s="375">
        <f>IFERROR(SUM(X378:X378),"0")</f>
        <v>0</v>
      </c>
      <c r="Y380" s="37"/>
      <c r="Z380" s="376"/>
      <c r="AA380" s="376"/>
    </row>
    <row r="381" spans="1:67" ht="27.75" hidden="1" customHeight="1" x14ac:dyDescent="0.2">
      <c r="A381" s="490" t="s">
        <v>516</v>
      </c>
      <c r="B381" s="491"/>
      <c r="C381" s="491"/>
      <c r="D381" s="491"/>
      <c r="E381" s="491"/>
      <c r="F381" s="491"/>
      <c r="G381" s="491"/>
      <c r="H381" s="491"/>
      <c r="I381" s="491"/>
      <c r="J381" s="491"/>
      <c r="K381" s="491"/>
      <c r="L381" s="491"/>
      <c r="M381" s="491"/>
      <c r="N381" s="491"/>
      <c r="O381" s="491"/>
      <c r="P381" s="491"/>
      <c r="Q381" s="491"/>
      <c r="R381" s="491"/>
      <c r="S381" s="491"/>
      <c r="T381" s="491"/>
      <c r="U381" s="491"/>
      <c r="V381" s="491"/>
      <c r="W381" s="491"/>
      <c r="X381" s="491"/>
      <c r="Y381" s="491"/>
      <c r="Z381" s="48"/>
      <c r="AA381" s="48"/>
    </row>
    <row r="382" spans="1:67" ht="16.5" hidden="1" customHeight="1" x14ac:dyDescent="0.25">
      <c r="A382" s="382" t="s">
        <v>517</v>
      </c>
      <c r="B382" s="383"/>
      <c r="C382" s="383"/>
      <c r="D382" s="383"/>
      <c r="E382" s="383"/>
      <c r="F382" s="383"/>
      <c r="G382" s="383"/>
      <c r="H382" s="383"/>
      <c r="I382" s="383"/>
      <c r="J382" s="383"/>
      <c r="K382" s="383"/>
      <c r="L382" s="383"/>
      <c r="M382" s="383"/>
      <c r="N382" s="383"/>
      <c r="O382" s="383"/>
      <c r="P382" s="383"/>
      <c r="Q382" s="383"/>
      <c r="R382" s="383"/>
      <c r="S382" s="383"/>
      <c r="T382" s="383"/>
      <c r="U382" s="383"/>
      <c r="V382" s="383"/>
      <c r="W382" s="383"/>
      <c r="X382" s="383"/>
      <c r="Y382" s="383"/>
      <c r="Z382" s="367"/>
      <c r="AA382" s="367"/>
    </row>
    <row r="383" spans="1:67" ht="14.25" hidden="1" customHeight="1" x14ac:dyDescent="0.25">
      <c r="A383" s="385" t="s">
        <v>110</v>
      </c>
      <c r="B383" s="383"/>
      <c r="C383" s="383"/>
      <c r="D383" s="383"/>
      <c r="E383" s="383"/>
      <c r="F383" s="383"/>
      <c r="G383" s="383"/>
      <c r="H383" s="383"/>
      <c r="I383" s="383"/>
      <c r="J383" s="383"/>
      <c r="K383" s="383"/>
      <c r="L383" s="383"/>
      <c r="M383" s="383"/>
      <c r="N383" s="383"/>
      <c r="O383" s="383"/>
      <c r="P383" s="383"/>
      <c r="Q383" s="383"/>
      <c r="R383" s="383"/>
      <c r="S383" s="383"/>
      <c r="T383" s="383"/>
      <c r="U383" s="383"/>
      <c r="V383" s="383"/>
      <c r="W383" s="383"/>
      <c r="X383" s="383"/>
      <c r="Y383" s="383"/>
      <c r="Z383" s="366"/>
      <c r="AA383" s="366"/>
    </row>
    <row r="384" spans="1:67" ht="27" hidden="1" customHeight="1" x14ac:dyDescent="0.25">
      <c r="A384" s="54" t="s">
        <v>518</v>
      </c>
      <c r="B384" s="54" t="s">
        <v>519</v>
      </c>
      <c r="C384" s="31">
        <v>4301011428</v>
      </c>
      <c r="D384" s="386">
        <v>4607091389708</v>
      </c>
      <c r="E384" s="381"/>
      <c r="F384" s="372">
        <v>0.45</v>
      </c>
      <c r="G384" s="32">
        <v>6</v>
      </c>
      <c r="H384" s="372">
        <v>2.7</v>
      </c>
      <c r="I384" s="372">
        <v>2.9</v>
      </c>
      <c r="J384" s="32">
        <v>156</v>
      </c>
      <c r="K384" s="32" t="s">
        <v>71</v>
      </c>
      <c r="L384" s="33" t="s">
        <v>106</v>
      </c>
      <c r="M384" s="33"/>
      <c r="N384" s="32">
        <v>50</v>
      </c>
      <c r="O384" s="7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0"/>
      <c r="Q384" s="380"/>
      <c r="R384" s="380"/>
      <c r="S384" s="381"/>
      <c r="T384" s="34"/>
      <c r="U384" s="34"/>
      <c r="V384" s="35" t="s">
        <v>67</v>
      </c>
      <c r="W384" s="373">
        <v>0</v>
      </c>
      <c r="X384" s="374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6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520</v>
      </c>
      <c r="B385" s="54" t="s">
        <v>521</v>
      </c>
      <c r="C385" s="31">
        <v>4301011427</v>
      </c>
      <c r="D385" s="386">
        <v>4607091389692</v>
      </c>
      <c r="E385" s="381"/>
      <c r="F385" s="372">
        <v>0.45</v>
      </c>
      <c r="G385" s="32">
        <v>6</v>
      </c>
      <c r="H385" s="372">
        <v>2.7</v>
      </c>
      <c r="I385" s="372">
        <v>2.9</v>
      </c>
      <c r="J385" s="32">
        <v>156</v>
      </c>
      <c r="K385" s="32" t="s">
        <v>71</v>
      </c>
      <c r="L385" s="33" t="s">
        <v>106</v>
      </c>
      <c r="M385" s="33"/>
      <c r="N385" s="32">
        <v>50</v>
      </c>
      <c r="O385" s="72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0"/>
      <c r="Q385" s="380"/>
      <c r="R385" s="380"/>
      <c r="S385" s="381"/>
      <c r="T385" s="34"/>
      <c r="U385" s="34"/>
      <c r="V385" s="35" t="s">
        <v>67</v>
      </c>
      <c r="W385" s="373">
        <v>0</v>
      </c>
      <c r="X385" s="374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7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403"/>
      <c r="B386" s="383"/>
      <c r="C386" s="383"/>
      <c r="D386" s="383"/>
      <c r="E386" s="383"/>
      <c r="F386" s="383"/>
      <c r="G386" s="383"/>
      <c r="H386" s="383"/>
      <c r="I386" s="383"/>
      <c r="J386" s="383"/>
      <c r="K386" s="383"/>
      <c r="L386" s="383"/>
      <c r="M386" s="383"/>
      <c r="N386" s="404"/>
      <c r="O386" s="405" t="s">
        <v>72</v>
      </c>
      <c r="P386" s="392"/>
      <c r="Q386" s="392"/>
      <c r="R386" s="392"/>
      <c r="S386" s="392"/>
      <c r="T386" s="392"/>
      <c r="U386" s="393"/>
      <c r="V386" s="37" t="s">
        <v>73</v>
      </c>
      <c r="W386" s="375">
        <f>IFERROR(W384/H384,"0")+IFERROR(W385/H385,"0")</f>
        <v>0</v>
      </c>
      <c r="X386" s="375">
        <f>IFERROR(X384/H384,"0")+IFERROR(X385/H385,"0")</f>
        <v>0</v>
      </c>
      <c r="Y386" s="375">
        <f>IFERROR(IF(Y384="",0,Y384),"0")+IFERROR(IF(Y385="",0,Y385),"0")</f>
        <v>0</v>
      </c>
      <c r="Z386" s="376"/>
      <c r="AA386" s="376"/>
    </row>
    <row r="387" spans="1:67" hidden="1" x14ac:dyDescent="0.2">
      <c r="A387" s="383"/>
      <c r="B387" s="383"/>
      <c r="C387" s="383"/>
      <c r="D387" s="383"/>
      <c r="E387" s="383"/>
      <c r="F387" s="383"/>
      <c r="G387" s="383"/>
      <c r="H387" s="383"/>
      <c r="I387" s="383"/>
      <c r="J387" s="383"/>
      <c r="K387" s="383"/>
      <c r="L387" s="383"/>
      <c r="M387" s="383"/>
      <c r="N387" s="404"/>
      <c r="O387" s="405" t="s">
        <v>72</v>
      </c>
      <c r="P387" s="392"/>
      <c r="Q387" s="392"/>
      <c r="R387" s="392"/>
      <c r="S387" s="392"/>
      <c r="T387" s="392"/>
      <c r="U387" s="393"/>
      <c r="V387" s="37" t="s">
        <v>67</v>
      </c>
      <c r="W387" s="375">
        <f>IFERROR(SUM(W384:W385),"0")</f>
        <v>0</v>
      </c>
      <c r="X387" s="375">
        <f>IFERROR(SUM(X384:X385),"0")</f>
        <v>0</v>
      </c>
      <c r="Y387" s="37"/>
      <c r="Z387" s="376"/>
      <c r="AA387" s="376"/>
    </row>
    <row r="388" spans="1:67" ht="14.25" hidden="1" customHeight="1" x14ac:dyDescent="0.25">
      <c r="A388" s="385" t="s">
        <v>61</v>
      </c>
      <c r="B388" s="383"/>
      <c r="C388" s="383"/>
      <c r="D388" s="383"/>
      <c r="E388" s="383"/>
      <c r="F388" s="383"/>
      <c r="G388" s="383"/>
      <c r="H388" s="383"/>
      <c r="I388" s="383"/>
      <c r="J388" s="383"/>
      <c r="K388" s="383"/>
      <c r="L388" s="383"/>
      <c r="M388" s="383"/>
      <c r="N388" s="383"/>
      <c r="O388" s="383"/>
      <c r="P388" s="383"/>
      <c r="Q388" s="383"/>
      <c r="R388" s="383"/>
      <c r="S388" s="383"/>
      <c r="T388" s="383"/>
      <c r="U388" s="383"/>
      <c r="V388" s="383"/>
      <c r="W388" s="383"/>
      <c r="X388" s="383"/>
      <c r="Y388" s="383"/>
      <c r="Z388" s="366"/>
      <c r="AA388" s="366"/>
    </row>
    <row r="389" spans="1:67" ht="27" customHeight="1" x14ac:dyDescent="0.25">
      <c r="A389" s="54" t="s">
        <v>522</v>
      </c>
      <c r="B389" s="54" t="s">
        <v>523</v>
      </c>
      <c r="C389" s="31">
        <v>4301031177</v>
      </c>
      <c r="D389" s="386">
        <v>4607091389753</v>
      </c>
      <c r="E389" s="381"/>
      <c r="F389" s="372">
        <v>0.7</v>
      </c>
      <c r="G389" s="32">
        <v>6</v>
      </c>
      <c r="H389" s="372">
        <v>4.2</v>
      </c>
      <c r="I389" s="372">
        <v>4.43</v>
      </c>
      <c r="J389" s="32">
        <v>156</v>
      </c>
      <c r="K389" s="32" t="s">
        <v>71</v>
      </c>
      <c r="L389" s="33" t="s">
        <v>65</v>
      </c>
      <c r="M389" s="33"/>
      <c r="N389" s="32">
        <v>45</v>
      </c>
      <c r="O389" s="7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0"/>
      <c r="Q389" s="380"/>
      <c r="R389" s="380"/>
      <c r="S389" s="381"/>
      <c r="T389" s="34"/>
      <c r="U389" s="34"/>
      <c r="V389" s="35" t="s">
        <v>67</v>
      </c>
      <c r="W389" s="373">
        <v>20</v>
      </c>
      <c r="X389" s="374">
        <f t="shared" ref="X389:X401" si="70">IFERROR(IF(W389="",0,CEILING((W389/$H389),1)*$H389),"")</f>
        <v>21</v>
      </c>
      <c r="Y389" s="36">
        <f>IFERROR(IF(X389=0,"",ROUNDUP(X389/H389,0)*0.00753),"")</f>
        <v>3.7650000000000003E-2</v>
      </c>
      <c r="Z389" s="56"/>
      <c r="AA389" s="57"/>
      <c r="AE389" s="64"/>
      <c r="BB389" s="278" t="s">
        <v>1</v>
      </c>
      <c r="BL389" s="64">
        <f t="shared" ref="BL389:BL401" si="71">IFERROR(W389*I389/H389,"0")</f>
        <v>21.095238095238091</v>
      </c>
      <c r="BM389" s="64">
        <f t="shared" ref="BM389:BM401" si="72">IFERROR(X389*I389/H389,"0")</f>
        <v>22.15</v>
      </c>
      <c r="BN389" s="64">
        <f t="shared" ref="BN389:BN401" si="73">IFERROR(1/J389*(W389/H389),"0")</f>
        <v>3.0525030525030524E-2</v>
      </c>
      <c r="BO389" s="64">
        <f t="shared" ref="BO389:BO401" si="74">IFERROR(1/J389*(X389/H389),"0")</f>
        <v>3.2051282051282048E-2</v>
      </c>
    </row>
    <row r="390" spans="1:67" ht="27" hidden="1" customHeight="1" x14ac:dyDescent="0.25">
      <c r="A390" s="54" t="s">
        <v>524</v>
      </c>
      <c r="B390" s="54" t="s">
        <v>525</v>
      </c>
      <c r="C390" s="31">
        <v>4301031174</v>
      </c>
      <c r="D390" s="386">
        <v>4607091389760</v>
      </c>
      <c r="E390" s="381"/>
      <c r="F390" s="372">
        <v>0.7</v>
      </c>
      <c r="G390" s="32">
        <v>6</v>
      </c>
      <c r="H390" s="372">
        <v>4.2</v>
      </c>
      <c r="I390" s="372">
        <v>4.43</v>
      </c>
      <c r="J390" s="32">
        <v>156</v>
      </c>
      <c r="K390" s="32" t="s">
        <v>71</v>
      </c>
      <c r="L390" s="33" t="s">
        <v>65</v>
      </c>
      <c r="M390" s="33"/>
      <c r="N390" s="32">
        <v>45</v>
      </c>
      <c r="O390" s="52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0"/>
      <c r="Q390" s="380"/>
      <c r="R390" s="380"/>
      <c r="S390" s="381"/>
      <c r="T390" s="34"/>
      <c r="U390" s="34"/>
      <c r="V390" s="35" t="s">
        <v>67</v>
      </c>
      <c r="W390" s="373">
        <v>0</v>
      </c>
      <c r="X390" s="374">
        <f t="shared" si="70"/>
        <v>0</v>
      </c>
      <c r="Y390" s="36" t="str">
        <f>IFERROR(IF(X390=0,"",ROUNDUP(X390/H390,0)*0.00753),"")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526</v>
      </c>
      <c r="B391" s="54" t="s">
        <v>527</v>
      </c>
      <c r="C391" s="31">
        <v>4301031175</v>
      </c>
      <c r="D391" s="386">
        <v>4607091389746</v>
      </c>
      <c r="E391" s="381"/>
      <c r="F391" s="372">
        <v>0.7</v>
      </c>
      <c r="G391" s="32">
        <v>6</v>
      </c>
      <c r="H391" s="372">
        <v>4.2</v>
      </c>
      <c r="I391" s="372">
        <v>4.43</v>
      </c>
      <c r="J391" s="32">
        <v>156</v>
      </c>
      <c r="K391" s="32" t="s">
        <v>71</v>
      </c>
      <c r="L391" s="33" t="s">
        <v>65</v>
      </c>
      <c r="M391" s="33"/>
      <c r="N391" s="32">
        <v>45</v>
      </c>
      <c r="O391" s="7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0"/>
      <c r="Q391" s="380"/>
      <c r="R391" s="380"/>
      <c r="S391" s="381"/>
      <c r="T391" s="34"/>
      <c r="U391" s="34"/>
      <c r="V391" s="35" t="s">
        <v>67</v>
      </c>
      <c r="W391" s="373">
        <v>12</v>
      </c>
      <c r="X391" s="374">
        <f t="shared" si="70"/>
        <v>12.600000000000001</v>
      </c>
      <c r="Y391" s="36">
        <f>IFERROR(IF(X391=0,"",ROUNDUP(X391/H391,0)*0.00753),"")</f>
        <v>2.2589999999999999E-2</v>
      </c>
      <c r="Z391" s="56"/>
      <c r="AA391" s="57"/>
      <c r="AE391" s="64"/>
      <c r="BB391" s="280" t="s">
        <v>1</v>
      </c>
      <c r="BL391" s="64">
        <f t="shared" si="71"/>
        <v>12.657142857142857</v>
      </c>
      <c r="BM391" s="64">
        <f t="shared" si="72"/>
        <v>13.290000000000001</v>
      </c>
      <c r="BN391" s="64">
        <f t="shared" si="73"/>
        <v>1.8315018315018316E-2</v>
      </c>
      <c r="BO391" s="64">
        <f t="shared" si="74"/>
        <v>1.9230769230769232E-2</v>
      </c>
    </row>
    <row r="392" spans="1:67" ht="37.5" hidden="1" customHeight="1" x14ac:dyDescent="0.25">
      <c r="A392" s="54" t="s">
        <v>528</v>
      </c>
      <c r="B392" s="54" t="s">
        <v>529</v>
      </c>
      <c r="C392" s="31">
        <v>4301031236</v>
      </c>
      <c r="D392" s="386">
        <v>4680115882928</v>
      </c>
      <c r="E392" s="381"/>
      <c r="F392" s="372">
        <v>0.28000000000000003</v>
      </c>
      <c r="G392" s="32">
        <v>6</v>
      </c>
      <c r="H392" s="372">
        <v>1.68</v>
      </c>
      <c r="I392" s="372">
        <v>2.6</v>
      </c>
      <c r="J392" s="32">
        <v>156</v>
      </c>
      <c r="K392" s="32" t="s">
        <v>71</v>
      </c>
      <c r="L392" s="33" t="s">
        <v>65</v>
      </c>
      <c r="M392" s="33"/>
      <c r="N392" s="32">
        <v>35</v>
      </c>
      <c r="O392" s="45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0"/>
      <c r="Q392" s="380"/>
      <c r="R392" s="380"/>
      <c r="S392" s="381"/>
      <c r="T392" s="34"/>
      <c r="U392" s="34"/>
      <c r="V392" s="35" t="s">
        <v>67</v>
      </c>
      <c r="W392" s="373">
        <v>0</v>
      </c>
      <c r="X392" s="374">
        <f t="shared" si="70"/>
        <v>0</v>
      </c>
      <c r="Y392" s="36" t="str">
        <f>IFERROR(IF(X392=0,"",ROUNDUP(X392/H392,0)*0.00753),"")</f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hidden="1" customHeight="1" x14ac:dyDescent="0.25">
      <c r="A393" s="54" t="s">
        <v>530</v>
      </c>
      <c r="B393" s="54" t="s">
        <v>531</v>
      </c>
      <c r="C393" s="31">
        <v>4301031257</v>
      </c>
      <c r="D393" s="386">
        <v>4680115883147</v>
      </c>
      <c r="E393" s="381"/>
      <c r="F393" s="372">
        <v>0.28000000000000003</v>
      </c>
      <c r="G393" s="32">
        <v>6</v>
      </c>
      <c r="H393" s="372">
        <v>1.68</v>
      </c>
      <c r="I393" s="372">
        <v>1.81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60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0"/>
      <c r="Q393" s="380"/>
      <c r="R393" s="380"/>
      <c r="S393" s="381"/>
      <c r="T393" s="34"/>
      <c r="U393" s="34"/>
      <c r="V393" s="35" t="s">
        <v>67</v>
      </c>
      <c r="W393" s="373">
        <v>0</v>
      </c>
      <c r="X393" s="374">
        <f t="shared" si="70"/>
        <v>0</v>
      </c>
      <c r="Y393" s="36" t="str">
        <f t="shared" ref="Y393:Y401" si="75">IFERROR(IF(X393=0,"",ROUNDUP(X393/H393,0)*0.00502),"")</f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532</v>
      </c>
      <c r="B394" s="54" t="s">
        <v>533</v>
      </c>
      <c r="C394" s="31">
        <v>4301031178</v>
      </c>
      <c r="D394" s="386">
        <v>4607091384338</v>
      </c>
      <c r="E394" s="381"/>
      <c r="F394" s="372">
        <v>0.35</v>
      </c>
      <c r="G394" s="32">
        <v>6</v>
      </c>
      <c r="H394" s="372">
        <v>2.1</v>
      </c>
      <c r="I394" s="372">
        <v>2.23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4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0"/>
      <c r="Q394" s="380"/>
      <c r="R394" s="380"/>
      <c r="S394" s="381"/>
      <c r="T394" s="34"/>
      <c r="U394" s="34"/>
      <c r="V394" s="35" t="s">
        <v>67</v>
      </c>
      <c r="W394" s="373">
        <v>10.5</v>
      </c>
      <c r="X394" s="374">
        <f t="shared" si="70"/>
        <v>10.5</v>
      </c>
      <c r="Y394" s="36">
        <f t="shared" si="75"/>
        <v>2.5100000000000001E-2</v>
      </c>
      <c r="Z394" s="56"/>
      <c r="AA394" s="57"/>
      <c r="AE394" s="64"/>
      <c r="BB394" s="283" t="s">
        <v>1</v>
      </c>
      <c r="BL394" s="64">
        <f t="shared" si="71"/>
        <v>11.149999999999999</v>
      </c>
      <c r="BM394" s="64">
        <f t="shared" si="72"/>
        <v>11.149999999999999</v>
      </c>
      <c r="BN394" s="64">
        <f t="shared" si="73"/>
        <v>2.1367521367521368E-2</v>
      </c>
      <c r="BO394" s="64">
        <f t="shared" si="74"/>
        <v>2.1367521367521368E-2</v>
      </c>
    </row>
    <row r="395" spans="1:67" ht="37.5" hidden="1" customHeight="1" x14ac:dyDescent="0.25">
      <c r="A395" s="54" t="s">
        <v>534</v>
      </c>
      <c r="B395" s="54" t="s">
        <v>535</v>
      </c>
      <c r="C395" s="31">
        <v>4301031254</v>
      </c>
      <c r="D395" s="386">
        <v>4680115883154</v>
      </c>
      <c r="E395" s="381"/>
      <c r="F395" s="372">
        <v>0.28000000000000003</v>
      </c>
      <c r="G395" s="32">
        <v>6</v>
      </c>
      <c r="H395" s="372">
        <v>1.68</v>
      </c>
      <c r="I395" s="372">
        <v>1.81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0"/>
      <c r="Q395" s="380"/>
      <c r="R395" s="380"/>
      <c r="S395" s="381"/>
      <c r="T395" s="34"/>
      <c r="U395" s="34"/>
      <c r="V395" s="35" t="s">
        <v>67</v>
      </c>
      <c r="W395" s="373">
        <v>0</v>
      </c>
      <c r="X395" s="374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hidden="1" customHeight="1" x14ac:dyDescent="0.25">
      <c r="A396" s="54" t="s">
        <v>536</v>
      </c>
      <c r="B396" s="54" t="s">
        <v>537</v>
      </c>
      <c r="C396" s="31">
        <v>4301031171</v>
      </c>
      <c r="D396" s="386">
        <v>4607091389524</v>
      </c>
      <c r="E396" s="381"/>
      <c r="F396" s="372">
        <v>0.35</v>
      </c>
      <c r="G396" s="32">
        <v>6</v>
      </c>
      <c r="H396" s="372">
        <v>2.1</v>
      </c>
      <c r="I396" s="372">
        <v>2.23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5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0"/>
      <c r="Q396" s="380"/>
      <c r="R396" s="380"/>
      <c r="S396" s="381"/>
      <c r="T396" s="34"/>
      <c r="U396" s="34"/>
      <c r="V396" s="35" t="s">
        <v>67</v>
      </c>
      <c r="W396" s="373">
        <v>0</v>
      </c>
      <c r="X396" s="374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hidden="1" customHeight="1" x14ac:dyDescent="0.25">
      <c r="A397" s="54" t="s">
        <v>538</v>
      </c>
      <c r="B397" s="54" t="s">
        <v>539</v>
      </c>
      <c r="C397" s="31">
        <v>4301031258</v>
      </c>
      <c r="D397" s="386">
        <v>4680115883161</v>
      </c>
      <c r="E397" s="381"/>
      <c r="F397" s="372">
        <v>0.28000000000000003</v>
      </c>
      <c r="G397" s="32">
        <v>6</v>
      </c>
      <c r="H397" s="372">
        <v>1.68</v>
      </c>
      <c r="I397" s="372">
        <v>1.81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62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0"/>
      <c r="Q397" s="380"/>
      <c r="R397" s="380"/>
      <c r="S397" s="381"/>
      <c r="T397" s="34"/>
      <c r="U397" s="34"/>
      <c r="V397" s="35" t="s">
        <v>67</v>
      </c>
      <c r="W397" s="373">
        <v>0</v>
      </c>
      <c r="X397" s="374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hidden="1" customHeight="1" x14ac:dyDescent="0.25">
      <c r="A398" s="54" t="s">
        <v>540</v>
      </c>
      <c r="B398" s="54" t="s">
        <v>541</v>
      </c>
      <c r="C398" s="31">
        <v>4301031170</v>
      </c>
      <c r="D398" s="386">
        <v>4607091384345</v>
      </c>
      <c r="E398" s="381"/>
      <c r="F398" s="372">
        <v>0.35</v>
      </c>
      <c r="G398" s="32">
        <v>6</v>
      </c>
      <c r="H398" s="372">
        <v>2.1</v>
      </c>
      <c r="I398" s="372">
        <v>2.23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54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0"/>
      <c r="Q398" s="380"/>
      <c r="R398" s="380"/>
      <c r="S398" s="381"/>
      <c r="T398" s="34"/>
      <c r="U398" s="34"/>
      <c r="V398" s="35" t="s">
        <v>67</v>
      </c>
      <c r="W398" s="373">
        <v>0</v>
      </c>
      <c r="X398" s="374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hidden="1" customHeight="1" x14ac:dyDescent="0.25">
      <c r="A399" s="54" t="s">
        <v>542</v>
      </c>
      <c r="B399" s="54" t="s">
        <v>543</v>
      </c>
      <c r="C399" s="31">
        <v>4301031256</v>
      </c>
      <c r="D399" s="386">
        <v>4680115883178</v>
      </c>
      <c r="E399" s="381"/>
      <c r="F399" s="372">
        <v>0.28000000000000003</v>
      </c>
      <c r="G399" s="32">
        <v>6</v>
      </c>
      <c r="H399" s="372">
        <v>1.68</v>
      </c>
      <c r="I399" s="372">
        <v>1.81</v>
      </c>
      <c r="J399" s="32">
        <v>234</v>
      </c>
      <c r="K399" s="32" t="s">
        <v>64</v>
      </c>
      <c r="L399" s="33" t="s">
        <v>65</v>
      </c>
      <c r="M399" s="33"/>
      <c r="N399" s="32">
        <v>45</v>
      </c>
      <c r="O399" s="4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0"/>
      <c r="Q399" s="380"/>
      <c r="R399" s="380"/>
      <c r="S399" s="381"/>
      <c r="T399" s="34"/>
      <c r="U399" s="34"/>
      <c r="V399" s="35" t="s">
        <v>67</v>
      </c>
      <c r="W399" s="373">
        <v>0</v>
      </c>
      <c r="X399" s="374">
        <f t="shared" si="70"/>
        <v>0</v>
      </c>
      <c r="Y399" s="36" t="str">
        <f t="shared" si="75"/>
        <v/>
      </c>
      <c r="Z399" s="56"/>
      <c r="AA399" s="57"/>
      <c r="AE399" s="64"/>
      <c r="BB399" s="288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hidden="1" customHeight="1" x14ac:dyDescent="0.25">
      <c r="A400" s="54" t="s">
        <v>544</v>
      </c>
      <c r="B400" s="54" t="s">
        <v>545</v>
      </c>
      <c r="C400" s="31">
        <v>4301031172</v>
      </c>
      <c r="D400" s="386">
        <v>4607091389531</v>
      </c>
      <c r="E400" s="381"/>
      <c r="F400" s="372">
        <v>0.35</v>
      </c>
      <c r="G400" s="32">
        <v>6</v>
      </c>
      <c r="H400" s="372">
        <v>2.1</v>
      </c>
      <c r="I400" s="372">
        <v>2.23</v>
      </c>
      <c r="J400" s="32">
        <v>234</v>
      </c>
      <c r="K400" s="32" t="s">
        <v>64</v>
      </c>
      <c r="L400" s="33" t="s">
        <v>65</v>
      </c>
      <c r="M400" s="33"/>
      <c r="N400" s="32">
        <v>45</v>
      </c>
      <c r="O400" s="66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0"/>
      <c r="Q400" s="380"/>
      <c r="R400" s="380"/>
      <c r="S400" s="381"/>
      <c r="T400" s="34"/>
      <c r="U400" s="34"/>
      <c r="V400" s="35" t="s">
        <v>67</v>
      </c>
      <c r="W400" s="373">
        <v>0</v>
      </c>
      <c r="X400" s="374">
        <f t="shared" si="70"/>
        <v>0</v>
      </c>
      <c r="Y400" s="36" t="str">
        <f t="shared" si="75"/>
        <v/>
      </c>
      <c r="Z400" s="56"/>
      <c r="AA400" s="57"/>
      <c r="AE400" s="64"/>
      <c r="BB400" s="289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hidden="1" customHeight="1" x14ac:dyDescent="0.25">
      <c r="A401" s="54" t="s">
        <v>546</v>
      </c>
      <c r="B401" s="54" t="s">
        <v>547</v>
      </c>
      <c r="C401" s="31">
        <v>4301031255</v>
      </c>
      <c r="D401" s="386">
        <v>4680115883185</v>
      </c>
      <c r="E401" s="381"/>
      <c r="F401" s="372">
        <v>0.28000000000000003</v>
      </c>
      <c r="G401" s="32">
        <v>6</v>
      </c>
      <c r="H401" s="372">
        <v>1.68</v>
      </c>
      <c r="I401" s="372">
        <v>1.81</v>
      </c>
      <c r="J401" s="32">
        <v>234</v>
      </c>
      <c r="K401" s="32" t="s">
        <v>64</v>
      </c>
      <c r="L401" s="33" t="s">
        <v>65</v>
      </c>
      <c r="M401" s="33"/>
      <c r="N401" s="32">
        <v>45</v>
      </c>
      <c r="O401" s="63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0"/>
      <c r="Q401" s="380"/>
      <c r="R401" s="380"/>
      <c r="S401" s="381"/>
      <c r="T401" s="34"/>
      <c r="U401" s="34"/>
      <c r="V401" s="35" t="s">
        <v>67</v>
      </c>
      <c r="W401" s="373">
        <v>0</v>
      </c>
      <c r="X401" s="374">
        <f t="shared" si="70"/>
        <v>0</v>
      </c>
      <c r="Y401" s="36" t="str">
        <f t="shared" si="75"/>
        <v/>
      </c>
      <c r="Z401" s="56"/>
      <c r="AA401" s="57"/>
      <c r="AE401" s="64"/>
      <c r="BB401" s="290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x14ac:dyDescent="0.2">
      <c r="A402" s="403"/>
      <c r="B402" s="383"/>
      <c r="C402" s="383"/>
      <c r="D402" s="383"/>
      <c r="E402" s="383"/>
      <c r="F402" s="383"/>
      <c r="G402" s="383"/>
      <c r="H402" s="383"/>
      <c r="I402" s="383"/>
      <c r="J402" s="383"/>
      <c r="K402" s="383"/>
      <c r="L402" s="383"/>
      <c r="M402" s="383"/>
      <c r="N402" s="404"/>
      <c r="O402" s="405" t="s">
        <v>72</v>
      </c>
      <c r="P402" s="392"/>
      <c r="Q402" s="392"/>
      <c r="R402" s="392"/>
      <c r="S402" s="392"/>
      <c r="T402" s="392"/>
      <c r="U402" s="393"/>
      <c r="V402" s="37" t="s">
        <v>73</v>
      </c>
      <c r="W402" s="375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12.619047619047619</v>
      </c>
      <c r="X402" s="375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13</v>
      </c>
      <c r="Y402" s="375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8.5339999999999999E-2</v>
      </c>
      <c r="Z402" s="376"/>
      <c r="AA402" s="376"/>
    </row>
    <row r="403" spans="1:67" x14ac:dyDescent="0.2">
      <c r="A403" s="383"/>
      <c r="B403" s="383"/>
      <c r="C403" s="383"/>
      <c r="D403" s="383"/>
      <c r="E403" s="383"/>
      <c r="F403" s="383"/>
      <c r="G403" s="383"/>
      <c r="H403" s="383"/>
      <c r="I403" s="383"/>
      <c r="J403" s="383"/>
      <c r="K403" s="383"/>
      <c r="L403" s="383"/>
      <c r="M403" s="383"/>
      <c r="N403" s="404"/>
      <c r="O403" s="405" t="s">
        <v>72</v>
      </c>
      <c r="P403" s="392"/>
      <c r="Q403" s="392"/>
      <c r="R403" s="392"/>
      <c r="S403" s="392"/>
      <c r="T403" s="392"/>
      <c r="U403" s="393"/>
      <c r="V403" s="37" t="s">
        <v>67</v>
      </c>
      <c r="W403" s="375">
        <f>IFERROR(SUM(W389:W401),"0")</f>
        <v>42.5</v>
      </c>
      <c r="X403" s="375">
        <f>IFERROR(SUM(X389:X401),"0")</f>
        <v>44.1</v>
      </c>
      <c r="Y403" s="37"/>
      <c r="Z403" s="376"/>
      <c r="AA403" s="376"/>
    </row>
    <row r="404" spans="1:67" ht="14.25" hidden="1" customHeight="1" x14ac:dyDescent="0.25">
      <c r="A404" s="385" t="s">
        <v>74</v>
      </c>
      <c r="B404" s="383"/>
      <c r="C404" s="383"/>
      <c r="D404" s="383"/>
      <c r="E404" s="383"/>
      <c r="F404" s="383"/>
      <c r="G404" s="383"/>
      <c r="H404" s="383"/>
      <c r="I404" s="383"/>
      <c r="J404" s="383"/>
      <c r="K404" s="383"/>
      <c r="L404" s="383"/>
      <c r="M404" s="383"/>
      <c r="N404" s="383"/>
      <c r="O404" s="383"/>
      <c r="P404" s="383"/>
      <c r="Q404" s="383"/>
      <c r="R404" s="383"/>
      <c r="S404" s="383"/>
      <c r="T404" s="383"/>
      <c r="U404" s="383"/>
      <c r="V404" s="383"/>
      <c r="W404" s="383"/>
      <c r="X404" s="383"/>
      <c r="Y404" s="383"/>
      <c r="Z404" s="366"/>
      <c r="AA404" s="366"/>
    </row>
    <row r="405" spans="1:67" ht="27" hidden="1" customHeight="1" x14ac:dyDescent="0.25">
      <c r="A405" s="54" t="s">
        <v>548</v>
      </c>
      <c r="B405" s="54" t="s">
        <v>549</v>
      </c>
      <c r="C405" s="31">
        <v>4301051258</v>
      </c>
      <c r="D405" s="386">
        <v>4607091389685</v>
      </c>
      <c r="E405" s="381"/>
      <c r="F405" s="372">
        <v>1.3</v>
      </c>
      <c r="G405" s="32">
        <v>6</v>
      </c>
      <c r="H405" s="372">
        <v>7.8</v>
      </c>
      <c r="I405" s="372">
        <v>8.3460000000000001</v>
      </c>
      <c r="J405" s="32">
        <v>56</v>
      </c>
      <c r="K405" s="32" t="s">
        <v>105</v>
      </c>
      <c r="L405" s="33" t="s">
        <v>124</v>
      </c>
      <c r="M405" s="33"/>
      <c r="N405" s="32">
        <v>45</v>
      </c>
      <c r="O405" s="4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0"/>
      <c r="Q405" s="380"/>
      <c r="R405" s="380"/>
      <c r="S405" s="381"/>
      <c r="T405" s="34"/>
      <c r="U405" s="34"/>
      <c r="V405" s="35" t="s">
        <v>67</v>
      </c>
      <c r="W405" s="373">
        <v>0</v>
      </c>
      <c r="X405" s="374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1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hidden="1" customHeight="1" x14ac:dyDescent="0.25">
      <c r="A406" s="54" t="s">
        <v>550</v>
      </c>
      <c r="B406" s="54" t="s">
        <v>551</v>
      </c>
      <c r="C406" s="31">
        <v>4301051431</v>
      </c>
      <c r="D406" s="386">
        <v>4607091389654</v>
      </c>
      <c r="E406" s="381"/>
      <c r="F406" s="372">
        <v>0.33</v>
      </c>
      <c r="G406" s="32">
        <v>6</v>
      </c>
      <c r="H406" s="372">
        <v>1.98</v>
      </c>
      <c r="I406" s="372">
        <v>2.258</v>
      </c>
      <c r="J406" s="32">
        <v>156</v>
      </c>
      <c r="K406" s="32" t="s">
        <v>71</v>
      </c>
      <c r="L406" s="33" t="s">
        <v>124</v>
      </c>
      <c r="M406" s="33"/>
      <c r="N406" s="32">
        <v>45</v>
      </c>
      <c r="O406" s="6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0"/>
      <c r="Q406" s="380"/>
      <c r="R406" s="380"/>
      <c r="S406" s="381"/>
      <c r="T406" s="34"/>
      <c r="U406" s="34"/>
      <c r="V406" s="35" t="s">
        <v>67</v>
      </c>
      <c r="W406" s="373">
        <v>0</v>
      </c>
      <c r="X406" s="374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2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552</v>
      </c>
      <c r="B407" s="54" t="s">
        <v>553</v>
      </c>
      <c r="C407" s="31">
        <v>4301051284</v>
      </c>
      <c r="D407" s="386">
        <v>4607091384352</v>
      </c>
      <c r="E407" s="381"/>
      <c r="F407" s="372">
        <v>0.6</v>
      </c>
      <c r="G407" s="32">
        <v>4</v>
      </c>
      <c r="H407" s="372">
        <v>2.4</v>
      </c>
      <c r="I407" s="372">
        <v>2.6459999999999999</v>
      </c>
      <c r="J407" s="32">
        <v>120</v>
      </c>
      <c r="K407" s="32" t="s">
        <v>71</v>
      </c>
      <c r="L407" s="33" t="s">
        <v>124</v>
      </c>
      <c r="M407" s="33"/>
      <c r="N407" s="32">
        <v>45</v>
      </c>
      <c r="O407" s="5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0"/>
      <c r="Q407" s="380"/>
      <c r="R407" s="380"/>
      <c r="S407" s="381"/>
      <c r="T407" s="34"/>
      <c r="U407" s="34"/>
      <c r="V407" s="35" t="s">
        <v>67</v>
      </c>
      <c r="W407" s="373">
        <v>0</v>
      </c>
      <c r="X407" s="374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idden="1" x14ac:dyDescent="0.2">
      <c r="A408" s="403"/>
      <c r="B408" s="383"/>
      <c r="C408" s="383"/>
      <c r="D408" s="383"/>
      <c r="E408" s="383"/>
      <c r="F408" s="383"/>
      <c r="G408" s="383"/>
      <c r="H408" s="383"/>
      <c r="I408" s="383"/>
      <c r="J408" s="383"/>
      <c r="K408" s="383"/>
      <c r="L408" s="383"/>
      <c r="M408" s="383"/>
      <c r="N408" s="404"/>
      <c r="O408" s="405" t="s">
        <v>72</v>
      </c>
      <c r="P408" s="392"/>
      <c r="Q408" s="392"/>
      <c r="R408" s="392"/>
      <c r="S408" s="392"/>
      <c r="T408" s="392"/>
      <c r="U408" s="393"/>
      <c r="V408" s="37" t="s">
        <v>73</v>
      </c>
      <c r="W408" s="375">
        <f>IFERROR(W405/H405,"0")+IFERROR(W406/H406,"0")+IFERROR(W407/H407,"0")</f>
        <v>0</v>
      </c>
      <c r="X408" s="375">
        <f>IFERROR(X405/H405,"0")+IFERROR(X406/H406,"0")+IFERROR(X407/H407,"0")</f>
        <v>0</v>
      </c>
      <c r="Y408" s="375">
        <f>IFERROR(IF(Y405="",0,Y405),"0")+IFERROR(IF(Y406="",0,Y406),"0")+IFERROR(IF(Y407="",0,Y407),"0")</f>
        <v>0</v>
      </c>
      <c r="Z408" s="376"/>
      <c r="AA408" s="376"/>
    </row>
    <row r="409" spans="1:67" hidden="1" x14ac:dyDescent="0.2">
      <c r="A409" s="383"/>
      <c r="B409" s="383"/>
      <c r="C409" s="383"/>
      <c r="D409" s="383"/>
      <c r="E409" s="383"/>
      <c r="F409" s="383"/>
      <c r="G409" s="383"/>
      <c r="H409" s="383"/>
      <c r="I409" s="383"/>
      <c r="J409" s="383"/>
      <c r="K409" s="383"/>
      <c r="L409" s="383"/>
      <c r="M409" s="383"/>
      <c r="N409" s="404"/>
      <c r="O409" s="405" t="s">
        <v>72</v>
      </c>
      <c r="P409" s="392"/>
      <c r="Q409" s="392"/>
      <c r="R409" s="392"/>
      <c r="S409" s="392"/>
      <c r="T409" s="392"/>
      <c r="U409" s="393"/>
      <c r="V409" s="37" t="s">
        <v>67</v>
      </c>
      <c r="W409" s="375">
        <f>IFERROR(SUM(W405:W407),"0")</f>
        <v>0</v>
      </c>
      <c r="X409" s="375">
        <f>IFERROR(SUM(X405:X407),"0")</f>
        <v>0</v>
      </c>
      <c r="Y409" s="37"/>
      <c r="Z409" s="376"/>
      <c r="AA409" s="376"/>
    </row>
    <row r="410" spans="1:67" ht="14.25" hidden="1" customHeight="1" x14ac:dyDescent="0.25">
      <c r="A410" s="385" t="s">
        <v>210</v>
      </c>
      <c r="B410" s="383"/>
      <c r="C410" s="383"/>
      <c r="D410" s="383"/>
      <c r="E410" s="383"/>
      <c r="F410" s="383"/>
      <c r="G410" s="383"/>
      <c r="H410" s="383"/>
      <c r="I410" s="383"/>
      <c r="J410" s="383"/>
      <c r="K410" s="383"/>
      <c r="L410" s="383"/>
      <c r="M410" s="383"/>
      <c r="N410" s="383"/>
      <c r="O410" s="383"/>
      <c r="P410" s="383"/>
      <c r="Q410" s="383"/>
      <c r="R410" s="383"/>
      <c r="S410" s="383"/>
      <c r="T410" s="383"/>
      <c r="U410" s="383"/>
      <c r="V410" s="383"/>
      <c r="W410" s="383"/>
      <c r="X410" s="383"/>
      <c r="Y410" s="383"/>
      <c r="Z410" s="366"/>
      <c r="AA410" s="366"/>
    </row>
    <row r="411" spans="1:67" ht="27" hidden="1" customHeight="1" x14ac:dyDescent="0.25">
      <c r="A411" s="54" t="s">
        <v>554</v>
      </c>
      <c r="B411" s="54" t="s">
        <v>555</v>
      </c>
      <c r="C411" s="31">
        <v>4301060352</v>
      </c>
      <c r="D411" s="386">
        <v>4680115881648</v>
      </c>
      <c r="E411" s="381"/>
      <c r="F411" s="372">
        <v>1</v>
      </c>
      <c r="G411" s="32">
        <v>4</v>
      </c>
      <c r="H411" s="372">
        <v>4</v>
      </c>
      <c r="I411" s="372">
        <v>4.4039999999999999</v>
      </c>
      <c r="J411" s="32">
        <v>104</v>
      </c>
      <c r="K411" s="32" t="s">
        <v>105</v>
      </c>
      <c r="L411" s="33" t="s">
        <v>65</v>
      </c>
      <c r="M411" s="33"/>
      <c r="N411" s="32">
        <v>35</v>
      </c>
      <c r="O411" s="69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0"/>
      <c r="Q411" s="380"/>
      <c r="R411" s="380"/>
      <c r="S411" s="381"/>
      <c r="T411" s="34"/>
      <c r="U411" s="34"/>
      <c r="V411" s="35" t="s">
        <v>67</v>
      </c>
      <c r="W411" s="373">
        <v>0</v>
      </c>
      <c r="X411" s="374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4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403"/>
      <c r="B412" s="383"/>
      <c r="C412" s="383"/>
      <c r="D412" s="383"/>
      <c r="E412" s="383"/>
      <c r="F412" s="383"/>
      <c r="G412" s="383"/>
      <c r="H412" s="383"/>
      <c r="I412" s="383"/>
      <c r="J412" s="383"/>
      <c r="K412" s="383"/>
      <c r="L412" s="383"/>
      <c r="M412" s="383"/>
      <c r="N412" s="404"/>
      <c r="O412" s="405" t="s">
        <v>72</v>
      </c>
      <c r="P412" s="392"/>
      <c r="Q412" s="392"/>
      <c r="R412" s="392"/>
      <c r="S412" s="392"/>
      <c r="T412" s="392"/>
      <c r="U412" s="393"/>
      <c r="V412" s="37" t="s">
        <v>73</v>
      </c>
      <c r="W412" s="375">
        <f>IFERROR(W411/H411,"0")</f>
        <v>0</v>
      </c>
      <c r="X412" s="375">
        <f>IFERROR(X411/H411,"0")</f>
        <v>0</v>
      </c>
      <c r="Y412" s="375">
        <f>IFERROR(IF(Y411="",0,Y411),"0")</f>
        <v>0</v>
      </c>
      <c r="Z412" s="376"/>
      <c r="AA412" s="376"/>
    </row>
    <row r="413" spans="1:67" hidden="1" x14ac:dyDescent="0.2">
      <c r="A413" s="383"/>
      <c r="B413" s="383"/>
      <c r="C413" s="383"/>
      <c r="D413" s="383"/>
      <c r="E413" s="383"/>
      <c r="F413" s="383"/>
      <c r="G413" s="383"/>
      <c r="H413" s="383"/>
      <c r="I413" s="383"/>
      <c r="J413" s="383"/>
      <c r="K413" s="383"/>
      <c r="L413" s="383"/>
      <c r="M413" s="383"/>
      <c r="N413" s="404"/>
      <c r="O413" s="405" t="s">
        <v>72</v>
      </c>
      <c r="P413" s="392"/>
      <c r="Q413" s="392"/>
      <c r="R413" s="392"/>
      <c r="S413" s="392"/>
      <c r="T413" s="392"/>
      <c r="U413" s="393"/>
      <c r="V413" s="37" t="s">
        <v>67</v>
      </c>
      <c r="W413" s="375">
        <f>IFERROR(SUM(W411:W411),"0")</f>
        <v>0</v>
      </c>
      <c r="X413" s="375">
        <f>IFERROR(SUM(X411:X411),"0")</f>
        <v>0</v>
      </c>
      <c r="Y413" s="37"/>
      <c r="Z413" s="376"/>
      <c r="AA413" s="376"/>
    </row>
    <row r="414" spans="1:67" ht="14.25" hidden="1" customHeight="1" x14ac:dyDescent="0.25">
      <c r="A414" s="385" t="s">
        <v>88</v>
      </c>
      <c r="B414" s="383"/>
      <c r="C414" s="383"/>
      <c r="D414" s="383"/>
      <c r="E414" s="383"/>
      <c r="F414" s="383"/>
      <c r="G414" s="383"/>
      <c r="H414" s="383"/>
      <c r="I414" s="383"/>
      <c r="J414" s="383"/>
      <c r="K414" s="383"/>
      <c r="L414" s="383"/>
      <c r="M414" s="383"/>
      <c r="N414" s="383"/>
      <c r="O414" s="383"/>
      <c r="P414" s="383"/>
      <c r="Q414" s="383"/>
      <c r="R414" s="383"/>
      <c r="S414" s="383"/>
      <c r="T414" s="383"/>
      <c r="U414" s="383"/>
      <c r="V414" s="383"/>
      <c r="W414" s="383"/>
      <c r="X414" s="383"/>
      <c r="Y414" s="383"/>
      <c r="Z414" s="366"/>
      <c r="AA414" s="366"/>
    </row>
    <row r="415" spans="1:67" ht="27" hidden="1" customHeight="1" x14ac:dyDescent="0.25">
      <c r="A415" s="54" t="s">
        <v>556</v>
      </c>
      <c r="B415" s="54" t="s">
        <v>557</v>
      </c>
      <c r="C415" s="31">
        <v>4301032045</v>
      </c>
      <c r="D415" s="386">
        <v>4680115884335</v>
      </c>
      <c r="E415" s="381"/>
      <c r="F415" s="372">
        <v>0.06</v>
      </c>
      <c r="G415" s="32">
        <v>20</v>
      </c>
      <c r="H415" s="372">
        <v>1.2</v>
      </c>
      <c r="I415" s="372">
        <v>1.8</v>
      </c>
      <c r="J415" s="32">
        <v>200</v>
      </c>
      <c r="K415" s="32" t="s">
        <v>558</v>
      </c>
      <c r="L415" s="33" t="s">
        <v>559</v>
      </c>
      <c r="M415" s="33"/>
      <c r="N415" s="32">
        <v>60</v>
      </c>
      <c r="O415" s="40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0"/>
      <c r="Q415" s="380"/>
      <c r="R415" s="380"/>
      <c r="S415" s="381"/>
      <c r="T415" s="34"/>
      <c r="U415" s="34"/>
      <c r="V415" s="35" t="s">
        <v>67</v>
      </c>
      <c r="W415" s="373">
        <v>0</v>
      </c>
      <c r="X415" s="374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295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hidden="1" customHeight="1" x14ac:dyDescent="0.25">
      <c r="A416" s="54" t="s">
        <v>560</v>
      </c>
      <c r="B416" s="54" t="s">
        <v>561</v>
      </c>
      <c r="C416" s="31">
        <v>4301032047</v>
      </c>
      <c r="D416" s="386">
        <v>4680115884342</v>
      </c>
      <c r="E416" s="381"/>
      <c r="F416" s="372">
        <v>0.06</v>
      </c>
      <c r="G416" s="32">
        <v>20</v>
      </c>
      <c r="H416" s="372">
        <v>1.2</v>
      </c>
      <c r="I416" s="372">
        <v>1.8</v>
      </c>
      <c r="J416" s="32">
        <v>200</v>
      </c>
      <c r="K416" s="32" t="s">
        <v>558</v>
      </c>
      <c r="L416" s="33" t="s">
        <v>559</v>
      </c>
      <c r="M416" s="33"/>
      <c r="N416" s="32">
        <v>60</v>
      </c>
      <c r="O416" s="63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0"/>
      <c r="Q416" s="380"/>
      <c r="R416" s="380"/>
      <c r="S416" s="381"/>
      <c r="T416" s="34"/>
      <c r="U416" s="34"/>
      <c r="V416" s="35" t="s">
        <v>67</v>
      </c>
      <c r="W416" s="373">
        <v>0</v>
      </c>
      <c r="X416" s="374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6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562</v>
      </c>
      <c r="B417" s="54" t="s">
        <v>563</v>
      </c>
      <c r="C417" s="31">
        <v>4301170011</v>
      </c>
      <c r="D417" s="386">
        <v>4680115884113</v>
      </c>
      <c r="E417" s="381"/>
      <c r="F417" s="372">
        <v>0.11</v>
      </c>
      <c r="G417" s="32">
        <v>12</v>
      </c>
      <c r="H417" s="372">
        <v>1.32</v>
      </c>
      <c r="I417" s="372">
        <v>1.88</v>
      </c>
      <c r="J417" s="32">
        <v>200</v>
      </c>
      <c r="K417" s="32" t="s">
        <v>558</v>
      </c>
      <c r="L417" s="33" t="s">
        <v>559</v>
      </c>
      <c r="M417" s="33"/>
      <c r="N417" s="32">
        <v>150</v>
      </c>
      <c r="O417" s="50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0"/>
      <c r="Q417" s="380"/>
      <c r="R417" s="380"/>
      <c r="S417" s="381"/>
      <c r="T417" s="34"/>
      <c r="U417" s="34"/>
      <c r="V417" s="35" t="s">
        <v>67</v>
      </c>
      <c r="W417" s="373">
        <v>0</v>
      </c>
      <c r="X417" s="374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297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idden="1" x14ac:dyDescent="0.2">
      <c r="A418" s="403"/>
      <c r="B418" s="383"/>
      <c r="C418" s="383"/>
      <c r="D418" s="383"/>
      <c r="E418" s="383"/>
      <c r="F418" s="383"/>
      <c r="G418" s="383"/>
      <c r="H418" s="383"/>
      <c r="I418" s="383"/>
      <c r="J418" s="383"/>
      <c r="K418" s="383"/>
      <c r="L418" s="383"/>
      <c r="M418" s="383"/>
      <c r="N418" s="404"/>
      <c r="O418" s="405" t="s">
        <v>72</v>
      </c>
      <c r="P418" s="392"/>
      <c r="Q418" s="392"/>
      <c r="R418" s="392"/>
      <c r="S418" s="392"/>
      <c r="T418" s="392"/>
      <c r="U418" s="393"/>
      <c r="V418" s="37" t="s">
        <v>73</v>
      </c>
      <c r="W418" s="375">
        <f>IFERROR(W415/H415,"0")+IFERROR(W416/H416,"0")+IFERROR(W417/H417,"0")</f>
        <v>0</v>
      </c>
      <c r="X418" s="375">
        <f>IFERROR(X415/H415,"0")+IFERROR(X416/H416,"0")+IFERROR(X417/H417,"0")</f>
        <v>0</v>
      </c>
      <c r="Y418" s="375">
        <f>IFERROR(IF(Y415="",0,Y415),"0")+IFERROR(IF(Y416="",0,Y416),"0")+IFERROR(IF(Y417="",0,Y417),"0")</f>
        <v>0</v>
      </c>
      <c r="Z418" s="376"/>
      <c r="AA418" s="376"/>
    </row>
    <row r="419" spans="1:67" hidden="1" x14ac:dyDescent="0.2">
      <c r="A419" s="383"/>
      <c r="B419" s="383"/>
      <c r="C419" s="383"/>
      <c r="D419" s="383"/>
      <c r="E419" s="383"/>
      <c r="F419" s="383"/>
      <c r="G419" s="383"/>
      <c r="H419" s="383"/>
      <c r="I419" s="383"/>
      <c r="J419" s="383"/>
      <c r="K419" s="383"/>
      <c r="L419" s="383"/>
      <c r="M419" s="383"/>
      <c r="N419" s="404"/>
      <c r="O419" s="405" t="s">
        <v>72</v>
      </c>
      <c r="P419" s="392"/>
      <c r="Q419" s="392"/>
      <c r="R419" s="392"/>
      <c r="S419" s="392"/>
      <c r="T419" s="392"/>
      <c r="U419" s="393"/>
      <c r="V419" s="37" t="s">
        <v>67</v>
      </c>
      <c r="W419" s="375">
        <f>IFERROR(SUM(W415:W417),"0")</f>
        <v>0</v>
      </c>
      <c r="X419" s="375">
        <f>IFERROR(SUM(X415:X417),"0")</f>
        <v>0</v>
      </c>
      <c r="Y419" s="37"/>
      <c r="Z419" s="376"/>
      <c r="AA419" s="376"/>
    </row>
    <row r="420" spans="1:67" ht="16.5" hidden="1" customHeight="1" x14ac:dyDescent="0.25">
      <c r="A420" s="382" t="s">
        <v>564</v>
      </c>
      <c r="B420" s="383"/>
      <c r="C420" s="383"/>
      <c r="D420" s="383"/>
      <c r="E420" s="383"/>
      <c r="F420" s="383"/>
      <c r="G420" s="383"/>
      <c r="H420" s="383"/>
      <c r="I420" s="383"/>
      <c r="J420" s="383"/>
      <c r="K420" s="383"/>
      <c r="L420" s="383"/>
      <c r="M420" s="383"/>
      <c r="N420" s="383"/>
      <c r="O420" s="383"/>
      <c r="P420" s="383"/>
      <c r="Q420" s="383"/>
      <c r="R420" s="383"/>
      <c r="S420" s="383"/>
      <c r="T420" s="383"/>
      <c r="U420" s="383"/>
      <c r="V420" s="383"/>
      <c r="W420" s="383"/>
      <c r="X420" s="383"/>
      <c r="Y420" s="383"/>
      <c r="Z420" s="367"/>
      <c r="AA420" s="367"/>
    </row>
    <row r="421" spans="1:67" ht="14.25" hidden="1" customHeight="1" x14ac:dyDescent="0.25">
      <c r="A421" s="385" t="s">
        <v>102</v>
      </c>
      <c r="B421" s="383"/>
      <c r="C421" s="383"/>
      <c r="D421" s="383"/>
      <c r="E421" s="383"/>
      <c r="F421" s="383"/>
      <c r="G421" s="383"/>
      <c r="H421" s="383"/>
      <c r="I421" s="383"/>
      <c r="J421" s="383"/>
      <c r="K421" s="383"/>
      <c r="L421" s="383"/>
      <c r="M421" s="383"/>
      <c r="N421" s="383"/>
      <c r="O421" s="383"/>
      <c r="P421" s="383"/>
      <c r="Q421" s="383"/>
      <c r="R421" s="383"/>
      <c r="S421" s="383"/>
      <c r="T421" s="383"/>
      <c r="U421" s="383"/>
      <c r="V421" s="383"/>
      <c r="W421" s="383"/>
      <c r="X421" s="383"/>
      <c r="Y421" s="383"/>
      <c r="Z421" s="366"/>
      <c r="AA421" s="366"/>
    </row>
    <row r="422" spans="1:67" ht="27" hidden="1" customHeight="1" x14ac:dyDescent="0.25">
      <c r="A422" s="54" t="s">
        <v>565</v>
      </c>
      <c r="B422" s="54" t="s">
        <v>566</v>
      </c>
      <c r="C422" s="31">
        <v>4301020214</v>
      </c>
      <c r="D422" s="386">
        <v>4607091389388</v>
      </c>
      <c r="E422" s="381"/>
      <c r="F422" s="372">
        <v>1.3</v>
      </c>
      <c r="G422" s="32">
        <v>4</v>
      </c>
      <c r="H422" s="372">
        <v>5.2</v>
      </c>
      <c r="I422" s="372">
        <v>5.6079999999999997</v>
      </c>
      <c r="J422" s="32">
        <v>104</v>
      </c>
      <c r="K422" s="32" t="s">
        <v>105</v>
      </c>
      <c r="L422" s="33" t="s">
        <v>106</v>
      </c>
      <c r="M422" s="33"/>
      <c r="N422" s="32">
        <v>35</v>
      </c>
      <c r="O422" s="60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0"/>
      <c r="Q422" s="380"/>
      <c r="R422" s="380"/>
      <c r="S422" s="381"/>
      <c r="T422" s="34"/>
      <c r="U422" s="34"/>
      <c r="V422" s="35" t="s">
        <v>67</v>
      </c>
      <c r="W422" s="373">
        <v>0</v>
      </c>
      <c r="X422" s="374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29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567</v>
      </c>
      <c r="B423" s="54" t="s">
        <v>568</v>
      </c>
      <c r="C423" s="31">
        <v>4301020185</v>
      </c>
      <c r="D423" s="386">
        <v>4607091389364</v>
      </c>
      <c r="E423" s="381"/>
      <c r="F423" s="372">
        <v>0.42</v>
      </c>
      <c r="G423" s="32">
        <v>6</v>
      </c>
      <c r="H423" s="372">
        <v>2.52</v>
      </c>
      <c r="I423" s="372">
        <v>2.75</v>
      </c>
      <c r="J423" s="32">
        <v>156</v>
      </c>
      <c r="K423" s="32" t="s">
        <v>71</v>
      </c>
      <c r="L423" s="33" t="s">
        <v>124</v>
      </c>
      <c r="M423" s="33"/>
      <c r="N423" s="32">
        <v>35</v>
      </c>
      <c r="O423" s="5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0"/>
      <c r="Q423" s="380"/>
      <c r="R423" s="380"/>
      <c r="S423" s="381"/>
      <c r="T423" s="34"/>
      <c r="U423" s="34"/>
      <c r="V423" s="35" t="s">
        <v>67</v>
      </c>
      <c r="W423" s="373">
        <v>0</v>
      </c>
      <c r="X423" s="374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29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403"/>
      <c r="B424" s="383"/>
      <c r="C424" s="383"/>
      <c r="D424" s="383"/>
      <c r="E424" s="383"/>
      <c r="F424" s="383"/>
      <c r="G424" s="383"/>
      <c r="H424" s="383"/>
      <c r="I424" s="383"/>
      <c r="J424" s="383"/>
      <c r="K424" s="383"/>
      <c r="L424" s="383"/>
      <c r="M424" s="383"/>
      <c r="N424" s="404"/>
      <c r="O424" s="405" t="s">
        <v>72</v>
      </c>
      <c r="P424" s="392"/>
      <c r="Q424" s="392"/>
      <c r="R424" s="392"/>
      <c r="S424" s="392"/>
      <c r="T424" s="392"/>
      <c r="U424" s="393"/>
      <c r="V424" s="37" t="s">
        <v>73</v>
      </c>
      <c r="W424" s="375">
        <f>IFERROR(W422/H422,"0")+IFERROR(W423/H423,"0")</f>
        <v>0</v>
      </c>
      <c r="X424" s="375">
        <f>IFERROR(X422/H422,"0")+IFERROR(X423/H423,"0")</f>
        <v>0</v>
      </c>
      <c r="Y424" s="375">
        <f>IFERROR(IF(Y422="",0,Y422),"0")+IFERROR(IF(Y423="",0,Y423),"0")</f>
        <v>0</v>
      </c>
      <c r="Z424" s="376"/>
      <c r="AA424" s="376"/>
    </row>
    <row r="425" spans="1:67" hidden="1" x14ac:dyDescent="0.2">
      <c r="A425" s="383"/>
      <c r="B425" s="383"/>
      <c r="C425" s="383"/>
      <c r="D425" s="383"/>
      <c r="E425" s="383"/>
      <c r="F425" s="383"/>
      <c r="G425" s="383"/>
      <c r="H425" s="383"/>
      <c r="I425" s="383"/>
      <c r="J425" s="383"/>
      <c r="K425" s="383"/>
      <c r="L425" s="383"/>
      <c r="M425" s="383"/>
      <c r="N425" s="404"/>
      <c r="O425" s="405" t="s">
        <v>72</v>
      </c>
      <c r="P425" s="392"/>
      <c r="Q425" s="392"/>
      <c r="R425" s="392"/>
      <c r="S425" s="392"/>
      <c r="T425" s="392"/>
      <c r="U425" s="393"/>
      <c r="V425" s="37" t="s">
        <v>67</v>
      </c>
      <c r="W425" s="375">
        <f>IFERROR(SUM(W422:W423),"0")</f>
        <v>0</v>
      </c>
      <c r="X425" s="375">
        <f>IFERROR(SUM(X422:X423),"0")</f>
        <v>0</v>
      </c>
      <c r="Y425" s="37"/>
      <c r="Z425" s="376"/>
      <c r="AA425" s="376"/>
    </row>
    <row r="426" spans="1:67" ht="14.25" hidden="1" customHeight="1" x14ac:dyDescent="0.25">
      <c r="A426" s="385" t="s">
        <v>61</v>
      </c>
      <c r="B426" s="383"/>
      <c r="C426" s="383"/>
      <c r="D426" s="383"/>
      <c r="E426" s="383"/>
      <c r="F426" s="383"/>
      <c r="G426" s="383"/>
      <c r="H426" s="383"/>
      <c r="I426" s="383"/>
      <c r="J426" s="383"/>
      <c r="K426" s="383"/>
      <c r="L426" s="383"/>
      <c r="M426" s="383"/>
      <c r="N426" s="383"/>
      <c r="O426" s="383"/>
      <c r="P426" s="383"/>
      <c r="Q426" s="383"/>
      <c r="R426" s="383"/>
      <c r="S426" s="383"/>
      <c r="T426" s="383"/>
      <c r="U426" s="383"/>
      <c r="V426" s="383"/>
      <c r="W426" s="383"/>
      <c r="X426" s="383"/>
      <c r="Y426" s="383"/>
      <c r="Z426" s="366"/>
      <c r="AA426" s="366"/>
    </row>
    <row r="427" spans="1:67" ht="27" customHeight="1" x14ac:dyDescent="0.25">
      <c r="A427" s="54" t="s">
        <v>569</v>
      </c>
      <c r="B427" s="54" t="s">
        <v>570</v>
      </c>
      <c r="C427" s="31">
        <v>4301031212</v>
      </c>
      <c r="D427" s="386">
        <v>4607091389739</v>
      </c>
      <c r="E427" s="381"/>
      <c r="F427" s="372">
        <v>0.7</v>
      </c>
      <c r="G427" s="32">
        <v>6</v>
      </c>
      <c r="H427" s="372">
        <v>4.2</v>
      </c>
      <c r="I427" s="372">
        <v>4.43</v>
      </c>
      <c r="J427" s="32">
        <v>156</v>
      </c>
      <c r="K427" s="32" t="s">
        <v>71</v>
      </c>
      <c r="L427" s="33" t="s">
        <v>106</v>
      </c>
      <c r="M427" s="33"/>
      <c r="N427" s="32">
        <v>45</v>
      </c>
      <c r="O427" s="57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0"/>
      <c r="Q427" s="380"/>
      <c r="R427" s="380"/>
      <c r="S427" s="381"/>
      <c r="T427" s="34"/>
      <c r="U427" s="34"/>
      <c r="V427" s="35" t="s">
        <v>67</v>
      </c>
      <c r="W427" s="373">
        <v>10</v>
      </c>
      <c r="X427" s="374">
        <f t="shared" ref="X427:X433" si="76">IFERROR(IF(W427="",0,CEILING((W427/$H427),1)*$H427),"")</f>
        <v>12.600000000000001</v>
      </c>
      <c r="Y427" s="36">
        <f>IFERROR(IF(X427=0,"",ROUNDUP(X427/H427,0)*0.00753),"")</f>
        <v>2.2589999999999999E-2</v>
      </c>
      <c r="Z427" s="56"/>
      <c r="AA427" s="57"/>
      <c r="AE427" s="64"/>
      <c r="BB427" s="300" t="s">
        <v>1</v>
      </c>
      <c r="BL427" s="64">
        <f t="shared" ref="BL427:BL433" si="77">IFERROR(W427*I427/H427,"0")</f>
        <v>10.547619047619046</v>
      </c>
      <c r="BM427" s="64">
        <f t="shared" ref="BM427:BM433" si="78">IFERROR(X427*I427/H427,"0")</f>
        <v>13.290000000000001</v>
      </c>
      <c r="BN427" s="64">
        <f t="shared" ref="BN427:BN433" si="79">IFERROR(1/J427*(W427/H427),"0")</f>
        <v>1.5262515262515262E-2</v>
      </c>
      <c r="BO427" s="64">
        <f t="shared" ref="BO427:BO433" si="80">IFERROR(1/J427*(X427/H427),"0")</f>
        <v>1.9230769230769232E-2</v>
      </c>
    </row>
    <row r="428" spans="1:67" ht="27" hidden="1" customHeight="1" x14ac:dyDescent="0.25">
      <c r="A428" s="54" t="s">
        <v>571</v>
      </c>
      <c r="B428" s="54" t="s">
        <v>572</v>
      </c>
      <c r="C428" s="31">
        <v>4301031247</v>
      </c>
      <c r="D428" s="386">
        <v>4680115883048</v>
      </c>
      <c r="E428" s="381"/>
      <c r="F428" s="372">
        <v>1</v>
      </c>
      <c r="G428" s="32">
        <v>4</v>
      </c>
      <c r="H428" s="372">
        <v>4</v>
      </c>
      <c r="I428" s="372">
        <v>4.21</v>
      </c>
      <c r="J428" s="32">
        <v>120</v>
      </c>
      <c r="K428" s="32" t="s">
        <v>71</v>
      </c>
      <c r="L428" s="33" t="s">
        <v>65</v>
      </c>
      <c r="M428" s="33"/>
      <c r="N428" s="32">
        <v>40</v>
      </c>
      <c r="O428" s="64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0"/>
      <c r="Q428" s="380"/>
      <c r="R428" s="380"/>
      <c r="S428" s="381"/>
      <c r="T428" s="34"/>
      <c r="U428" s="34"/>
      <c r="V428" s="35" t="s">
        <v>67</v>
      </c>
      <c r="W428" s="373">
        <v>0</v>
      </c>
      <c r="X428" s="374">
        <f t="shared" si="76"/>
        <v>0</v>
      </c>
      <c r="Y428" s="36" t="str">
        <f>IFERROR(IF(X428=0,"",ROUNDUP(X428/H428,0)*0.00937),"")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573</v>
      </c>
      <c r="B429" s="54" t="s">
        <v>574</v>
      </c>
      <c r="C429" s="31">
        <v>4301031176</v>
      </c>
      <c r="D429" s="386">
        <v>4607091389425</v>
      </c>
      <c r="E429" s="381"/>
      <c r="F429" s="372">
        <v>0.35</v>
      </c>
      <c r="G429" s="32">
        <v>6</v>
      </c>
      <c r="H429" s="372">
        <v>2.1</v>
      </c>
      <c r="I429" s="372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62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0"/>
      <c r="Q429" s="380"/>
      <c r="R429" s="380"/>
      <c r="S429" s="381"/>
      <c r="T429" s="34"/>
      <c r="U429" s="34"/>
      <c r="V429" s="35" t="s">
        <v>67</v>
      </c>
      <c r="W429" s="373">
        <v>0</v>
      </c>
      <c r="X429" s="374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575</v>
      </c>
      <c r="B430" s="54" t="s">
        <v>576</v>
      </c>
      <c r="C430" s="31">
        <v>4301031215</v>
      </c>
      <c r="D430" s="386">
        <v>4680115882911</v>
      </c>
      <c r="E430" s="381"/>
      <c r="F430" s="372">
        <v>0.4</v>
      </c>
      <c r="G430" s="32">
        <v>6</v>
      </c>
      <c r="H430" s="372">
        <v>2.4</v>
      </c>
      <c r="I430" s="372">
        <v>2.5299999999999998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48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0"/>
      <c r="Q430" s="380"/>
      <c r="R430" s="380"/>
      <c r="S430" s="381"/>
      <c r="T430" s="34"/>
      <c r="U430" s="34"/>
      <c r="V430" s="35" t="s">
        <v>67</v>
      </c>
      <c r="W430" s="373">
        <v>0</v>
      </c>
      <c r="X430" s="374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577</v>
      </c>
      <c r="B431" s="54" t="s">
        <v>578</v>
      </c>
      <c r="C431" s="31">
        <v>4301031167</v>
      </c>
      <c r="D431" s="386">
        <v>4680115880771</v>
      </c>
      <c r="E431" s="381"/>
      <c r="F431" s="372">
        <v>0.28000000000000003</v>
      </c>
      <c r="G431" s="32">
        <v>6</v>
      </c>
      <c r="H431" s="372">
        <v>1.68</v>
      </c>
      <c r="I431" s="372">
        <v>1.81</v>
      </c>
      <c r="J431" s="32">
        <v>234</v>
      </c>
      <c r="K431" s="32" t="s">
        <v>64</v>
      </c>
      <c r="L431" s="33" t="s">
        <v>65</v>
      </c>
      <c r="M431" s="33"/>
      <c r="N431" s="32">
        <v>45</v>
      </c>
      <c r="O431" s="73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0"/>
      <c r="Q431" s="380"/>
      <c r="R431" s="380"/>
      <c r="S431" s="381"/>
      <c r="T431" s="34"/>
      <c r="U431" s="34"/>
      <c r="V431" s="35" t="s">
        <v>67</v>
      </c>
      <c r="W431" s="373">
        <v>0</v>
      </c>
      <c r="X431" s="374">
        <f t="shared" si="76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579</v>
      </c>
      <c r="B432" s="54" t="s">
        <v>580</v>
      </c>
      <c r="C432" s="31">
        <v>4301031173</v>
      </c>
      <c r="D432" s="386">
        <v>4607091389500</v>
      </c>
      <c r="E432" s="381"/>
      <c r="F432" s="372">
        <v>0.35</v>
      </c>
      <c r="G432" s="32">
        <v>6</v>
      </c>
      <c r="H432" s="372">
        <v>2.1</v>
      </c>
      <c r="I432" s="372">
        <v>2.23</v>
      </c>
      <c r="J432" s="32">
        <v>234</v>
      </c>
      <c r="K432" s="32" t="s">
        <v>64</v>
      </c>
      <c r="L432" s="33" t="s">
        <v>65</v>
      </c>
      <c r="M432" s="33"/>
      <c r="N432" s="32">
        <v>45</v>
      </c>
      <c r="O432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0"/>
      <c r="Q432" s="380"/>
      <c r="R432" s="380"/>
      <c r="S432" s="381"/>
      <c r="T432" s="34"/>
      <c r="U432" s="34"/>
      <c r="V432" s="35" t="s">
        <v>67</v>
      </c>
      <c r="W432" s="373">
        <v>0</v>
      </c>
      <c r="X432" s="374">
        <f t="shared" si="76"/>
        <v>0</v>
      </c>
      <c r="Y432" s="36" t="str">
        <f>IFERROR(IF(X432=0,"",ROUNDUP(X432/H432,0)*0.00502),"")</f>
        <v/>
      </c>
      <c r="Z432" s="56"/>
      <c r="AA432" s="57"/>
      <c r="AE432" s="64"/>
      <c r="BB432" s="305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581</v>
      </c>
      <c r="B433" s="54" t="s">
        <v>582</v>
      </c>
      <c r="C433" s="31">
        <v>4301031103</v>
      </c>
      <c r="D433" s="386">
        <v>4680115881983</v>
      </c>
      <c r="E433" s="381"/>
      <c r="F433" s="372">
        <v>0.28000000000000003</v>
      </c>
      <c r="G433" s="32">
        <v>4</v>
      </c>
      <c r="H433" s="372">
        <v>1.1200000000000001</v>
      </c>
      <c r="I433" s="372">
        <v>1.252</v>
      </c>
      <c r="J433" s="32">
        <v>234</v>
      </c>
      <c r="K433" s="32" t="s">
        <v>64</v>
      </c>
      <c r="L433" s="33" t="s">
        <v>65</v>
      </c>
      <c r="M433" s="33"/>
      <c r="N433" s="32">
        <v>40</v>
      </c>
      <c r="O433" s="4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0"/>
      <c r="Q433" s="380"/>
      <c r="R433" s="380"/>
      <c r="S433" s="381"/>
      <c r="T433" s="34"/>
      <c r="U433" s="34"/>
      <c r="V433" s="35" t="s">
        <v>67</v>
      </c>
      <c r="W433" s="373">
        <v>0</v>
      </c>
      <c r="X433" s="374">
        <f t="shared" si="76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x14ac:dyDescent="0.2">
      <c r="A434" s="403"/>
      <c r="B434" s="383"/>
      <c r="C434" s="383"/>
      <c r="D434" s="383"/>
      <c r="E434" s="383"/>
      <c r="F434" s="383"/>
      <c r="G434" s="383"/>
      <c r="H434" s="383"/>
      <c r="I434" s="383"/>
      <c r="J434" s="383"/>
      <c r="K434" s="383"/>
      <c r="L434" s="383"/>
      <c r="M434" s="383"/>
      <c r="N434" s="404"/>
      <c r="O434" s="405" t="s">
        <v>72</v>
      </c>
      <c r="P434" s="392"/>
      <c r="Q434" s="392"/>
      <c r="R434" s="392"/>
      <c r="S434" s="392"/>
      <c r="T434" s="392"/>
      <c r="U434" s="393"/>
      <c r="V434" s="37" t="s">
        <v>73</v>
      </c>
      <c r="W434" s="375">
        <f>IFERROR(W427/H427,"0")+IFERROR(W428/H428,"0")+IFERROR(W429/H429,"0")+IFERROR(W430/H430,"0")+IFERROR(W431/H431,"0")+IFERROR(W432/H432,"0")+IFERROR(W433/H433,"0")</f>
        <v>2.3809523809523809</v>
      </c>
      <c r="X434" s="375">
        <f>IFERROR(X427/H427,"0")+IFERROR(X428/H428,"0")+IFERROR(X429/H429,"0")+IFERROR(X430/H430,"0")+IFERROR(X431/H431,"0")+IFERROR(X432/H432,"0")+IFERROR(X433/H433,"0")</f>
        <v>3</v>
      </c>
      <c r="Y434" s="375">
        <f>IFERROR(IF(Y427="",0,Y427),"0")+IFERROR(IF(Y428="",0,Y428),"0")+IFERROR(IF(Y429="",0,Y429),"0")+IFERROR(IF(Y430="",0,Y430),"0")+IFERROR(IF(Y431="",0,Y431),"0")+IFERROR(IF(Y432="",0,Y432),"0")+IFERROR(IF(Y433="",0,Y433),"0")</f>
        <v>2.2589999999999999E-2</v>
      </c>
      <c r="Z434" s="376"/>
      <c r="AA434" s="376"/>
    </row>
    <row r="435" spans="1:67" x14ac:dyDescent="0.2">
      <c r="A435" s="383"/>
      <c r="B435" s="383"/>
      <c r="C435" s="383"/>
      <c r="D435" s="383"/>
      <c r="E435" s="383"/>
      <c r="F435" s="383"/>
      <c r="G435" s="383"/>
      <c r="H435" s="383"/>
      <c r="I435" s="383"/>
      <c r="J435" s="383"/>
      <c r="K435" s="383"/>
      <c r="L435" s="383"/>
      <c r="M435" s="383"/>
      <c r="N435" s="404"/>
      <c r="O435" s="405" t="s">
        <v>72</v>
      </c>
      <c r="P435" s="392"/>
      <c r="Q435" s="392"/>
      <c r="R435" s="392"/>
      <c r="S435" s="392"/>
      <c r="T435" s="392"/>
      <c r="U435" s="393"/>
      <c r="V435" s="37" t="s">
        <v>67</v>
      </c>
      <c r="W435" s="375">
        <f>IFERROR(SUM(W427:W433),"0")</f>
        <v>10</v>
      </c>
      <c r="X435" s="375">
        <f>IFERROR(SUM(X427:X433),"0")</f>
        <v>12.600000000000001</v>
      </c>
      <c r="Y435" s="37"/>
      <c r="Z435" s="376"/>
      <c r="AA435" s="376"/>
    </row>
    <row r="436" spans="1:67" ht="14.25" hidden="1" customHeight="1" x14ac:dyDescent="0.25">
      <c r="A436" s="385" t="s">
        <v>88</v>
      </c>
      <c r="B436" s="383"/>
      <c r="C436" s="383"/>
      <c r="D436" s="383"/>
      <c r="E436" s="383"/>
      <c r="F436" s="383"/>
      <c r="G436" s="383"/>
      <c r="H436" s="383"/>
      <c r="I436" s="383"/>
      <c r="J436" s="383"/>
      <c r="K436" s="383"/>
      <c r="L436" s="383"/>
      <c r="M436" s="383"/>
      <c r="N436" s="383"/>
      <c r="O436" s="383"/>
      <c r="P436" s="383"/>
      <c r="Q436" s="383"/>
      <c r="R436" s="383"/>
      <c r="S436" s="383"/>
      <c r="T436" s="383"/>
      <c r="U436" s="383"/>
      <c r="V436" s="383"/>
      <c r="W436" s="383"/>
      <c r="X436" s="383"/>
      <c r="Y436" s="383"/>
      <c r="Z436" s="366"/>
      <c r="AA436" s="366"/>
    </row>
    <row r="437" spans="1:67" ht="27" hidden="1" customHeight="1" x14ac:dyDescent="0.25">
      <c r="A437" s="54" t="s">
        <v>583</v>
      </c>
      <c r="B437" s="54" t="s">
        <v>584</v>
      </c>
      <c r="C437" s="31">
        <v>4301032046</v>
      </c>
      <c r="D437" s="386">
        <v>4680115884359</v>
      </c>
      <c r="E437" s="381"/>
      <c r="F437" s="372">
        <v>0.06</v>
      </c>
      <c r="G437" s="32">
        <v>20</v>
      </c>
      <c r="H437" s="372">
        <v>1.2</v>
      </c>
      <c r="I437" s="372">
        <v>1.8</v>
      </c>
      <c r="J437" s="32">
        <v>200</v>
      </c>
      <c r="K437" s="32" t="s">
        <v>558</v>
      </c>
      <c r="L437" s="33" t="s">
        <v>559</v>
      </c>
      <c r="M437" s="33"/>
      <c r="N437" s="32">
        <v>60</v>
      </c>
      <c r="O437" s="70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0"/>
      <c r="Q437" s="380"/>
      <c r="R437" s="380"/>
      <c r="S437" s="381"/>
      <c r="T437" s="34"/>
      <c r="U437" s="34"/>
      <c r="V437" s="35" t="s">
        <v>67</v>
      </c>
      <c r="W437" s="373">
        <v>0</v>
      </c>
      <c r="X437" s="37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07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hidden="1" customHeight="1" x14ac:dyDescent="0.25">
      <c r="A438" s="54" t="s">
        <v>585</v>
      </c>
      <c r="B438" s="54" t="s">
        <v>586</v>
      </c>
      <c r="C438" s="31">
        <v>4301040358</v>
      </c>
      <c r="D438" s="386">
        <v>4680115884571</v>
      </c>
      <c r="E438" s="381"/>
      <c r="F438" s="372">
        <v>0.1</v>
      </c>
      <c r="G438" s="32">
        <v>20</v>
      </c>
      <c r="H438" s="372">
        <v>2</v>
      </c>
      <c r="I438" s="372">
        <v>2.6</v>
      </c>
      <c r="J438" s="32">
        <v>200</v>
      </c>
      <c r="K438" s="32" t="s">
        <v>558</v>
      </c>
      <c r="L438" s="33" t="s">
        <v>559</v>
      </c>
      <c r="M438" s="33"/>
      <c r="N438" s="32">
        <v>60</v>
      </c>
      <c r="O438" s="5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0"/>
      <c r="Q438" s="380"/>
      <c r="R438" s="380"/>
      <c r="S438" s="381"/>
      <c r="T438" s="34"/>
      <c r="U438" s="34"/>
      <c r="V438" s="35" t="s">
        <v>67</v>
      </c>
      <c r="W438" s="373">
        <v>0</v>
      </c>
      <c r="X438" s="374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08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idden="1" x14ac:dyDescent="0.2">
      <c r="A439" s="403"/>
      <c r="B439" s="383"/>
      <c r="C439" s="383"/>
      <c r="D439" s="383"/>
      <c r="E439" s="383"/>
      <c r="F439" s="383"/>
      <c r="G439" s="383"/>
      <c r="H439" s="383"/>
      <c r="I439" s="383"/>
      <c r="J439" s="383"/>
      <c r="K439" s="383"/>
      <c r="L439" s="383"/>
      <c r="M439" s="383"/>
      <c r="N439" s="404"/>
      <c r="O439" s="405" t="s">
        <v>72</v>
      </c>
      <c r="P439" s="392"/>
      <c r="Q439" s="392"/>
      <c r="R439" s="392"/>
      <c r="S439" s="392"/>
      <c r="T439" s="392"/>
      <c r="U439" s="393"/>
      <c r="V439" s="37" t="s">
        <v>73</v>
      </c>
      <c r="W439" s="375">
        <f>IFERROR(W437/H437,"0")+IFERROR(W438/H438,"0")</f>
        <v>0</v>
      </c>
      <c r="X439" s="375">
        <f>IFERROR(X437/H437,"0")+IFERROR(X438/H438,"0")</f>
        <v>0</v>
      </c>
      <c r="Y439" s="375">
        <f>IFERROR(IF(Y437="",0,Y437),"0")+IFERROR(IF(Y438="",0,Y438),"0")</f>
        <v>0</v>
      </c>
      <c r="Z439" s="376"/>
      <c r="AA439" s="376"/>
    </row>
    <row r="440" spans="1:67" hidden="1" x14ac:dyDescent="0.2">
      <c r="A440" s="383"/>
      <c r="B440" s="383"/>
      <c r="C440" s="383"/>
      <c r="D440" s="383"/>
      <c r="E440" s="383"/>
      <c r="F440" s="383"/>
      <c r="G440" s="383"/>
      <c r="H440" s="383"/>
      <c r="I440" s="383"/>
      <c r="J440" s="383"/>
      <c r="K440" s="383"/>
      <c r="L440" s="383"/>
      <c r="M440" s="383"/>
      <c r="N440" s="404"/>
      <c r="O440" s="405" t="s">
        <v>72</v>
      </c>
      <c r="P440" s="392"/>
      <c r="Q440" s="392"/>
      <c r="R440" s="392"/>
      <c r="S440" s="392"/>
      <c r="T440" s="392"/>
      <c r="U440" s="393"/>
      <c r="V440" s="37" t="s">
        <v>67</v>
      </c>
      <c r="W440" s="375">
        <f>IFERROR(SUM(W437:W438),"0")</f>
        <v>0</v>
      </c>
      <c r="X440" s="375">
        <f>IFERROR(SUM(X437:X438),"0")</f>
        <v>0</v>
      </c>
      <c r="Y440" s="37"/>
      <c r="Z440" s="376"/>
      <c r="AA440" s="376"/>
    </row>
    <row r="441" spans="1:67" ht="14.25" hidden="1" customHeight="1" x14ac:dyDescent="0.25">
      <c r="A441" s="385" t="s">
        <v>97</v>
      </c>
      <c r="B441" s="383"/>
      <c r="C441" s="383"/>
      <c r="D441" s="383"/>
      <c r="E441" s="383"/>
      <c r="F441" s="383"/>
      <c r="G441" s="383"/>
      <c r="H441" s="383"/>
      <c r="I441" s="383"/>
      <c r="J441" s="383"/>
      <c r="K441" s="383"/>
      <c r="L441" s="383"/>
      <c r="M441" s="383"/>
      <c r="N441" s="383"/>
      <c r="O441" s="383"/>
      <c r="P441" s="383"/>
      <c r="Q441" s="383"/>
      <c r="R441" s="383"/>
      <c r="S441" s="383"/>
      <c r="T441" s="383"/>
      <c r="U441" s="383"/>
      <c r="V441" s="383"/>
      <c r="W441" s="383"/>
      <c r="X441" s="383"/>
      <c r="Y441" s="383"/>
      <c r="Z441" s="366"/>
      <c r="AA441" s="366"/>
    </row>
    <row r="442" spans="1:67" ht="27" hidden="1" customHeight="1" x14ac:dyDescent="0.25">
      <c r="A442" s="54" t="s">
        <v>587</v>
      </c>
      <c r="B442" s="54" t="s">
        <v>588</v>
      </c>
      <c r="C442" s="31">
        <v>4301170010</v>
      </c>
      <c r="D442" s="386">
        <v>4680115884090</v>
      </c>
      <c r="E442" s="381"/>
      <c r="F442" s="372">
        <v>0.11</v>
      </c>
      <c r="G442" s="32">
        <v>12</v>
      </c>
      <c r="H442" s="372">
        <v>1.32</v>
      </c>
      <c r="I442" s="372">
        <v>1.88</v>
      </c>
      <c r="J442" s="32">
        <v>200</v>
      </c>
      <c r="K442" s="32" t="s">
        <v>558</v>
      </c>
      <c r="L442" s="33" t="s">
        <v>559</v>
      </c>
      <c r="M442" s="33"/>
      <c r="N442" s="32">
        <v>150</v>
      </c>
      <c r="O442" s="75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0"/>
      <c r="Q442" s="380"/>
      <c r="R442" s="380"/>
      <c r="S442" s="381"/>
      <c r="T442" s="34"/>
      <c r="U442" s="34"/>
      <c r="V442" s="35" t="s">
        <v>67</v>
      </c>
      <c r="W442" s="373">
        <v>0</v>
      </c>
      <c r="X442" s="374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09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idden="1" x14ac:dyDescent="0.2">
      <c r="A443" s="403"/>
      <c r="B443" s="383"/>
      <c r="C443" s="383"/>
      <c r="D443" s="383"/>
      <c r="E443" s="383"/>
      <c r="F443" s="383"/>
      <c r="G443" s="383"/>
      <c r="H443" s="383"/>
      <c r="I443" s="383"/>
      <c r="J443" s="383"/>
      <c r="K443" s="383"/>
      <c r="L443" s="383"/>
      <c r="M443" s="383"/>
      <c r="N443" s="404"/>
      <c r="O443" s="405" t="s">
        <v>72</v>
      </c>
      <c r="P443" s="392"/>
      <c r="Q443" s="392"/>
      <c r="R443" s="392"/>
      <c r="S443" s="392"/>
      <c r="T443" s="392"/>
      <c r="U443" s="393"/>
      <c r="V443" s="37" t="s">
        <v>73</v>
      </c>
      <c r="W443" s="375">
        <f>IFERROR(W442/H442,"0")</f>
        <v>0</v>
      </c>
      <c r="X443" s="375">
        <f>IFERROR(X442/H442,"0")</f>
        <v>0</v>
      </c>
      <c r="Y443" s="375">
        <f>IFERROR(IF(Y442="",0,Y442),"0")</f>
        <v>0</v>
      </c>
      <c r="Z443" s="376"/>
      <c r="AA443" s="376"/>
    </row>
    <row r="444" spans="1:67" hidden="1" x14ac:dyDescent="0.2">
      <c r="A444" s="383"/>
      <c r="B444" s="383"/>
      <c r="C444" s="383"/>
      <c r="D444" s="383"/>
      <c r="E444" s="383"/>
      <c r="F444" s="383"/>
      <c r="G444" s="383"/>
      <c r="H444" s="383"/>
      <c r="I444" s="383"/>
      <c r="J444" s="383"/>
      <c r="K444" s="383"/>
      <c r="L444" s="383"/>
      <c r="M444" s="383"/>
      <c r="N444" s="404"/>
      <c r="O444" s="405" t="s">
        <v>72</v>
      </c>
      <c r="P444" s="392"/>
      <c r="Q444" s="392"/>
      <c r="R444" s="392"/>
      <c r="S444" s="392"/>
      <c r="T444" s="392"/>
      <c r="U444" s="393"/>
      <c r="V444" s="37" t="s">
        <v>67</v>
      </c>
      <c r="W444" s="375">
        <f>IFERROR(SUM(W442:W442),"0")</f>
        <v>0</v>
      </c>
      <c r="X444" s="375">
        <f>IFERROR(SUM(X442:X442),"0")</f>
        <v>0</v>
      </c>
      <c r="Y444" s="37"/>
      <c r="Z444" s="376"/>
      <c r="AA444" s="376"/>
    </row>
    <row r="445" spans="1:67" ht="14.25" hidden="1" customHeight="1" x14ac:dyDescent="0.25">
      <c r="A445" s="385" t="s">
        <v>589</v>
      </c>
      <c r="B445" s="383"/>
      <c r="C445" s="383"/>
      <c r="D445" s="383"/>
      <c r="E445" s="383"/>
      <c r="F445" s="383"/>
      <c r="G445" s="383"/>
      <c r="H445" s="383"/>
      <c r="I445" s="383"/>
      <c r="J445" s="383"/>
      <c r="K445" s="383"/>
      <c r="L445" s="383"/>
      <c r="M445" s="383"/>
      <c r="N445" s="383"/>
      <c r="O445" s="383"/>
      <c r="P445" s="383"/>
      <c r="Q445" s="383"/>
      <c r="R445" s="383"/>
      <c r="S445" s="383"/>
      <c r="T445" s="383"/>
      <c r="U445" s="383"/>
      <c r="V445" s="383"/>
      <c r="W445" s="383"/>
      <c r="X445" s="383"/>
      <c r="Y445" s="383"/>
      <c r="Z445" s="366"/>
      <c r="AA445" s="366"/>
    </row>
    <row r="446" spans="1:67" ht="27" hidden="1" customHeight="1" x14ac:dyDescent="0.25">
      <c r="A446" s="54" t="s">
        <v>590</v>
      </c>
      <c r="B446" s="54" t="s">
        <v>591</v>
      </c>
      <c r="C446" s="31">
        <v>4301040357</v>
      </c>
      <c r="D446" s="386">
        <v>4680115884564</v>
      </c>
      <c r="E446" s="381"/>
      <c r="F446" s="372">
        <v>0.15</v>
      </c>
      <c r="G446" s="32">
        <v>20</v>
      </c>
      <c r="H446" s="372">
        <v>3</v>
      </c>
      <c r="I446" s="372">
        <v>3.6</v>
      </c>
      <c r="J446" s="32">
        <v>200</v>
      </c>
      <c r="K446" s="32" t="s">
        <v>558</v>
      </c>
      <c r="L446" s="33" t="s">
        <v>559</v>
      </c>
      <c r="M446" s="33"/>
      <c r="N446" s="32">
        <v>60</v>
      </c>
      <c r="O446" s="53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0"/>
      <c r="Q446" s="380"/>
      <c r="R446" s="380"/>
      <c r="S446" s="381"/>
      <c r="T446" s="34"/>
      <c r="U446" s="34"/>
      <c r="V446" s="35" t="s">
        <v>67</v>
      </c>
      <c r="W446" s="373">
        <v>0</v>
      </c>
      <c r="X446" s="374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0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hidden="1" x14ac:dyDescent="0.2">
      <c r="A447" s="403"/>
      <c r="B447" s="383"/>
      <c r="C447" s="383"/>
      <c r="D447" s="383"/>
      <c r="E447" s="383"/>
      <c r="F447" s="383"/>
      <c r="G447" s="383"/>
      <c r="H447" s="383"/>
      <c r="I447" s="383"/>
      <c r="J447" s="383"/>
      <c r="K447" s="383"/>
      <c r="L447" s="383"/>
      <c r="M447" s="383"/>
      <c r="N447" s="404"/>
      <c r="O447" s="405" t="s">
        <v>72</v>
      </c>
      <c r="P447" s="392"/>
      <c r="Q447" s="392"/>
      <c r="R447" s="392"/>
      <c r="S447" s="392"/>
      <c r="T447" s="392"/>
      <c r="U447" s="393"/>
      <c r="V447" s="37" t="s">
        <v>73</v>
      </c>
      <c r="W447" s="375">
        <f>IFERROR(W446/H446,"0")</f>
        <v>0</v>
      </c>
      <c r="X447" s="375">
        <f>IFERROR(X446/H446,"0")</f>
        <v>0</v>
      </c>
      <c r="Y447" s="375">
        <f>IFERROR(IF(Y446="",0,Y446),"0")</f>
        <v>0</v>
      </c>
      <c r="Z447" s="376"/>
      <c r="AA447" s="376"/>
    </row>
    <row r="448" spans="1:67" hidden="1" x14ac:dyDescent="0.2">
      <c r="A448" s="383"/>
      <c r="B448" s="383"/>
      <c r="C448" s="383"/>
      <c r="D448" s="383"/>
      <c r="E448" s="383"/>
      <c r="F448" s="383"/>
      <c r="G448" s="383"/>
      <c r="H448" s="383"/>
      <c r="I448" s="383"/>
      <c r="J448" s="383"/>
      <c r="K448" s="383"/>
      <c r="L448" s="383"/>
      <c r="M448" s="383"/>
      <c r="N448" s="404"/>
      <c r="O448" s="405" t="s">
        <v>72</v>
      </c>
      <c r="P448" s="392"/>
      <c r="Q448" s="392"/>
      <c r="R448" s="392"/>
      <c r="S448" s="392"/>
      <c r="T448" s="392"/>
      <c r="U448" s="393"/>
      <c r="V448" s="37" t="s">
        <v>67</v>
      </c>
      <c r="W448" s="375">
        <f>IFERROR(SUM(W446:W446),"0")</f>
        <v>0</v>
      </c>
      <c r="X448" s="375">
        <f>IFERROR(SUM(X446:X446),"0")</f>
        <v>0</v>
      </c>
      <c r="Y448" s="37"/>
      <c r="Z448" s="376"/>
      <c r="AA448" s="376"/>
    </row>
    <row r="449" spans="1:67" ht="16.5" hidden="1" customHeight="1" x14ac:dyDescent="0.25">
      <c r="A449" s="382" t="s">
        <v>592</v>
      </c>
      <c r="B449" s="383"/>
      <c r="C449" s="383"/>
      <c r="D449" s="383"/>
      <c r="E449" s="383"/>
      <c r="F449" s="383"/>
      <c r="G449" s="383"/>
      <c r="H449" s="383"/>
      <c r="I449" s="383"/>
      <c r="J449" s="383"/>
      <c r="K449" s="383"/>
      <c r="L449" s="383"/>
      <c r="M449" s="383"/>
      <c r="N449" s="383"/>
      <c r="O449" s="383"/>
      <c r="P449" s="383"/>
      <c r="Q449" s="383"/>
      <c r="R449" s="383"/>
      <c r="S449" s="383"/>
      <c r="T449" s="383"/>
      <c r="U449" s="383"/>
      <c r="V449" s="383"/>
      <c r="W449" s="383"/>
      <c r="X449" s="383"/>
      <c r="Y449" s="383"/>
      <c r="Z449" s="367"/>
      <c r="AA449" s="367"/>
    </row>
    <row r="450" spans="1:67" ht="14.25" hidden="1" customHeight="1" x14ac:dyDescent="0.25">
      <c r="A450" s="385" t="s">
        <v>61</v>
      </c>
      <c r="B450" s="383"/>
      <c r="C450" s="383"/>
      <c r="D450" s="383"/>
      <c r="E450" s="383"/>
      <c r="F450" s="383"/>
      <c r="G450" s="383"/>
      <c r="H450" s="383"/>
      <c r="I450" s="383"/>
      <c r="J450" s="383"/>
      <c r="K450" s="383"/>
      <c r="L450" s="383"/>
      <c r="M450" s="383"/>
      <c r="N450" s="383"/>
      <c r="O450" s="383"/>
      <c r="P450" s="383"/>
      <c r="Q450" s="383"/>
      <c r="R450" s="383"/>
      <c r="S450" s="383"/>
      <c r="T450" s="383"/>
      <c r="U450" s="383"/>
      <c r="V450" s="383"/>
      <c r="W450" s="383"/>
      <c r="X450" s="383"/>
      <c r="Y450" s="383"/>
      <c r="Z450" s="366"/>
      <c r="AA450" s="366"/>
    </row>
    <row r="451" spans="1:67" ht="27" hidden="1" customHeight="1" x14ac:dyDescent="0.25">
      <c r="A451" s="54" t="s">
        <v>593</v>
      </c>
      <c r="B451" s="54" t="s">
        <v>594</v>
      </c>
      <c r="C451" s="31">
        <v>4301031294</v>
      </c>
      <c r="D451" s="386">
        <v>4680115885189</v>
      </c>
      <c r="E451" s="381"/>
      <c r="F451" s="372">
        <v>0.2</v>
      </c>
      <c r="G451" s="32">
        <v>6</v>
      </c>
      <c r="H451" s="372">
        <v>1.2</v>
      </c>
      <c r="I451" s="372">
        <v>1.3720000000000001</v>
      </c>
      <c r="J451" s="32">
        <v>234</v>
      </c>
      <c r="K451" s="32" t="s">
        <v>64</v>
      </c>
      <c r="L451" s="33" t="s">
        <v>65</v>
      </c>
      <c r="M451" s="33"/>
      <c r="N451" s="32">
        <v>40</v>
      </c>
      <c r="O451" s="642" t="s">
        <v>595</v>
      </c>
      <c r="P451" s="380"/>
      <c r="Q451" s="380"/>
      <c r="R451" s="380"/>
      <c r="S451" s="381"/>
      <c r="T451" s="34"/>
      <c r="U451" s="34"/>
      <c r="V451" s="35" t="s">
        <v>67</v>
      </c>
      <c r="W451" s="373">
        <v>0</v>
      </c>
      <c r="X451" s="374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64"/>
      <c r="BB451" s="31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t="27" hidden="1" customHeight="1" x14ac:dyDescent="0.25">
      <c r="A452" s="54" t="s">
        <v>596</v>
      </c>
      <c r="B452" s="54" t="s">
        <v>597</v>
      </c>
      <c r="C452" s="31">
        <v>4301031293</v>
      </c>
      <c r="D452" s="386">
        <v>4680115885172</v>
      </c>
      <c r="E452" s="381"/>
      <c r="F452" s="372">
        <v>0.2</v>
      </c>
      <c r="G452" s="32">
        <v>6</v>
      </c>
      <c r="H452" s="372">
        <v>1.2</v>
      </c>
      <c r="I452" s="372">
        <v>1.3</v>
      </c>
      <c r="J452" s="32">
        <v>234</v>
      </c>
      <c r="K452" s="32" t="s">
        <v>64</v>
      </c>
      <c r="L452" s="33" t="s">
        <v>65</v>
      </c>
      <c r="M452" s="33"/>
      <c r="N452" s="32">
        <v>40</v>
      </c>
      <c r="O452" s="589" t="s">
        <v>598</v>
      </c>
      <c r="P452" s="380"/>
      <c r="Q452" s="380"/>
      <c r="R452" s="380"/>
      <c r="S452" s="381"/>
      <c r="T452" s="34"/>
      <c r="U452" s="34"/>
      <c r="V452" s="35" t="s">
        <v>67</v>
      </c>
      <c r="W452" s="373">
        <v>0</v>
      </c>
      <c r="X452" s="374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 t="s">
        <v>68</v>
      </c>
      <c r="AE452" s="64"/>
      <c r="BB452" s="31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hidden="1" customHeight="1" x14ac:dyDescent="0.25">
      <c r="A453" s="54" t="s">
        <v>599</v>
      </c>
      <c r="B453" s="54" t="s">
        <v>600</v>
      </c>
      <c r="C453" s="31">
        <v>4301031291</v>
      </c>
      <c r="D453" s="386">
        <v>4680115885110</v>
      </c>
      <c r="E453" s="381"/>
      <c r="F453" s="372">
        <v>0.2</v>
      </c>
      <c r="G453" s="32">
        <v>6</v>
      </c>
      <c r="H453" s="372">
        <v>1.2</v>
      </c>
      <c r="I453" s="372">
        <v>2.02</v>
      </c>
      <c r="J453" s="32">
        <v>234</v>
      </c>
      <c r="K453" s="32" t="s">
        <v>64</v>
      </c>
      <c r="L453" s="33" t="s">
        <v>65</v>
      </c>
      <c r="M453" s="33"/>
      <c r="N453" s="32">
        <v>35</v>
      </c>
      <c r="O453" s="647" t="s">
        <v>601</v>
      </c>
      <c r="P453" s="380"/>
      <c r="Q453" s="380"/>
      <c r="R453" s="380"/>
      <c r="S453" s="381"/>
      <c r="T453" s="34"/>
      <c r="U453" s="34"/>
      <c r="V453" s="35" t="s">
        <v>67</v>
      </c>
      <c r="W453" s="373">
        <v>0</v>
      </c>
      <c r="X453" s="374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 t="s">
        <v>68</v>
      </c>
      <c r="AE453" s="64"/>
      <c r="BB453" s="313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idden="1" x14ac:dyDescent="0.2">
      <c r="A454" s="403"/>
      <c r="B454" s="383"/>
      <c r="C454" s="383"/>
      <c r="D454" s="383"/>
      <c r="E454" s="383"/>
      <c r="F454" s="383"/>
      <c r="G454" s="383"/>
      <c r="H454" s="383"/>
      <c r="I454" s="383"/>
      <c r="J454" s="383"/>
      <c r="K454" s="383"/>
      <c r="L454" s="383"/>
      <c r="M454" s="383"/>
      <c r="N454" s="404"/>
      <c r="O454" s="405" t="s">
        <v>72</v>
      </c>
      <c r="P454" s="392"/>
      <c r="Q454" s="392"/>
      <c r="R454" s="392"/>
      <c r="S454" s="392"/>
      <c r="T454" s="392"/>
      <c r="U454" s="393"/>
      <c r="V454" s="37" t="s">
        <v>73</v>
      </c>
      <c r="W454" s="375">
        <f>IFERROR(W451/H451,"0")+IFERROR(W452/H452,"0")+IFERROR(W453/H453,"0")</f>
        <v>0</v>
      </c>
      <c r="X454" s="375">
        <f>IFERROR(X451/H451,"0")+IFERROR(X452/H452,"0")+IFERROR(X453/H453,"0")</f>
        <v>0</v>
      </c>
      <c r="Y454" s="375">
        <f>IFERROR(IF(Y451="",0,Y451),"0")+IFERROR(IF(Y452="",0,Y452),"0")+IFERROR(IF(Y453="",0,Y453),"0")</f>
        <v>0</v>
      </c>
      <c r="Z454" s="376"/>
      <c r="AA454" s="376"/>
    </row>
    <row r="455" spans="1:67" hidden="1" x14ac:dyDescent="0.2">
      <c r="A455" s="383"/>
      <c r="B455" s="383"/>
      <c r="C455" s="383"/>
      <c r="D455" s="383"/>
      <c r="E455" s="383"/>
      <c r="F455" s="383"/>
      <c r="G455" s="383"/>
      <c r="H455" s="383"/>
      <c r="I455" s="383"/>
      <c r="J455" s="383"/>
      <c r="K455" s="383"/>
      <c r="L455" s="383"/>
      <c r="M455" s="383"/>
      <c r="N455" s="404"/>
      <c r="O455" s="405" t="s">
        <v>72</v>
      </c>
      <c r="P455" s="392"/>
      <c r="Q455" s="392"/>
      <c r="R455" s="392"/>
      <c r="S455" s="392"/>
      <c r="T455" s="392"/>
      <c r="U455" s="393"/>
      <c r="V455" s="37" t="s">
        <v>67</v>
      </c>
      <c r="W455" s="375">
        <f>IFERROR(SUM(W451:W453),"0")</f>
        <v>0</v>
      </c>
      <c r="X455" s="375">
        <f>IFERROR(SUM(X451:X453),"0")</f>
        <v>0</v>
      </c>
      <c r="Y455" s="37"/>
      <c r="Z455" s="376"/>
      <c r="AA455" s="376"/>
    </row>
    <row r="456" spans="1:67" ht="27.75" hidden="1" customHeight="1" x14ac:dyDescent="0.2">
      <c r="A456" s="490" t="s">
        <v>602</v>
      </c>
      <c r="B456" s="491"/>
      <c r="C456" s="491"/>
      <c r="D456" s="491"/>
      <c r="E456" s="491"/>
      <c r="F456" s="491"/>
      <c r="G456" s="491"/>
      <c r="H456" s="491"/>
      <c r="I456" s="491"/>
      <c r="J456" s="491"/>
      <c r="K456" s="491"/>
      <c r="L456" s="491"/>
      <c r="M456" s="491"/>
      <c r="N456" s="491"/>
      <c r="O456" s="491"/>
      <c r="P456" s="491"/>
      <c r="Q456" s="491"/>
      <c r="R456" s="491"/>
      <c r="S456" s="491"/>
      <c r="T456" s="491"/>
      <c r="U456" s="491"/>
      <c r="V456" s="491"/>
      <c r="W456" s="491"/>
      <c r="X456" s="491"/>
      <c r="Y456" s="491"/>
      <c r="Z456" s="48"/>
      <c r="AA456" s="48"/>
    </row>
    <row r="457" spans="1:67" ht="16.5" hidden="1" customHeight="1" x14ac:dyDescent="0.25">
      <c r="A457" s="382" t="s">
        <v>602</v>
      </c>
      <c r="B457" s="383"/>
      <c r="C457" s="383"/>
      <c r="D457" s="383"/>
      <c r="E457" s="383"/>
      <c r="F457" s="383"/>
      <c r="G457" s="383"/>
      <c r="H457" s="383"/>
      <c r="I457" s="383"/>
      <c r="J457" s="383"/>
      <c r="K457" s="383"/>
      <c r="L457" s="383"/>
      <c r="M457" s="383"/>
      <c r="N457" s="383"/>
      <c r="O457" s="383"/>
      <c r="P457" s="383"/>
      <c r="Q457" s="383"/>
      <c r="R457" s="383"/>
      <c r="S457" s="383"/>
      <c r="T457" s="383"/>
      <c r="U457" s="383"/>
      <c r="V457" s="383"/>
      <c r="W457" s="383"/>
      <c r="X457" s="383"/>
      <c r="Y457" s="383"/>
      <c r="Z457" s="367"/>
      <c r="AA457" s="367"/>
    </row>
    <row r="458" spans="1:67" ht="14.25" hidden="1" customHeight="1" x14ac:dyDescent="0.25">
      <c r="A458" s="385" t="s">
        <v>110</v>
      </c>
      <c r="B458" s="383"/>
      <c r="C458" s="383"/>
      <c r="D458" s="383"/>
      <c r="E458" s="383"/>
      <c r="F458" s="383"/>
      <c r="G458" s="383"/>
      <c r="H458" s="383"/>
      <c r="I458" s="383"/>
      <c r="J458" s="383"/>
      <c r="K458" s="383"/>
      <c r="L458" s="383"/>
      <c r="M458" s="383"/>
      <c r="N458" s="383"/>
      <c r="O458" s="383"/>
      <c r="P458" s="383"/>
      <c r="Q458" s="383"/>
      <c r="R458" s="383"/>
      <c r="S458" s="383"/>
      <c r="T458" s="383"/>
      <c r="U458" s="383"/>
      <c r="V458" s="383"/>
      <c r="W458" s="383"/>
      <c r="X458" s="383"/>
      <c r="Y458" s="383"/>
      <c r="Z458" s="366"/>
      <c r="AA458" s="366"/>
    </row>
    <row r="459" spans="1:67" ht="27" hidden="1" customHeight="1" x14ac:dyDescent="0.25">
      <c r="A459" s="54" t="s">
        <v>603</v>
      </c>
      <c r="B459" s="54" t="s">
        <v>604</v>
      </c>
      <c r="C459" s="31">
        <v>4301011795</v>
      </c>
      <c r="D459" s="386">
        <v>4607091389067</v>
      </c>
      <c r="E459" s="381"/>
      <c r="F459" s="372">
        <v>0.88</v>
      </c>
      <c r="G459" s="32">
        <v>6</v>
      </c>
      <c r="H459" s="372">
        <v>5.28</v>
      </c>
      <c r="I459" s="372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5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0"/>
      <c r="Q459" s="380"/>
      <c r="R459" s="380"/>
      <c r="S459" s="381"/>
      <c r="T459" s="34"/>
      <c r="U459" s="34"/>
      <c r="V459" s="35" t="s">
        <v>67</v>
      </c>
      <c r="W459" s="373">
        <v>0</v>
      </c>
      <c r="X459" s="374">
        <f t="shared" ref="X459:X470" si="81">IFERROR(IF(W459="",0,CEILING((W459/$H459),1)*$H459),"")</f>
        <v>0</v>
      </c>
      <c r="Y459" s="36" t="str">
        <f t="shared" ref="Y459:Y465" si="82">IFERROR(IF(X459=0,"",ROUNDUP(X459/H459,0)*0.01196),"")</f>
        <v/>
      </c>
      <c r="Z459" s="56"/>
      <c r="AA459" s="57"/>
      <c r="AE459" s="64"/>
      <c r="BB459" s="314" t="s">
        <v>1</v>
      </c>
      <c r="BL459" s="64">
        <f t="shared" ref="BL459:BL470" si="83">IFERROR(W459*I459/H459,"0")</f>
        <v>0</v>
      </c>
      <c r="BM459" s="64">
        <f t="shared" ref="BM459:BM470" si="84">IFERROR(X459*I459/H459,"0")</f>
        <v>0</v>
      </c>
      <c r="BN459" s="64">
        <f t="shared" ref="BN459:BN470" si="85">IFERROR(1/J459*(W459/H459),"0")</f>
        <v>0</v>
      </c>
      <c r="BO459" s="64">
        <f t="shared" ref="BO459:BO470" si="86">IFERROR(1/J459*(X459/H459),"0")</f>
        <v>0</v>
      </c>
    </row>
    <row r="460" spans="1:67" ht="27" hidden="1" customHeight="1" x14ac:dyDescent="0.25">
      <c r="A460" s="54" t="s">
        <v>605</v>
      </c>
      <c r="B460" s="54" t="s">
        <v>606</v>
      </c>
      <c r="C460" s="31">
        <v>4301011369</v>
      </c>
      <c r="D460" s="386">
        <v>4680115885226</v>
      </c>
      <c r="E460" s="381"/>
      <c r="F460" s="372">
        <v>0.85</v>
      </c>
      <c r="G460" s="32">
        <v>6</v>
      </c>
      <c r="H460" s="372">
        <v>5.0999999999999996</v>
      </c>
      <c r="I460" s="372">
        <v>5.46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477" t="s">
        <v>607</v>
      </c>
      <c r="P460" s="380"/>
      <c r="Q460" s="380"/>
      <c r="R460" s="380"/>
      <c r="S460" s="381"/>
      <c r="T460" s="34"/>
      <c r="U460" s="34"/>
      <c r="V460" s="35" t="s">
        <v>67</v>
      </c>
      <c r="W460" s="373">
        <v>0</v>
      </c>
      <c r="X460" s="374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608</v>
      </c>
      <c r="B461" s="54" t="s">
        <v>609</v>
      </c>
      <c r="C461" s="31">
        <v>4301011779</v>
      </c>
      <c r="D461" s="386">
        <v>4607091383522</v>
      </c>
      <c r="E461" s="381"/>
      <c r="F461" s="372">
        <v>0.88</v>
      </c>
      <c r="G461" s="32">
        <v>6</v>
      </c>
      <c r="H461" s="372">
        <v>5.28</v>
      </c>
      <c r="I461" s="372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48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1" s="380"/>
      <c r="Q461" s="380"/>
      <c r="R461" s="380"/>
      <c r="S461" s="381"/>
      <c r="T461" s="34"/>
      <c r="U461" s="34"/>
      <c r="V461" s="35" t="s">
        <v>67</v>
      </c>
      <c r="W461" s="373">
        <v>30</v>
      </c>
      <c r="X461" s="374">
        <f t="shared" si="81"/>
        <v>31.68</v>
      </c>
      <c r="Y461" s="36">
        <f t="shared" si="82"/>
        <v>7.1760000000000004E-2</v>
      </c>
      <c r="Z461" s="56"/>
      <c r="AA461" s="57"/>
      <c r="AE461" s="64"/>
      <c r="BB461" s="316" t="s">
        <v>1</v>
      </c>
      <c r="BL461" s="64">
        <f t="shared" si="83"/>
        <v>32.04545454545454</v>
      </c>
      <c r="BM461" s="64">
        <f t="shared" si="84"/>
        <v>33.839999999999996</v>
      </c>
      <c r="BN461" s="64">
        <f t="shared" si="85"/>
        <v>5.4632867132867136E-2</v>
      </c>
      <c r="BO461" s="64">
        <f t="shared" si="86"/>
        <v>5.7692307692307696E-2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4301011785</v>
      </c>
      <c r="D462" s="386">
        <v>4607091384437</v>
      </c>
      <c r="E462" s="381"/>
      <c r="F462" s="372">
        <v>0.88</v>
      </c>
      <c r="G462" s="32">
        <v>6</v>
      </c>
      <c r="H462" s="372">
        <v>5.28</v>
      </c>
      <c r="I462" s="372">
        <v>5.64</v>
      </c>
      <c r="J462" s="32">
        <v>104</v>
      </c>
      <c r="K462" s="32" t="s">
        <v>105</v>
      </c>
      <c r="L462" s="33" t="s">
        <v>106</v>
      </c>
      <c r="M462" s="33"/>
      <c r="N462" s="32">
        <v>60</v>
      </c>
      <c r="O462" s="50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0"/>
      <c r="Q462" s="380"/>
      <c r="R462" s="380"/>
      <c r="S462" s="381"/>
      <c r="T462" s="34"/>
      <c r="U462" s="34"/>
      <c r="V462" s="35" t="s">
        <v>67</v>
      </c>
      <c r="W462" s="373">
        <v>0</v>
      </c>
      <c r="X462" s="374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16.5" hidden="1" customHeight="1" x14ac:dyDescent="0.25">
      <c r="A463" s="54" t="s">
        <v>612</v>
      </c>
      <c r="B463" s="54" t="s">
        <v>613</v>
      </c>
      <c r="C463" s="31">
        <v>4301011774</v>
      </c>
      <c r="D463" s="386">
        <v>4680115884502</v>
      </c>
      <c r="E463" s="381"/>
      <c r="F463" s="372">
        <v>0.88</v>
      </c>
      <c r="G463" s="32">
        <v>6</v>
      </c>
      <c r="H463" s="372">
        <v>5.28</v>
      </c>
      <c r="I463" s="372">
        <v>5.64</v>
      </c>
      <c r="J463" s="32">
        <v>104</v>
      </c>
      <c r="K463" s="32" t="s">
        <v>105</v>
      </c>
      <c r="L463" s="33" t="s">
        <v>106</v>
      </c>
      <c r="M463" s="33"/>
      <c r="N463" s="32">
        <v>60</v>
      </c>
      <c r="O463" s="6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0"/>
      <c r="Q463" s="380"/>
      <c r="R463" s="380"/>
      <c r="S463" s="381"/>
      <c r="T463" s="34"/>
      <c r="U463" s="34"/>
      <c r="V463" s="35" t="s">
        <v>67</v>
      </c>
      <c r="W463" s="373">
        <v>0</v>
      </c>
      <c r="X463" s="374">
        <f t="shared" si="81"/>
        <v>0</v>
      </c>
      <c r="Y463" s="36" t="str">
        <f t="shared" si="82"/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hidden="1" customHeight="1" x14ac:dyDescent="0.25">
      <c r="A464" s="54" t="s">
        <v>614</v>
      </c>
      <c r="B464" s="54" t="s">
        <v>615</v>
      </c>
      <c r="C464" s="31">
        <v>4301011771</v>
      </c>
      <c r="D464" s="386">
        <v>4607091389104</v>
      </c>
      <c r="E464" s="381"/>
      <c r="F464" s="372">
        <v>0.88</v>
      </c>
      <c r="G464" s="32">
        <v>6</v>
      </c>
      <c r="H464" s="372">
        <v>5.28</v>
      </c>
      <c r="I464" s="372">
        <v>5.64</v>
      </c>
      <c r="J464" s="32">
        <v>104</v>
      </c>
      <c r="K464" s="32" t="s">
        <v>105</v>
      </c>
      <c r="L464" s="33" t="s">
        <v>106</v>
      </c>
      <c r="M464" s="33"/>
      <c r="N464" s="32">
        <v>60</v>
      </c>
      <c r="O464" s="63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0"/>
      <c r="Q464" s="380"/>
      <c r="R464" s="380"/>
      <c r="S464" s="381"/>
      <c r="T464" s="34"/>
      <c r="U464" s="34"/>
      <c r="V464" s="35" t="s">
        <v>67</v>
      </c>
      <c r="W464" s="373">
        <v>0</v>
      </c>
      <c r="X464" s="374">
        <f t="shared" si="81"/>
        <v>0</v>
      </c>
      <c r="Y464" s="36" t="str">
        <f t="shared" si="82"/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4301011799</v>
      </c>
      <c r="D465" s="386">
        <v>4680115884519</v>
      </c>
      <c r="E465" s="381"/>
      <c r="F465" s="372">
        <v>0.88</v>
      </c>
      <c r="G465" s="32">
        <v>6</v>
      </c>
      <c r="H465" s="372">
        <v>5.28</v>
      </c>
      <c r="I465" s="372">
        <v>5.64</v>
      </c>
      <c r="J465" s="32">
        <v>104</v>
      </c>
      <c r="K465" s="32" t="s">
        <v>105</v>
      </c>
      <c r="L465" s="33" t="s">
        <v>124</v>
      </c>
      <c r="M465" s="33"/>
      <c r="N465" s="32">
        <v>60</v>
      </c>
      <c r="O465" s="44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0"/>
      <c r="Q465" s="380"/>
      <c r="R465" s="380"/>
      <c r="S465" s="381"/>
      <c r="T465" s="34"/>
      <c r="U465" s="34"/>
      <c r="V465" s="35" t="s">
        <v>67</v>
      </c>
      <c r="W465" s="373">
        <v>0</v>
      </c>
      <c r="X465" s="374">
        <f t="shared" si="81"/>
        <v>0</v>
      </c>
      <c r="Y465" s="36" t="str">
        <f t="shared" si="82"/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hidden="1" customHeight="1" x14ac:dyDescent="0.25">
      <c r="A466" s="54" t="s">
        <v>618</v>
      </c>
      <c r="B466" s="54" t="s">
        <v>619</v>
      </c>
      <c r="C466" s="31">
        <v>4301011778</v>
      </c>
      <c r="D466" s="386">
        <v>4680115880603</v>
      </c>
      <c r="E466" s="381"/>
      <c r="F466" s="372">
        <v>0.6</v>
      </c>
      <c r="G466" s="32">
        <v>6</v>
      </c>
      <c r="H466" s="372">
        <v>3.6</v>
      </c>
      <c r="I466" s="372">
        <v>3.84</v>
      </c>
      <c r="J466" s="32">
        <v>120</v>
      </c>
      <c r="K466" s="32" t="s">
        <v>71</v>
      </c>
      <c r="L466" s="33" t="s">
        <v>106</v>
      </c>
      <c r="M466" s="33"/>
      <c r="N466" s="32">
        <v>60</v>
      </c>
      <c r="O466" s="63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0"/>
      <c r="Q466" s="380"/>
      <c r="R466" s="380"/>
      <c r="S466" s="381"/>
      <c r="T466" s="34"/>
      <c r="U466" s="34"/>
      <c r="V466" s="35" t="s">
        <v>67</v>
      </c>
      <c r="W466" s="373">
        <v>0</v>
      </c>
      <c r="X466" s="374">
        <f t="shared" si="81"/>
        <v>0</v>
      </c>
      <c r="Y466" s="36" t="str">
        <f>IFERROR(IF(X466=0,"",ROUNDUP(X466/H466,0)*0.00937),"")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hidden="1" customHeight="1" x14ac:dyDescent="0.25">
      <c r="A467" s="54" t="s">
        <v>620</v>
      </c>
      <c r="B467" s="54" t="s">
        <v>621</v>
      </c>
      <c r="C467" s="31">
        <v>4301011775</v>
      </c>
      <c r="D467" s="386">
        <v>4607091389999</v>
      </c>
      <c r="E467" s="381"/>
      <c r="F467" s="372">
        <v>0.6</v>
      </c>
      <c r="G467" s="32">
        <v>6</v>
      </c>
      <c r="H467" s="372">
        <v>3.6</v>
      </c>
      <c r="I467" s="372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47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0"/>
      <c r="Q467" s="380"/>
      <c r="R467" s="380"/>
      <c r="S467" s="381"/>
      <c r="T467" s="34"/>
      <c r="U467" s="34"/>
      <c r="V467" s="35" t="s">
        <v>67</v>
      </c>
      <c r="W467" s="373">
        <v>0</v>
      </c>
      <c r="X467" s="374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4301011770</v>
      </c>
      <c r="D468" s="386">
        <v>4680115882782</v>
      </c>
      <c r="E468" s="381"/>
      <c r="F468" s="372">
        <v>0.6</v>
      </c>
      <c r="G468" s="32">
        <v>6</v>
      </c>
      <c r="H468" s="372">
        <v>3.6</v>
      </c>
      <c r="I468" s="372">
        <v>3.84</v>
      </c>
      <c r="J468" s="32">
        <v>120</v>
      </c>
      <c r="K468" s="32" t="s">
        <v>71</v>
      </c>
      <c r="L468" s="33" t="s">
        <v>106</v>
      </c>
      <c r="M468" s="33"/>
      <c r="N468" s="32">
        <v>60</v>
      </c>
      <c r="O468" s="70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0"/>
      <c r="Q468" s="380"/>
      <c r="R468" s="380"/>
      <c r="S468" s="381"/>
      <c r="T468" s="34"/>
      <c r="U468" s="34"/>
      <c r="V468" s="35" t="s">
        <v>67</v>
      </c>
      <c r="W468" s="373">
        <v>0</v>
      </c>
      <c r="X468" s="374">
        <f t="shared" si="81"/>
        <v>0</v>
      </c>
      <c r="Y468" s="36" t="str">
        <f>IFERROR(IF(X468=0,"",ROUNDUP(X468/H468,0)*0.00937),"")</f>
        <v/>
      </c>
      <c r="Z468" s="56"/>
      <c r="AA468" s="57"/>
      <c r="AE468" s="64"/>
      <c r="BB468" s="323" t="s">
        <v>1</v>
      </c>
      <c r="BL468" s="64">
        <f t="shared" si="83"/>
        <v>0</v>
      </c>
      <c r="BM468" s="64">
        <f t="shared" si="84"/>
        <v>0</v>
      </c>
      <c r="BN468" s="64">
        <f t="shared" si="85"/>
        <v>0</v>
      </c>
      <c r="BO468" s="64">
        <f t="shared" si="86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4301011190</v>
      </c>
      <c r="D469" s="386">
        <v>4607091389098</v>
      </c>
      <c r="E469" s="381"/>
      <c r="F469" s="372">
        <v>0.4</v>
      </c>
      <c r="G469" s="32">
        <v>6</v>
      </c>
      <c r="H469" s="372">
        <v>2.4</v>
      </c>
      <c r="I469" s="372">
        <v>2.6</v>
      </c>
      <c r="J469" s="32">
        <v>156</v>
      </c>
      <c r="K469" s="32" t="s">
        <v>71</v>
      </c>
      <c r="L469" s="33" t="s">
        <v>124</v>
      </c>
      <c r="M469" s="33"/>
      <c r="N469" s="32">
        <v>50</v>
      </c>
      <c r="O469" s="61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0"/>
      <c r="Q469" s="380"/>
      <c r="R469" s="380"/>
      <c r="S469" s="381"/>
      <c r="T469" s="34"/>
      <c r="U469" s="34"/>
      <c r="V469" s="35" t="s">
        <v>67</v>
      </c>
      <c r="W469" s="373">
        <v>0</v>
      </c>
      <c r="X469" s="374">
        <f t="shared" si="81"/>
        <v>0</v>
      </c>
      <c r="Y469" s="36" t="str">
        <f>IFERROR(IF(X469=0,"",ROUNDUP(X469/H469,0)*0.00753),"")</f>
        <v/>
      </c>
      <c r="Z469" s="56"/>
      <c r="AA469" s="57"/>
      <c r="AE469" s="64"/>
      <c r="BB469" s="324" t="s">
        <v>1</v>
      </c>
      <c r="BL469" s="64">
        <f t="shared" si="83"/>
        <v>0</v>
      </c>
      <c r="BM469" s="64">
        <f t="shared" si="84"/>
        <v>0</v>
      </c>
      <c r="BN469" s="64">
        <f t="shared" si="85"/>
        <v>0</v>
      </c>
      <c r="BO469" s="64">
        <f t="shared" si="86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4301011784</v>
      </c>
      <c r="D470" s="386">
        <v>4607091389982</v>
      </c>
      <c r="E470" s="381"/>
      <c r="F470" s="372">
        <v>0.6</v>
      </c>
      <c r="G470" s="32">
        <v>6</v>
      </c>
      <c r="H470" s="372">
        <v>3.6</v>
      </c>
      <c r="I470" s="372">
        <v>3.84</v>
      </c>
      <c r="J470" s="32">
        <v>120</v>
      </c>
      <c r="K470" s="32" t="s">
        <v>71</v>
      </c>
      <c r="L470" s="33" t="s">
        <v>106</v>
      </c>
      <c r="M470" s="33"/>
      <c r="N470" s="32">
        <v>60</v>
      </c>
      <c r="O470" s="43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0"/>
      <c r="Q470" s="380"/>
      <c r="R470" s="380"/>
      <c r="S470" s="381"/>
      <c r="T470" s="34"/>
      <c r="U470" s="34"/>
      <c r="V470" s="35" t="s">
        <v>67</v>
      </c>
      <c r="W470" s="373">
        <v>0</v>
      </c>
      <c r="X470" s="374">
        <f t="shared" si="81"/>
        <v>0</v>
      </c>
      <c r="Y470" s="36" t="str">
        <f>IFERROR(IF(X470=0,"",ROUNDUP(X470/H470,0)*0.00937),"")</f>
        <v/>
      </c>
      <c r="Z470" s="56"/>
      <c r="AA470" s="57"/>
      <c r="AE470" s="64"/>
      <c r="BB470" s="325" t="s">
        <v>1</v>
      </c>
      <c r="BL470" s="64">
        <f t="shared" si="83"/>
        <v>0</v>
      </c>
      <c r="BM470" s="64">
        <f t="shared" si="84"/>
        <v>0</v>
      </c>
      <c r="BN470" s="64">
        <f t="shared" si="85"/>
        <v>0</v>
      </c>
      <c r="BO470" s="64">
        <f t="shared" si="86"/>
        <v>0</v>
      </c>
    </row>
    <row r="471" spans="1:67" x14ac:dyDescent="0.2">
      <c r="A471" s="403"/>
      <c r="B471" s="383"/>
      <c r="C471" s="383"/>
      <c r="D471" s="383"/>
      <c r="E471" s="383"/>
      <c r="F471" s="383"/>
      <c r="G471" s="383"/>
      <c r="H471" s="383"/>
      <c r="I471" s="383"/>
      <c r="J471" s="383"/>
      <c r="K471" s="383"/>
      <c r="L471" s="383"/>
      <c r="M471" s="383"/>
      <c r="N471" s="404"/>
      <c r="O471" s="405" t="s">
        <v>72</v>
      </c>
      <c r="P471" s="392"/>
      <c r="Q471" s="392"/>
      <c r="R471" s="392"/>
      <c r="S471" s="392"/>
      <c r="T471" s="392"/>
      <c r="U471" s="393"/>
      <c r="V471" s="37" t="s">
        <v>73</v>
      </c>
      <c r="W471" s="375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5.6818181818181817</v>
      </c>
      <c r="X471" s="37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6</v>
      </c>
      <c r="Y471" s="375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7.1760000000000004E-2</v>
      </c>
      <c r="Z471" s="376"/>
      <c r="AA471" s="376"/>
    </row>
    <row r="472" spans="1:67" x14ac:dyDescent="0.2">
      <c r="A472" s="383"/>
      <c r="B472" s="383"/>
      <c r="C472" s="383"/>
      <c r="D472" s="383"/>
      <c r="E472" s="383"/>
      <c r="F472" s="383"/>
      <c r="G472" s="383"/>
      <c r="H472" s="383"/>
      <c r="I472" s="383"/>
      <c r="J472" s="383"/>
      <c r="K472" s="383"/>
      <c r="L472" s="383"/>
      <c r="M472" s="383"/>
      <c r="N472" s="404"/>
      <c r="O472" s="405" t="s">
        <v>72</v>
      </c>
      <c r="P472" s="392"/>
      <c r="Q472" s="392"/>
      <c r="R472" s="392"/>
      <c r="S472" s="392"/>
      <c r="T472" s="392"/>
      <c r="U472" s="393"/>
      <c r="V472" s="37" t="s">
        <v>67</v>
      </c>
      <c r="W472" s="375">
        <f>IFERROR(SUM(W459:W470),"0")</f>
        <v>30</v>
      </c>
      <c r="X472" s="375">
        <f>IFERROR(SUM(X459:X470),"0")</f>
        <v>31.68</v>
      </c>
      <c r="Y472" s="37"/>
      <c r="Z472" s="376"/>
      <c r="AA472" s="376"/>
    </row>
    <row r="473" spans="1:67" ht="14.25" hidden="1" customHeight="1" x14ac:dyDescent="0.25">
      <c r="A473" s="385" t="s">
        <v>102</v>
      </c>
      <c r="B473" s="383"/>
      <c r="C473" s="383"/>
      <c r="D473" s="383"/>
      <c r="E473" s="383"/>
      <c r="F473" s="383"/>
      <c r="G473" s="383"/>
      <c r="H473" s="383"/>
      <c r="I473" s="383"/>
      <c r="J473" s="383"/>
      <c r="K473" s="383"/>
      <c r="L473" s="383"/>
      <c r="M473" s="383"/>
      <c r="N473" s="383"/>
      <c r="O473" s="383"/>
      <c r="P473" s="383"/>
      <c r="Q473" s="383"/>
      <c r="R473" s="383"/>
      <c r="S473" s="383"/>
      <c r="T473" s="383"/>
      <c r="U473" s="383"/>
      <c r="V473" s="383"/>
      <c r="W473" s="383"/>
      <c r="X473" s="383"/>
      <c r="Y473" s="383"/>
      <c r="Z473" s="366"/>
      <c r="AA473" s="366"/>
    </row>
    <row r="474" spans="1:67" ht="16.5" hidden="1" customHeight="1" x14ac:dyDescent="0.25">
      <c r="A474" s="54" t="s">
        <v>628</v>
      </c>
      <c r="B474" s="54" t="s">
        <v>629</v>
      </c>
      <c r="C474" s="31">
        <v>4301020222</v>
      </c>
      <c r="D474" s="386">
        <v>4607091388930</v>
      </c>
      <c r="E474" s="381"/>
      <c r="F474" s="372">
        <v>0.88</v>
      </c>
      <c r="G474" s="32">
        <v>6</v>
      </c>
      <c r="H474" s="372">
        <v>5.28</v>
      </c>
      <c r="I474" s="372">
        <v>5.64</v>
      </c>
      <c r="J474" s="32">
        <v>104</v>
      </c>
      <c r="K474" s="32" t="s">
        <v>105</v>
      </c>
      <c r="L474" s="33" t="s">
        <v>106</v>
      </c>
      <c r="M474" s="33"/>
      <c r="N474" s="32">
        <v>55</v>
      </c>
      <c r="O474" s="50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0"/>
      <c r="Q474" s="380"/>
      <c r="R474" s="380"/>
      <c r="S474" s="381"/>
      <c r="T474" s="34"/>
      <c r="U474" s="34"/>
      <c r="V474" s="35" t="s">
        <v>67</v>
      </c>
      <c r="W474" s="373">
        <v>0</v>
      </c>
      <c r="X474" s="374">
        <f>IFERROR(IF(W474="",0,CEILING((W474/$H474),1)*$H474),"")</f>
        <v>0</v>
      </c>
      <c r="Y474" s="36" t="str">
        <f>IFERROR(IF(X474=0,"",ROUNDUP(X474/H474,0)*0.01196),"")</f>
        <v/>
      </c>
      <c r="Z474" s="56"/>
      <c r="AA474" s="57"/>
      <c r="AE474" s="64"/>
      <c r="BB474" s="326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t="16.5" hidden="1" customHeight="1" x14ac:dyDescent="0.25">
      <c r="A475" s="54" t="s">
        <v>630</v>
      </c>
      <c r="B475" s="54" t="s">
        <v>631</v>
      </c>
      <c r="C475" s="31">
        <v>4301020206</v>
      </c>
      <c r="D475" s="386">
        <v>4680115880054</v>
      </c>
      <c r="E475" s="381"/>
      <c r="F475" s="372">
        <v>0.6</v>
      </c>
      <c r="G475" s="32">
        <v>6</v>
      </c>
      <c r="H475" s="372">
        <v>3.6</v>
      </c>
      <c r="I475" s="372">
        <v>3.84</v>
      </c>
      <c r="J475" s="32">
        <v>120</v>
      </c>
      <c r="K475" s="32" t="s">
        <v>71</v>
      </c>
      <c r="L475" s="33" t="s">
        <v>106</v>
      </c>
      <c r="M475" s="33"/>
      <c r="N475" s="32">
        <v>55</v>
      </c>
      <c r="O475" s="4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0"/>
      <c r="Q475" s="380"/>
      <c r="R475" s="380"/>
      <c r="S475" s="381"/>
      <c r="T475" s="34"/>
      <c r="U475" s="34"/>
      <c r="V475" s="35" t="s">
        <v>67</v>
      </c>
      <c r="W475" s="373">
        <v>0</v>
      </c>
      <c r="X475" s="374">
        <f>IFERROR(IF(W475="",0,CEILING((W475/$H475),1)*$H475),"")</f>
        <v>0</v>
      </c>
      <c r="Y475" s="36" t="str">
        <f>IFERROR(IF(X475=0,"",ROUNDUP(X475/H475,0)*0.00937),"")</f>
        <v/>
      </c>
      <c r="Z475" s="56"/>
      <c r="AA475" s="57"/>
      <c r="AE475" s="64"/>
      <c r="BB475" s="327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idden="1" x14ac:dyDescent="0.2">
      <c r="A476" s="403"/>
      <c r="B476" s="383"/>
      <c r="C476" s="383"/>
      <c r="D476" s="383"/>
      <c r="E476" s="383"/>
      <c r="F476" s="383"/>
      <c r="G476" s="383"/>
      <c r="H476" s="383"/>
      <c r="I476" s="383"/>
      <c r="J476" s="383"/>
      <c r="K476" s="383"/>
      <c r="L476" s="383"/>
      <c r="M476" s="383"/>
      <c r="N476" s="404"/>
      <c r="O476" s="405" t="s">
        <v>72</v>
      </c>
      <c r="P476" s="392"/>
      <c r="Q476" s="392"/>
      <c r="R476" s="392"/>
      <c r="S476" s="392"/>
      <c r="T476" s="392"/>
      <c r="U476" s="393"/>
      <c r="V476" s="37" t="s">
        <v>73</v>
      </c>
      <c r="W476" s="375">
        <f>IFERROR(W474/H474,"0")+IFERROR(W475/H475,"0")</f>
        <v>0</v>
      </c>
      <c r="X476" s="375">
        <f>IFERROR(X474/H474,"0")+IFERROR(X475/H475,"0")</f>
        <v>0</v>
      </c>
      <c r="Y476" s="375">
        <f>IFERROR(IF(Y474="",0,Y474),"0")+IFERROR(IF(Y475="",0,Y475),"0")</f>
        <v>0</v>
      </c>
      <c r="Z476" s="376"/>
      <c r="AA476" s="376"/>
    </row>
    <row r="477" spans="1:67" hidden="1" x14ac:dyDescent="0.2">
      <c r="A477" s="383"/>
      <c r="B477" s="383"/>
      <c r="C477" s="383"/>
      <c r="D477" s="383"/>
      <c r="E477" s="383"/>
      <c r="F477" s="383"/>
      <c r="G477" s="383"/>
      <c r="H477" s="383"/>
      <c r="I477" s="383"/>
      <c r="J477" s="383"/>
      <c r="K477" s="383"/>
      <c r="L477" s="383"/>
      <c r="M477" s="383"/>
      <c r="N477" s="404"/>
      <c r="O477" s="405" t="s">
        <v>72</v>
      </c>
      <c r="P477" s="392"/>
      <c r="Q477" s="392"/>
      <c r="R477" s="392"/>
      <c r="S477" s="392"/>
      <c r="T477" s="392"/>
      <c r="U477" s="393"/>
      <c r="V477" s="37" t="s">
        <v>67</v>
      </c>
      <c r="W477" s="375">
        <f>IFERROR(SUM(W474:W475),"0")</f>
        <v>0</v>
      </c>
      <c r="X477" s="375">
        <f>IFERROR(SUM(X474:X475),"0")</f>
        <v>0</v>
      </c>
      <c r="Y477" s="37"/>
      <c r="Z477" s="376"/>
      <c r="AA477" s="376"/>
    </row>
    <row r="478" spans="1:67" ht="14.25" hidden="1" customHeight="1" x14ac:dyDescent="0.25">
      <c r="A478" s="385" t="s">
        <v>61</v>
      </c>
      <c r="B478" s="383"/>
      <c r="C478" s="383"/>
      <c r="D478" s="383"/>
      <c r="E478" s="383"/>
      <c r="F478" s="383"/>
      <c r="G478" s="383"/>
      <c r="H478" s="383"/>
      <c r="I478" s="383"/>
      <c r="J478" s="383"/>
      <c r="K478" s="383"/>
      <c r="L478" s="383"/>
      <c r="M478" s="383"/>
      <c r="N478" s="383"/>
      <c r="O478" s="383"/>
      <c r="P478" s="383"/>
      <c r="Q478" s="383"/>
      <c r="R478" s="383"/>
      <c r="S478" s="383"/>
      <c r="T478" s="383"/>
      <c r="U478" s="383"/>
      <c r="V478" s="383"/>
      <c r="W478" s="383"/>
      <c r="X478" s="383"/>
      <c r="Y478" s="383"/>
      <c r="Z478" s="366"/>
      <c r="AA478" s="366"/>
    </row>
    <row r="479" spans="1:67" ht="27" hidden="1" customHeight="1" x14ac:dyDescent="0.25">
      <c r="A479" s="54" t="s">
        <v>632</v>
      </c>
      <c r="B479" s="54" t="s">
        <v>633</v>
      </c>
      <c r="C479" s="31">
        <v>4301031252</v>
      </c>
      <c r="D479" s="386">
        <v>4680115883116</v>
      </c>
      <c r="E479" s="381"/>
      <c r="F479" s="372">
        <v>0.88</v>
      </c>
      <c r="G479" s="32">
        <v>6</v>
      </c>
      <c r="H479" s="372">
        <v>5.28</v>
      </c>
      <c r="I479" s="372">
        <v>5.64</v>
      </c>
      <c r="J479" s="32">
        <v>104</v>
      </c>
      <c r="K479" s="32" t="s">
        <v>105</v>
      </c>
      <c r="L479" s="33" t="s">
        <v>106</v>
      </c>
      <c r="M479" s="33"/>
      <c r="N479" s="32">
        <v>60</v>
      </c>
      <c r="O479" s="6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0"/>
      <c r="Q479" s="380"/>
      <c r="R479" s="380"/>
      <c r="S479" s="381"/>
      <c r="T479" s="34"/>
      <c r="U479" s="34"/>
      <c r="V479" s="35" t="s">
        <v>67</v>
      </c>
      <c r="W479" s="373">
        <v>0</v>
      </c>
      <c r="X479" s="374">
        <f t="shared" ref="X479:X484" si="87">IFERROR(IF(W479="",0,CEILING((W479/$H479),1)*$H479),"")</f>
        <v>0</v>
      </c>
      <c r="Y479" s="36" t="str">
        <f>IFERROR(IF(X479=0,"",ROUNDUP(X479/H479,0)*0.01196),"")</f>
        <v/>
      </c>
      <c r="Z479" s="56"/>
      <c r="AA479" s="57"/>
      <c r="AE479" s="64"/>
      <c r="BB479" s="328" t="s">
        <v>1</v>
      </c>
      <c r="BL479" s="64">
        <f t="shared" ref="BL479:BL484" si="88">IFERROR(W479*I479/H479,"0")</f>
        <v>0</v>
      </c>
      <c r="BM479" s="64">
        <f t="shared" ref="BM479:BM484" si="89">IFERROR(X479*I479/H479,"0")</f>
        <v>0</v>
      </c>
      <c r="BN479" s="64">
        <f t="shared" ref="BN479:BN484" si="90">IFERROR(1/J479*(W479/H479),"0")</f>
        <v>0</v>
      </c>
      <c r="BO479" s="64">
        <f t="shared" ref="BO479:BO484" si="91">IFERROR(1/J479*(X479/H479),"0")</f>
        <v>0</v>
      </c>
    </row>
    <row r="480" spans="1:67" ht="27" hidden="1" customHeight="1" x14ac:dyDescent="0.25">
      <c r="A480" s="54" t="s">
        <v>634</v>
      </c>
      <c r="B480" s="54" t="s">
        <v>635</v>
      </c>
      <c r="C480" s="31">
        <v>4301031248</v>
      </c>
      <c r="D480" s="386">
        <v>4680115883093</v>
      </c>
      <c r="E480" s="381"/>
      <c r="F480" s="372">
        <v>0.88</v>
      </c>
      <c r="G480" s="32">
        <v>6</v>
      </c>
      <c r="H480" s="372">
        <v>5.28</v>
      </c>
      <c r="I480" s="372">
        <v>5.64</v>
      </c>
      <c r="J480" s="32">
        <v>104</v>
      </c>
      <c r="K480" s="32" t="s">
        <v>105</v>
      </c>
      <c r="L480" s="33" t="s">
        <v>65</v>
      </c>
      <c r="M480" s="33"/>
      <c r="N480" s="32">
        <v>60</v>
      </c>
      <c r="O480" s="47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0"/>
      <c r="Q480" s="380"/>
      <c r="R480" s="380"/>
      <c r="S480" s="381"/>
      <c r="T480" s="34"/>
      <c r="U480" s="34"/>
      <c r="V480" s="35" t="s">
        <v>67</v>
      </c>
      <c r="W480" s="373">
        <v>0</v>
      </c>
      <c r="X480" s="374">
        <f t="shared" si="87"/>
        <v>0</v>
      </c>
      <c r="Y480" s="36" t="str">
        <f>IFERROR(IF(X480=0,"",ROUNDUP(X480/H480,0)*0.01196),"")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636</v>
      </c>
      <c r="B481" s="54" t="s">
        <v>637</v>
      </c>
      <c r="C481" s="31">
        <v>4301031250</v>
      </c>
      <c r="D481" s="386">
        <v>4680115883109</v>
      </c>
      <c r="E481" s="381"/>
      <c r="F481" s="372">
        <v>0.88</v>
      </c>
      <c r="G481" s="32">
        <v>6</v>
      </c>
      <c r="H481" s="372">
        <v>5.28</v>
      </c>
      <c r="I481" s="372">
        <v>5.64</v>
      </c>
      <c r="J481" s="32">
        <v>104</v>
      </c>
      <c r="K481" s="32" t="s">
        <v>105</v>
      </c>
      <c r="L481" s="33" t="s">
        <v>65</v>
      </c>
      <c r="M481" s="33"/>
      <c r="N481" s="32">
        <v>60</v>
      </c>
      <c r="O481" s="6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0"/>
      <c r="Q481" s="380"/>
      <c r="R481" s="380"/>
      <c r="S481" s="381"/>
      <c r="T481" s="34"/>
      <c r="U481" s="34"/>
      <c r="V481" s="35" t="s">
        <v>67</v>
      </c>
      <c r="W481" s="373">
        <v>0</v>
      </c>
      <c r="X481" s="374">
        <f t="shared" si="87"/>
        <v>0</v>
      </c>
      <c r="Y481" s="36" t="str">
        <f>IFERROR(IF(X481=0,"",ROUNDUP(X481/H481,0)*0.01196),"")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ht="27" hidden="1" customHeight="1" x14ac:dyDescent="0.25">
      <c r="A482" s="54" t="s">
        <v>638</v>
      </c>
      <c r="B482" s="54" t="s">
        <v>639</v>
      </c>
      <c r="C482" s="31">
        <v>4301031249</v>
      </c>
      <c r="D482" s="386">
        <v>4680115882072</v>
      </c>
      <c r="E482" s="381"/>
      <c r="F482" s="372">
        <v>0.6</v>
      </c>
      <c r="G482" s="32">
        <v>6</v>
      </c>
      <c r="H482" s="372">
        <v>3.6</v>
      </c>
      <c r="I482" s="372">
        <v>3.84</v>
      </c>
      <c r="J482" s="32">
        <v>120</v>
      </c>
      <c r="K482" s="32" t="s">
        <v>71</v>
      </c>
      <c r="L482" s="33" t="s">
        <v>106</v>
      </c>
      <c r="M482" s="33"/>
      <c r="N482" s="32">
        <v>60</v>
      </c>
      <c r="O482" s="72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0"/>
      <c r="Q482" s="380"/>
      <c r="R482" s="380"/>
      <c r="S482" s="381"/>
      <c r="T482" s="34"/>
      <c r="U482" s="34"/>
      <c r="V482" s="35" t="s">
        <v>67</v>
      </c>
      <c r="W482" s="373">
        <v>0</v>
      </c>
      <c r="X482" s="374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1" t="s">
        <v>1</v>
      </c>
      <c r="BL482" s="64">
        <f t="shared" si="88"/>
        <v>0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</row>
    <row r="483" spans="1:67" ht="27" hidden="1" customHeight="1" x14ac:dyDescent="0.25">
      <c r="A483" s="54" t="s">
        <v>640</v>
      </c>
      <c r="B483" s="54" t="s">
        <v>641</v>
      </c>
      <c r="C483" s="31">
        <v>4301031251</v>
      </c>
      <c r="D483" s="386">
        <v>4680115882102</v>
      </c>
      <c r="E483" s="381"/>
      <c r="F483" s="372">
        <v>0.6</v>
      </c>
      <c r="G483" s="32">
        <v>6</v>
      </c>
      <c r="H483" s="372">
        <v>3.6</v>
      </c>
      <c r="I483" s="372">
        <v>3.81</v>
      </c>
      <c r="J483" s="32">
        <v>120</v>
      </c>
      <c r="K483" s="32" t="s">
        <v>71</v>
      </c>
      <c r="L483" s="33" t="s">
        <v>65</v>
      </c>
      <c r="M483" s="33"/>
      <c r="N483" s="32">
        <v>60</v>
      </c>
      <c r="O483" s="41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0"/>
      <c r="Q483" s="380"/>
      <c r="R483" s="380"/>
      <c r="S483" s="381"/>
      <c r="T483" s="34"/>
      <c r="U483" s="34"/>
      <c r="V483" s="35" t="s">
        <v>67</v>
      </c>
      <c r="W483" s="373">
        <v>0</v>
      </c>
      <c r="X483" s="374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2" t="s">
        <v>1</v>
      </c>
      <c r="BL483" s="64">
        <f t="shared" si="88"/>
        <v>0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4301031253</v>
      </c>
      <c r="D484" s="386">
        <v>4680115882096</v>
      </c>
      <c r="E484" s="381"/>
      <c r="F484" s="372">
        <v>0.6</v>
      </c>
      <c r="G484" s="32">
        <v>6</v>
      </c>
      <c r="H484" s="372">
        <v>3.6</v>
      </c>
      <c r="I484" s="372">
        <v>3.81</v>
      </c>
      <c r="J484" s="32">
        <v>120</v>
      </c>
      <c r="K484" s="32" t="s">
        <v>71</v>
      </c>
      <c r="L484" s="33" t="s">
        <v>65</v>
      </c>
      <c r="M484" s="33"/>
      <c r="N484" s="32">
        <v>60</v>
      </c>
      <c r="O484" s="40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0"/>
      <c r="Q484" s="380"/>
      <c r="R484" s="380"/>
      <c r="S484" s="381"/>
      <c r="T484" s="34"/>
      <c r="U484" s="34"/>
      <c r="V484" s="35" t="s">
        <v>67</v>
      </c>
      <c r="W484" s="373">
        <v>0</v>
      </c>
      <c r="X484" s="374">
        <f t="shared" si="87"/>
        <v>0</v>
      </c>
      <c r="Y484" s="36" t="str">
        <f>IFERROR(IF(X484=0,"",ROUNDUP(X484/H484,0)*0.00937),"")</f>
        <v/>
      </c>
      <c r="Z484" s="56"/>
      <c r="AA484" s="57"/>
      <c r="AE484" s="64"/>
      <c r="BB484" s="333" t="s">
        <v>1</v>
      </c>
      <c r="BL484" s="64">
        <f t="shared" si="88"/>
        <v>0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</row>
    <row r="485" spans="1:67" hidden="1" x14ac:dyDescent="0.2">
      <c r="A485" s="403"/>
      <c r="B485" s="383"/>
      <c r="C485" s="383"/>
      <c r="D485" s="383"/>
      <c r="E485" s="383"/>
      <c r="F485" s="383"/>
      <c r="G485" s="383"/>
      <c r="H485" s="383"/>
      <c r="I485" s="383"/>
      <c r="J485" s="383"/>
      <c r="K485" s="383"/>
      <c r="L485" s="383"/>
      <c r="M485" s="383"/>
      <c r="N485" s="404"/>
      <c r="O485" s="405" t="s">
        <v>72</v>
      </c>
      <c r="P485" s="392"/>
      <c r="Q485" s="392"/>
      <c r="R485" s="392"/>
      <c r="S485" s="392"/>
      <c r="T485" s="392"/>
      <c r="U485" s="393"/>
      <c r="V485" s="37" t="s">
        <v>73</v>
      </c>
      <c r="W485" s="375">
        <f>IFERROR(W479/H479,"0")+IFERROR(W480/H480,"0")+IFERROR(W481/H481,"0")+IFERROR(W482/H482,"0")+IFERROR(W483/H483,"0")+IFERROR(W484/H484,"0")</f>
        <v>0</v>
      </c>
      <c r="X485" s="375">
        <f>IFERROR(X479/H479,"0")+IFERROR(X480/H480,"0")+IFERROR(X481/H481,"0")+IFERROR(X482/H482,"0")+IFERROR(X483/H483,"0")+IFERROR(X484/H484,"0")</f>
        <v>0</v>
      </c>
      <c r="Y485" s="375">
        <f>IFERROR(IF(Y479="",0,Y479),"0")+IFERROR(IF(Y480="",0,Y480),"0")+IFERROR(IF(Y481="",0,Y481),"0")+IFERROR(IF(Y482="",0,Y482),"0")+IFERROR(IF(Y483="",0,Y483),"0")+IFERROR(IF(Y484="",0,Y484),"0")</f>
        <v>0</v>
      </c>
      <c r="Z485" s="376"/>
      <c r="AA485" s="376"/>
    </row>
    <row r="486" spans="1:67" hidden="1" x14ac:dyDescent="0.2">
      <c r="A486" s="383"/>
      <c r="B486" s="383"/>
      <c r="C486" s="383"/>
      <c r="D486" s="383"/>
      <c r="E486" s="383"/>
      <c r="F486" s="383"/>
      <c r="G486" s="383"/>
      <c r="H486" s="383"/>
      <c r="I486" s="383"/>
      <c r="J486" s="383"/>
      <c r="K486" s="383"/>
      <c r="L486" s="383"/>
      <c r="M486" s="383"/>
      <c r="N486" s="404"/>
      <c r="O486" s="405" t="s">
        <v>72</v>
      </c>
      <c r="P486" s="392"/>
      <c r="Q486" s="392"/>
      <c r="R486" s="392"/>
      <c r="S486" s="392"/>
      <c r="T486" s="392"/>
      <c r="U486" s="393"/>
      <c r="V486" s="37" t="s">
        <v>67</v>
      </c>
      <c r="W486" s="375">
        <f>IFERROR(SUM(W479:W484),"0")</f>
        <v>0</v>
      </c>
      <c r="X486" s="375">
        <f>IFERROR(SUM(X479:X484),"0")</f>
        <v>0</v>
      </c>
      <c r="Y486" s="37"/>
      <c r="Z486" s="376"/>
      <c r="AA486" s="376"/>
    </row>
    <row r="487" spans="1:67" ht="14.25" hidden="1" customHeight="1" x14ac:dyDescent="0.25">
      <c r="A487" s="385" t="s">
        <v>74</v>
      </c>
      <c r="B487" s="383"/>
      <c r="C487" s="383"/>
      <c r="D487" s="383"/>
      <c r="E487" s="383"/>
      <c r="F487" s="383"/>
      <c r="G487" s="383"/>
      <c r="H487" s="383"/>
      <c r="I487" s="383"/>
      <c r="J487" s="383"/>
      <c r="K487" s="383"/>
      <c r="L487" s="383"/>
      <c r="M487" s="383"/>
      <c r="N487" s="383"/>
      <c r="O487" s="383"/>
      <c r="P487" s="383"/>
      <c r="Q487" s="383"/>
      <c r="R487" s="383"/>
      <c r="S487" s="383"/>
      <c r="T487" s="383"/>
      <c r="U487" s="383"/>
      <c r="V487" s="383"/>
      <c r="W487" s="383"/>
      <c r="X487" s="383"/>
      <c r="Y487" s="383"/>
      <c r="Z487" s="366"/>
      <c r="AA487" s="366"/>
    </row>
    <row r="488" spans="1:67" ht="16.5" hidden="1" customHeight="1" x14ac:dyDescent="0.25">
      <c r="A488" s="54" t="s">
        <v>644</v>
      </c>
      <c r="B488" s="54" t="s">
        <v>645</v>
      </c>
      <c r="C488" s="31">
        <v>4301051230</v>
      </c>
      <c r="D488" s="386">
        <v>4607091383409</v>
      </c>
      <c r="E488" s="381"/>
      <c r="F488" s="372">
        <v>1.3</v>
      </c>
      <c r="G488" s="32">
        <v>6</v>
      </c>
      <c r="H488" s="372">
        <v>7.8</v>
      </c>
      <c r="I488" s="372">
        <v>8.3460000000000001</v>
      </c>
      <c r="J488" s="32">
        <v>56</v>
      </c>
      <c r="K488" s="32" t="s">
        <v>105</v>
      </c>
      <c r="L488" s="33" t="s">
        <v>65</v>
      </c>
      <c r="M488" s="33"/>
      <c r="N488" s="32">
        <v>45</v>
      </c>
      <c r="O488" s="4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0"/>
      <c r="Q488" s="380"/>
      <c r="R488" s="380"/>
      <c r="S488" s="381"/>
      <c r="T488" s="34"/>
      <c r="U488" s="34"/>
      <c r="V488" s="35" t="s">
        <v>67</v>
      </c>
      <c r="W488" s="373">
        <v>0</v>
      </c>
      <c r="X488" s="374">
        <f>IFERROR(IF(W488="",0,CEILING((W488/$H488),1)*$H488),"")</f>
        <v>0</v>
      </c>
      <c r="Y488" s="36" t="str">
        <f>IFERROR(IF(X488=0,"",ROUNDUP(X488/H488,0)*0.02175),"")</f>
        <v/>
      </c>
      <c r="Z488" s="56"/>
      <c r="AA488" s="57"/>
      <c r="AE488" s="64"/>
      <c r="BB488" s="334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hidden="1" customHeight="1" x14ac:dyDescent="0.25">
      <c r="A489" s="54" t="s">
        <v>646</v>
      </c>
      <c r="B489" s="54" t="s">
        <v>647</v>
      </c>
      <c r="C489" s="31">
        <v>4301051231</v>
      </c>
      <c r="D489" s="386">
        <v>4607091383416</v>
      </c>
      <c r="E489" s="381"/>
      <c r="F489" s="372">
        <v>1.3</v>
      </c>
      <c r="G489" s="32">
        <v>6</v>
      </c>
      <c r="H489" s="372">
        <v>7.8</v>
      </c>
      <c r="I489" s="372">
        <v>8.3460000000000001</v>
      </c>
      <c r="J489" s="32">
        <v>56</v>
      </c>
      <c r="K489" s="32" t="s">
        <v>105</v>
      </c>
      <c r="L489" s="33" t="s">
        <v>65</v>
      </c>
      <c r="M489" s="33"/>
      <c r="N489" s="32">
        <v>45</v>
      </c>
      <c r="O489" s="4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0"/>
      <c r="Q489" s="380"/>
      <c r="R489" s="380"/>
      <c r="S489" s="381"/>
      <c r="T489" s="34"/>
      <c r="U489" s="34"/>
      <c r="V489" s="35" t="s">
        <v>67</v>
      </c>
      <c r="W489" s="373">
        <v>0</v>
      </c>
      <c r="X489" s="374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5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27" hidden="1" customHeight="1" x14ac:dyDescent="0.25">
      <c r="A490" s="54" t="s">
        <v>648</v>
      </c>
      <c r="B490" s="54" t="s">
        <v>649</v>
      </c>
      <c r="C490" s="31">
        <v>4301051058</v>
      </c>
      <c r="D490" s="386">
        <v>4680115883536</v>
      </c>
      <c r="E490" s="381"/>
      <c r="F490" s="372">
        <v>0.3</v>
      </c>
      <c r="G490" s="32">
        <v>6</v>
      </c>
      <c r="H490" s="372">
        <v>1.8</v>
      </c>
      <c r="I490" s="372">
        <v>2.0659999999999998</v>
      </c>
      <c r="J490" s="32">
        <v>156</v>
      </c>
      <c r="K490" s="32" t="s">
        <v>71</v>
      </c>
      <c r="L490" s="33" t="s">
        <v>65</v>
      </c>
      <c r="M490" s="33"/>
      <c r="N490" s="32">
        <v>45</v>
      </c>
      <c r="O490" s="5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0"/>
      <c r="Q490" s="380"/>
      <c r="R490" s="380"/>
      <c r="S490" s="381"/>
      <c r="T490" s="34"/>
      <c r="U490" s="34"/>
      <c r="V490" s="35" t="s">
        <v>67</v>
      </c>
      <c r="W490" s="373">
        <v>0</v>
      </c>
      <c r="X490" s="374">
        <f>IFERROR(IF(W490="",0,CEILING((W490/$H490),1)*$H490),"")</f>
        <v>0</v>
      </c>
      <c r="Y490" s="36" t="str">
        <f>IFERROR(IF(X490=0,"",ROUNDUP(X490/H490,0)*0.00753),"")</f>
        <v/>
      </c>
      <c r="Z490" s="56"/>
      <c r="AA490" s="57"/>
      <c r="AE490" s="64"/>
      <c r="BB490" s="336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idden="1" x14ac:dyDescent="0.2">
      <c r="A491" s="403"/>
      <c r="B491" s="383"/>
      <c r="C491" s="383"/>
      <c r="D491" s="383"/>
      <c r="E491" s="383"/>
      <c r="F491" s="383"/>
      <c r="G491" s="383"/>
      <c r="H491" s="383"/>
      <c r="I491" s="383"/>
      <c r="J491" s="383"/>
      <c r="K491" s="383"/>
      <c r="L491" s="383"/>
      <c r="M491" s="383"/>
      <c r="N491" s="404"/>
      <c r="O491" s="405" t="s">
        <v>72</v>
      </c>
      <c r="P491" s="392"/>
      <c r="Q491" s="392"/>
      <c r="R491" s="392"/>
      <c r="S491" s="392"/>
      <c r="T491" s="392"/>
      <c r="U491" s="393"/>
      <c r="V491" s="37" t="s">
        <v>73</v>
      </c>
      <c r="W491" s="375">
        <f>IFERROR(W488/H488,"0")+IFERROR(W489/H489,"0")+IFERROR(W490/H490,"0")</f>
        <v>0</v>
      </c>
      <c r="X491" s="375">
        <f>IFERROR(X488/H488,"0")+IFERROR(X489/H489,"0")+IFERROR(X490/H490,"0")</f>
        <v>0</v>
      </c>
      <c r="Y491" s="375">
        <f>IFERROR(IF(Y488="",0,Y488),"0")+IFERROR(IF(Y489="",0,Y489),"0")+IFERROR(IF(Y490="",0,Y490),"0")</f>
        <v>0</v>
      </c>
      <c r="Z491" s="376"/>
      <c r="AA491" s="376"/>
    </row>
    <row r="492" spans="1:67" hidden="1" x14ac:dyDescent="0.2">
      <c r="A492" s="383"/>
      <c r="B492" s="383"/>
      <c r="C492" s="383"/>
      <c r="D492" s="383"/>
      <c r="E492" s="383"/>
      <c r="F492" s="383"/>
      <c r="G492" s="383"/>
      <c r="H492" s="383"/>
      <c r="I492" s="383"/>
      <c r="J492" s="383"/>
      <c r="K492" s="383"/>
      <c r="L492" s="383"/>
      <c r="M492" s="383"/>
      <c r="N492" s="404"/>
      <c r="O492" s="405" t="s">
        <v>72</v>
      </c>
      <c r="P492" s="392"/>
      <c r="Q492" s="392"/>
      <c r="R492" s="392"/>
      <c r="S492" s="392"/>
      <c r="T492" s="392"/>
      <c r="U492" s="393"/>
      <c r="V492" s="37" t="s">
        <v>67</v>
      </c>
      <c r="W492" s="375">
        <f>IFERROR(SUM(W488:W490),"0")</f>
        <v>0</v>
      </c>
      <c r="X492" s="375">
        <f>IFERROR(SUM(X488:X490),"0")</f>
        <v>0</v>
      </c>
      <c r="Y492" s="37"/>
      <c r="Z492" s="376"/>
      <c r="AA492" s="376"/>
    </row>
    <row r="493" spans="1:67" ht="14.25" hidden="1" customHeight="1" x14ac:dyDescent="0.25">
      <c r="A493" s="385" t="s">
        <v>210</v>
      </c>
      <c r="B493" s="383"/>
      <c r="C493" s="383"/>
      <c r="D493" s="383"/>
      <c r="E493" s="383"/>
      <c r="F493" s="383"/>
      <c r="G493" s="383"/>
      <c r="H493" s="383"/>
      <c r="I493" s="383"/>
      <c r="J493" s="383"/>
      <c r="K493" s="383"/>
      <c r="L493" s="383"/>
      <c r="M493" s="383"/>
      <c r="N493" s="383"/>
      <c r="O493" s="383"/>
      <c r="P493" s="383"/>
      <c r="Q493" s="383"/>
      <c r="R493" s="383"/>
      <c r="S493" s="383"/>
      <c r="T493" s="383"/>
      <c r="U493" s="383"/>
      <c r="V493" s="383"/>
      <c r="W493" s="383"/>
      <c r="X493" s="383"/>
      <c r="Y493" s="383"/>
      <c r="Z493" s="366"/>
      <c r="AA493" s="366"/>
    </row>
    <row r="494" spans="1:67" ht="16.5" hidden="1" customHeight="1" x14ac:dyDescent="0.25">
      <c r="A494" s="54" t="s">
        <v>650</v>
      </c>
      <c r="B494" s="54" t="s">
        <v>651</v>
      </c>
      <c r="C494" s="31">
        <v>4301060363</v>
      </c>
      <c r="D494" s="386">
        <v>4680115885035</v>
      </c>
      <c r="E494" s="381"/>
      <c r="F494" s="372">
        <v>1</v>
      </c>
      <c r="G494" s="32">
        <v>4</v>
      </c>
      <c r="H494" s="372">
        <v>4</v>
      </c>
      <c r="I494" s="372">
        <v>4.4160000000000004</v>
      </c>
      <c r="J494" s="32">
        <v>104</v>
      </c>
      <c r="K494" s="32" t="s">
        <v>105</v>
      </c>
      <c r="L494" s="33" t="s">
        <v>65</v>
      </c>
      <c r="M494" s="33"/>
      <c r="N494" s="32">
        <v>35</v>
      </c>
      <c r="O494" s="6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0"/>
      <c r="Q494" s="380"/>
      <c r="R494" s="380"/>
      <c r="S494" s="381"/>
      <c r="T494" s="34"/>
      <c r="U494" s="34"/>
      <c r="V494" s="35" t="s">
        <v>67</v>
      </c>
      <c r="W494" s="373">
        <v>0</v>
      </c>
      <c r="X494" s="374">
        <f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37" t="s">
        <v>1</v>
      </c>
      <c r="BL494" s="64">
        <f>IFERROR(W494*I494/H494,"0")</f>
        <v>0</v>
      </c>
      <c r="BM494" s="64">
        <f>IFERROR(X494*I494/H494,"0")</f>
        <v>0</v>
      </c>
      <c r="BN494" s="64">
        <f>IFERROR(1/J494*(W494/H494),"0")</f>
        <v>0</v>
      </c>
      <c r="BO494" s="64">
        <f>IFERROR(1/J494*(X494/H494),"0")</f>
        <v>0</v>
      </c>
    </row>
    <row r="495" spans="1:67" hidden="1" x14ac:dyDescent="0.2">
      <c r="A495" s="403"/>
      <c r="B495" s="383"/>
      <c r="C495" s="383"/>
      <c r="D495" s="383"/>
      <c r="E495" s="383"/>
      <c r="F495" s="383"/>
      <c r="G495" s="383"/>
      <c r="H495" s="383"/>
      <c r="I495" s="383"/>
      <c r="J495" s="383"/>
      <c r="K495" s="383"/>
      <c r="L495" s="383"/>
      <c r="M495" s="383"/>
      <c r="N495" s="404"/>
      <c r="O495" s="405" t="s">
        <v>72</v>
      </c>
      <c r="P495" s="392"/>
      <c r="Q495" s="392"/>
      <c r="R495" s="392"/>
      <c r="S495" s="392"/>
      <c r="T495" s="392"/>
      <c r="U495" s="393"/>
      <c r="V495" s="37" t="s">
        <v>73</v>
      </c>
      <c r="W495" s="375">
        <f>IFERROR(W494/H494,"0")</f>
        <v>0</v>
      </c>
      <c r="X495" s="375">
        <f>IFERROR(X494/H494,"0")</f>
        <v>0</v>
      </c>
      <c r="Y495" s="375">
        <f>IFERROR(IF(Y494="",0,Y494),"0")</f>
        <v>0</v>
      </c>
      <c r="Z495" s="376"/>
      <c r="AA495" s="376"/>
    </row>
    <row r="496" spans="1:67" hidden="1" x14ac:dyDescent="0.2">
      <c r="A496" s="383"/>
      <c r="B496" s="383"/>
      <c r="C496" s="383"/>
      <c r="D496" s="383"/>
      <c r="E496" s="383"/>
      <c r="F496" s="383"/>
      <c r="G496" s="383"/>
      <c r="H496" s="383"/>
      <c r="I496" s="383"/>
      <c r="J496" s="383"/>
      <c r="K496" s="383"/>
      <c r="L496" s="383"/>
      <c r="M496" s="383"/>
      <c r="N496" s="404"/>
      <c r="O496" s="405" t="s">
        <v>72</v>
      </c>
      <c r="P496" s="392"/>
      <c r="Q496" s="392"/>
      <c r="R496" s="392"/>
      <c r="S496" s="392"/>
      <c r="T496" s="392"/>
      <c r="U496" s="393"/>
      <c r="V496" s="37" t="s">
        <v>67</v>
      </c>
      <c r="W496" s="375">
        <f>IFERROR(SUM(W494:W494),"0")</f>
        <v>0</v>
      </c>
      <c r="X496" s="375">
        <f>IFERROR(SUM(X494:X494),"0")</f>
        <v>0</v>
      </c>
      <c r="Y496" s="37"/>
      <c r="Z496" s="376"/>
      <c r="AA496" s="376"/>
    </row>
    <row r="497" spans="1:67" ht="27.75" hidden="1" customHeight="1" x14ac:dyDescent="0.2">
      <c r="A497" s="490" t="s">
        <v>652</v>
      </c>
      <c r="B497" s="491"/>
      <c r="C497" s="491"/>
      <c r="D497" s="491"/>
      <c r="E497" s="491"/>
      <c r="F497" s="491"/>
      <c r="G497" s="491"/>
      <c r="H497" s="491"/>
      <c r="I497" s="491"/>
      <c r="J497" s="491"/>
      <c r="K497" s="491"/>
      <c r="L497" s="491"/>
      <c r="M497" s="491"/>
      <c r="N497" s="491"/>
      <c r="O497" s="491"/>
      <c r="P497" s="491"/>
      <c r="Q497" s="491"/>
      <c r="R497" s="491"/>
      <c r="S497" s="491"/>
      <c r="T497" s="491"/>
      <c r="U497" s="491"/>
      <c r="V497" s="491"/>
      <c r="W497" s="491"/>
      <c r="X497" s="491"/>
      <c r="Y497" s="491"/>
      <c r="Z497" s="48"/>
      <c r="AA497" s="48"/>
    </row>
    <row r="498" spans="1:67" ht="16.5" hidden="1" customHeight="1" x14ac:dyDescent="0.25">
      <c r="A498" s="382" t="s">
        <v>653</v>
      </c>
      <c r="B498" s="383"/>
      <c r="C498" s="383"/>
      <c r="D498" s="383"/>
      <c r="E498" s="383"/>
      <c r="F498" s="383"/>
      <c r="G498" s="383"/>
      <c r="H498" s="383"/>
      <c r="I498" s="383"/>
      <c r="J498" s="383"/>
      <c r="K498" s="383"/>
      <c r="L498" s="383"/>
      <c r="M498" s="383"/>
      <c r="N498" s="383"/>
      <c r="O498" s="383"/>
      <c r="P498" s="383"/>
      <c r="Q498" s="383"/>
      <c r="R498" s="383"/>
      <c r="S498" s="383"/>
      <c r="T498" s="383"/>
      <c r="U498" s="383"/>
      <c r="V498" s="383"/>
      <c r="W498" s="383"/>
      <c r="X498" s="383"/>
      <c r="Y498" s="383"/>
      <c r="Z498" s="367"/>
      <c r="AA498" s="367"/>
    </row>
    <row r="499" spans="1:67" ht="14.25" hidden="1" customHeight="1" x14ac:dyDescent="0.25">
      <c r="A499" s="385" t="s">
        <v>110</v>
      </c>
      <c r="B499" s="383"/>
      <c r="C499" s="383"/>
      <c r="D499" s="383"/>
      <c r="E499" s="383"/>
      <c r="F499" s="383"/>
      <c r="G499" s="383"/>
      <c r="H499" s="383"/>
      <c r="I499" s="383"/>
      <c r="J499" s="383"/>
      <c r="K499" s="383"/>
      <c r="L499" s="383"/>
      <c r="M499" s="383"/>
      <c r="N499" s="383"/>
      <c r="O499" s="383"/>
      <c r="P499" s="383"/>
      <c r="Q499" s="383"/>
      <c r="R499" s="383"/>
      <c r="S499" s="383"/>
      <c r="T499" s="383"/>
      <c r="U499" s="383"/>
      <c r="V499" s="383"/>
      <c r="W499" s="383"/>
      <c r="X499" s="383"/>
      <c r="Y499" s="383"/>
      <c r="Z499" s="366"/>
      <c r="AA499" s="366"/>
    </row>
    <row r="500" spans="1:67" ht="27" hidden="1" customHeight="1" x14ac:dyDescent="0.25">
      <c r="A500" s="54" t="s">
        <v>654</v>
      </c>
      <c r="B500" s="54" t="s">
        <v>655</v>
      </c>
      <c r="C500" s="31">
        <v>4301011763</v>
      </c>
      <c r="D500" s="386">
        <v>4640242181011</v>
      </c>
      <c r="E500" s="381"/>
      <c r="F500" s="372">
        <v>1.35</v>
      </c>
      <c r="G500" s="32">
        <v>8</v>
      </c>
      <c r="H500" s="372">
        <v>10.8</v>
      </c>
      <c r="I500" s="372">
        <v>11.28</v>
      </c>
      <c r="J500" s="32">
        <v>56</v>
      </c>
      <c r="K500" s="32" t="s">
        <v>105</v>
      </c>
      <c r="L500" s="33" t="s">
        <v>124</v>
      </c>
      <c r="M500" s="33"/>
      <c r="N500" s="32">
        <v>55</v>
      </c>
      <c r="O500" s="610" t="s">
        <v>656</v>
      </c>
      <c r="P500" s="380"/>
      <c r="Q500" s="380"/>
      <c r="R500" s="380"/>
      <c r="S500" s="381"/>
      <c r="T500" s="34"/>
      <c r="U500" s="34"/>
      <c r="V500" s="35" t="s">
        <v>67</v>
      </c>
      <c r="W500" s="373">
        <v>0</v>
      </c>
      <c r="X500" s="374">
        <f t="shared" ref="X500:X506" si="92">IFERROR(IF(W500="",0,CEILING((W500/$H500),1)*$H500),"")</f>
        <v>0</v>
      </c>
      <c r="Y500" s="36" t="str">
        <f t="shared" ref="Y500:Y505" si="93">IFERROR(IF(X500=0,"",ROUNDUP(X500/H500,0)*0.02175),"")</f>
        <v/>
      </c>
      <c r="Z500" s="56"/>
      <c r="AA500" s="57"/>
      <c r="AE500" s="64"/>
      <c r="BB500" s="338" t="s">
        <v>1</v>
      </c>
      <c r="BL500" s="64">
        <f t="shared" ref="BL500:BL506" si="94">IFERROR(W500*I500/H500,"0")</f>
        <v>0</v>
      </c>
      <c r="BM500" s="64">
        <f t="shared" ref="BM500:BM506" si="95">IFERROR(X500*I500/H500,"0")</f>
        <v>0</v>
      </c>
      <c r="BN500" s="64">
        <f t="shared" ref="BN500:BN506" si="96">IFERROR(1/J500*(W500/H500),"0")</f>
        <v>0</v>
      </c>
      <c r="BO500" s="64">
        <f t="shared" ref="BO500:BO506" si="97">IFERROR(1/J500*(X500/H500),"0")</f>
        <v>0</v>
      </c>
    </row>
    <row r="501" spans="1:67" ht="27" hidden="1" customHeight="1" x14ac:dyDescent="0.25">
      <c r="A501" s="54" t="s">
        <v>657</v>
      </c>
      <c r="B501" s="54" t="s">
        <v>658</v>
      </c>
      <c r="C501" s="31">
        <v>4301011951</v>
      </c>
      <c r="D501" s="386">
        <v>4640242180045</v>
      </c>
      <c r="E501" s="381"/>
      <c r="F501" s="372">
        <v>1.35</v>
      </c>
      <c r="G501" s="32">
        <v>8</v>
      </c>
      <c r="H501" s="372">
        <v>10.8</v>
      </c>
      <c r="I501" s="372">
        <v>11.28</v>
      </c>
      <c r="J501" s="32">
        <v>56</v>
      </c>
      <c r="K501" s="32" t="s">
        <v>105</v>
      </c>
      <c r="L501" s="33" t="s">
        <v>106</v>
      </c>
      <c r="M501" s="33"/>
      <c r="N501" s="32">
        <v>55</v>
      </c>
      <c r="O501" s="599" t="s">
        <v>659</v>
      </c>
      <c r="P501" s="380"/>
      <c r="Q501" s="380"/>
      <c r="R501" s="380"/>
      <c r="S501" s="381"/>
      <c r="T501" s="34"/>
      <c r="U501" s="34"/>
      <c r="V501" s="35" t="s">
        <v>67</v>
      </c>
      <c r="W501" s="373">
        <v>0</v>
      </c>
      <c r="X501" s="374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660</v>
      </c>
      <c r="B502" s="54" t="s">
        <v>661</v>
      </c>
      <c r="C502" s="31">
        <v>4301011585</v>
      </c>
      <c r="D502" s="386">
        <v>4640242180441</v>
      </c>
      <c r="E502" s="381"/>
      <c r="F502" s="372">
        <v>1.5</v>
      </c>
      <c r="G502" s="32">
        <v>8</v>
      </c>
      <c r="H502" s="372">
        <v>12</v>
      </c>
      <c r="I502" s="372">
        <v>12.48</v>
      </c>
      <c r="J502" s="32">
        <v>56</v>
      </c>
      <c r="K502" s="32" t="s">
        <v>105</v>
      </c>
      <c r="L502" s="33" t="s">
        <v>106</v>
      </c>
      <c r="M502" s="33"/>
      <c r="N502" s="32">
        <v>50</v>
      </c>
      <c r="O502" s="753" t="s">
        <v>662</v>
      </c>
      <c r="P502" s="380"/>
      <c r="Q502" s="380"/>
      <c r="R502" s="380"/>
      <c r="S502" s="381"/>
      <c r="T502" s="34"/>
      <c r="U502" s="34"/>
      <c r="V502" s="35" t="s">
        <v>67</v>
      </c>
      <c r="W502" s="373">
        <v>0</v>
      </c>
      <c r="X502" s="374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663</v>
      </c>
      <c r="B503" s="54" t="s">
        <v>664</v>
      </c>
      <c r="C503" s="31">
        <v>4301011950</v>
      </c>
      <c r="D503" s="386">
        <v>4640242180601</v>
      </c>
      <c r="E503" s="381"/>
      <c r="F503" s="372">
        <v>1.35</v>
      </c>
      <c r="G503" s="32">
        <v>8</v>
      </c>
      <c r="H503" s="372">
        <v>10.8</v>
      </c>
      <c r="I503" s="372">
        <v>11.28</v>
      </c>
      <c r="J503" s="32">
        <v>56</v>
      </c>
      <c r="K503" s="32" t="s">
        <v>105</v>
      </c>
      <c r="L503" s="33" t="s">
        <v>106</v>
      </c>
      <c r="M503" s="33"/>
      <c r="N503" s="32">
        <v>55</v>
      </c>
      <c r="O503" s="597" t="s">
        <v>665</v>
      </c>
      <c r="P503" s="380"/>
      <c r="Q503" s="380"/>
      <c r="R503" s="380"/>
      <c r="S503" s="381"/>
      <c r="T503" s="34"/>
      <c r="U503" s="34"/>
      <c r="V503" s="35" t="s">
        <v>67</v>
      </c>
      <c r="W503" s="373">
        <v>0</v>
      </c>
      <c r="X503" s="374">
        <f t="shared" si="92"/>
        <v>0</v>
      </c>
      <c r="Y503" s="36" t="str">
        <f t="shared" si="93"/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hidden="1" customHeight="1" x14ac:dyDescent="0.25">
      <c r="A504" s="54" t="s">
        <v>666</v>
      </c>
      <c r="B504" s="54" t="s">
        <v>667</v>
      </c>
      <c r="C504" s="31">
        <v>4301011584</v>
      </c>
      <c r="D504" s="386">
        <v>4640242180564</v>
      </c>
      <c r="E504" s="381"/>
      <c r="F504" s="372">
        <v>1.5</v>
      </c>
      <c r="G504" s="32">
        <v>8</v>
      </c>
      <c r="H504" s="372">
        <v>12</v>
      </c>
      <c r="I504" s="372">
        <v>12.48</v>
      </c>
      <c r="J504" s="32">
        <v>56</v>
      </c>
      <c r="K504" s="32" t="s">
        <v>105</v>
      </c>
      <c r="L504" s="33" t="s">
        <v>106</v>
      </c>
      <c r="M504" s="33"/>
      <c r="N504" s="32">
        <v>50</v>
      </c>
      <c r="O504" s="431" t="s">
        <v>668</v>
      </c>
      <c r="P504" s="380"/>
      <c r="Q504" s="380"/>
      <c r="R504" s="380"/>
      <c r="S504" s="381"/>
      <c r="T504" s="34"/>
      <c r="U504" s="34"/>
      <c r="V504" s="35" t="s">
        <v>67</v>
      </c>
      <c r="W504" s="373">
        <v>0</v>
      </c>
      <c r="X504" s="374">
        <f t="shared" si="92"/>
        <v>0</v>
      </c>
      <c r="Y504" s="36" t="str">
        <f t="shared" si="93"/>
        <v/>
      </c>
      <c r="Z504" s="56"/>
      <c r="AA504" s="57"/>
      <c r="AE504" s="64"/>
      <c r="BB504" s="342" t="s">
        <v>1</v>
      </c>
      <c r="BL504" s="64">
        <f t="shared" si="94"/>
        <v>0</v>
      </c>
      <c r="BM504" s="64">
        <f t="shared" si="95"/>
        <v>0</v>
      </c>
      <c r="BN504" s="64">
        <f t="shared" si="96"/>
        <v>0</v>
      </c>
      <c r="BO504" s="64">
        <f t="shared" si="97"/>
        <v>0</v>
      </c>
    </row>
    <row r="505" spans="1:67" ht="27" hidden="1" customHeight="1" x14ac:dyDescent="0.25">
      <c r="A505" s="54" t="s">
        <v>669</v>
      </c>
      <c r="B505" s="54" t="s">
        <v>670</v>
      </c>
      <c r="C505" s="31">
        <v>4301011762</v>
      </c>
      <c r="D505" s="386">
        <v>4640242180922</v>
      </c>
      <c r="E505" s="381"/>
      <c r="F505" s="372">
        <v>1.35</v>
      </c>
      <c r="G505" s="32">
        <v>8</v>
      </c>
      <c r="H505" s="372">
        <v>10.8</v>
      </c>
      <c r="I505" s="372">
        <v>11.28</v>
      </c>
      <c r="J505" s="32">
        <v>56</v>
      </c>
      <c r="K505" s="32" t="s">
        <v>105</v>
      </c>
      <c r="L505" s="33" t="s">
        <v>106</v>
      </c>
      <c r="M505" s="33"/>
      <c r="N505" s="32">
        <v>55</v>
      </c>
      <c r="O505" s="759" t="s">
        <v>671</v>
      </c>
      <c r="P505" s="380"/>
      <c r="Q505" s="380"/>
      <c r="R505" s="380"/>
      <c r="S505" s="381"/>
      <c r="T505" s="34"/>
      <c r="U505" s="34"/>
      <c r="V505" s="35" t="s">
        <v>67</v>
      </c>
      <c r="W505" s="373">
        <v>0</v>
      </c>
      <c r="X505" s="374">
        <f t="shared" si="92"/>
        <v>0</v>
      </c>
      <c r="Y505" s="36" t="str">
        <f t="shared" si="93"/>
        <v/>
      </c>
      <c r="Z505" s="56"/>
      <c r="AA505" s="57"/>
      <c r="AE505" s="64"/>
      <c r="BB505" s="343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hidden="1" customHeight="1" x14ac:dyDescent="0.25">
      <c r="A506" s="54" t="s">
        <v>672</v>
      </c>
      <c r="B506" s="54" t="s">
        <v>673</v>
      </c>
      <c r="C506" s="31">
        <v>4301011551</v>
      </c>
      <c r="D506" s="386">
        <v>4640242180038</v>
      </c>
      <c r="E506" s="381"/>
      <c r="F506" s="372">
        <v>0.4</v>
      </c>
      <c r="G506" s="32">
        <v>10</v>
      </c>
      <c r="H506" s="372">
        <v>4</v>
      </c>
      <c r="I506" s="372">
        <v>4.24</v>
      </c>
      <c r="J506" s="32">
        <v>120</v>
      </c>
      <c r="K506" s="32" t="s">
        <v>71</v>
      </c>
      <c r="L506" s="33" t="s">
        <v>106</v>
      </c>
      <c r="M506" s="33"/>
      <c r="N506" s="32">
        <v>50</v>
      </c>
      <c r="O506" s="533" t="s">
        <v>674</v>
      </c>
      <c r="P506" s="380"/>
      <c r="Q506" s="380"/>
      <c r="R506" s="380"/>
      <c r="S506" s="381"/>
      <c r="T506" s="34"/>
      <c r="U506" s="34"/>
      <c r="V506" s="35" t="s">
        <v>67</v>
      </c>
      <c r="W506" s="373">
        <v>0</v>
      </c>
      <c r="X506" s="374">
        <f t="shared" si="92"/>
        <v>0</v>
      </c>
      <c r="Y506" s="36" t="str">
        <f>IFERROR(IF(X506=0,"",ROUNDUP(X506/H506,0)*0.00937),"")</f>
        <v/>
      </c>
      <c r="Z506" s="56"/>
      <c r="AA506" s="57"/>
      <c r="AE506" s="64"/>
      <c r="BB506" s="344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hidden="1" x14ac:dyDescent="0.2">
      <c r="A507" s="403"/>
      <c r="B507" s="383"/>
      <c r="C507" s="383"/>
      <c r="D507" s="383"/>
      <c r="E507" s="383"/>
      <c r="F507" s="383"/>
      <c r="G507" s="383"/>
      <c r="H507" s="383"/>
      <c r="I507" s="383"/>
      <c r="J507" s="383"/>
      <c r="K507" s="383"/>
      <c r="L507" s="383"/>
      <c r="M507" s="383"/>
      <c r="N507" s="404"/>
      <c r="O507" s="405" t="s">
        <v>72</v>
      </c>
      <c r="P507" s="392"/>
      <c r="Q507" s="392"/>
      <c r="R507" s="392"/>
      <c r="S507" s="392"/>
      <c r="T507" s="392"/>
      <c r="U507" s="393"/>
      <c r="V507" s="37" t="s">
        <v>73</v>
      </c>
      <c r="W507" s="375">
        <f>IFERROR(W500/H500,"0")+IFERROR(W501/H501,"0")+IFERROR(W502/H502,"0")+IFERROR(W503/H503,"0")+IFERROR(W504/H504,"0")+IFERROR(W505/H505,"0")+IFERROR(W506/H506,"0")</f>
        <v>0</v>
      </c>
      <c r="X507" s="375">
        <f>IFERROR(X500/H500,"0")+IFERROR(X501/H501,"0")+IFERROR(X502/H502,"0")+IFERROR(X503/H503,"0")+IFERROR(X504/H504,"0")+IFERROR(X505/H505,"0")+IFERROR(X506/H506,"0")</f>
        <v>0</v>
      </c>
      <c r="Y507" s="375">
        <f>IFERROR(IF(Y500="",0,Y500),"0")+IFERROR(IF(Y501="",0,Y501),"0")+IFERROR(IF(Y502="",0,Y502),"0")+IFERROR(IF(Y503="",0,Y503),"0")+IFERROR(IF(Y504="",0,Y504),"0")+IFERROR(IF(Y505="",0,Y505),"0")+IFERROR(IF(Y506="",0,Y506),"0")</f>
        <v>0</v>
      </c>
      <c r="Z507" s="376"/>
      <c r="AA507" s="376"/>
    </row>
    <row r="508" spans="1:67" hidden="1" x14ac:dyDescent="0.2">
      <c r="A508" s="383"/>
      <c r="B508" s="383"/>
      <c r="C508" s="383"/>
      <c r="D508" s="383"/>
      <c r="E508" s="383"/>
      <c r="F508" s="383"/>
      <c r="G508" s="383"/>
      <c r="H508" s="383"/>
      <c r="I508" s="383"/>
      <c r="J508" s="383"/>
      <c r="K508" s="383"/>
      <c r="L508" s="383"/>
      <c r="M508" s="383"/>
      <c r="N508" s="404"/>
      <c r="O508" s="405" t="s">
        <v>72</v>
      </c>
      <c r="P508" s="392"/>
      <c r="Q508" s="392"/>
      <c r="R508" s="392"/>
      <c r="S508" s="392"/>
      <c r="T508" s="392"/>
      <c r="U508" s="393"/>
      <c r="V508" s="37" t="s">
        <v>67</v>
      </c>
      <c r="W508" s="375">
        <f>IFERROR(SUM(W500:W506),"0")</f>
        <v>0</v>
      </c>
      <c r="X508" s="375">
        <f>IFERROR(SUM(X500:X506),"0")</f>
        <v>0</v>
      </c>
      <c r="Y508" s="37"/>
      <c r="Z508" s="376"/>
      <c r="AA508" s="376"/>
    </row>
    <row r="509" spans="1:67" ht="14.25" hidden="1" customHeight="1" x14ac:dyDescent="0.25">
      <c r="A509" s="385" t="s">
        <v>102</v>
      </c>
      <c r="B509" s="383"/>
      <c r="C509" s="383"/>
      <c r="D509" s="383"/>
      <c r="E509" s="383"/>
      <c r="F509" s="383"/>
      <c r="G509" s="383"/>
      <c r="H509" s="383"/>
      <c r="I509" s="383"/>
      <c r="J509" s="383"/>
      <c r="K509" s="383"/>
      <c r="L509" s="383"/>
      <c r="M509" s="383"/>
      <c r="N509" s="383"/>
      <c r="O509" s="383"/>
      <c r="P509" s="383"/>
      <c r="Q509" s="383"/>
      <c r="R509" s="383"/>
      <c r="S509" s="383"/>
      <c r="T509" s="383"/>
      <c r="U509" s="383"/>
      <c r="V509" s="383"/>
      <c r="W509" s="383"/>
      <c r="X509" s="383"/>
      <c r="Y509" s="383"/>
      <c r="Z509" s="366"/>
      <c r="AA509" s="366"/>
    </row>
    <row r="510" spans="1:67" ht="27" hidden="1" customHeight="1" x14ac:dyDescent="0.25">
      <c r="A510" s="54" t="s">
        <v>675</v>
      </c>
      <c r="B510" s="54" t="s">
        <v>676</v>
      </c>
      <c r="C510" s="31">
        <v>4301020260</v>
      </c>
      <c r="D510" s="386">
        <v>4640242180526</v>
      </c>
      <c r="E510" s="381"/>
      <c r="F510" s="372">
        <v>1.8</v>
      </c>
      <c r="G510" s="32">
        <v>6</v>
      </c>
      <c r="H510" s="372">
        <v>10.8</v>
      </c>
      <c r="I510" s="372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529" t="s">
        <v>677</v>
      </c>
      <c r="P510" s="380"/>
      <c r="Q510" s="380"/>
      <c r="R510" s="380"/>
      <c r="S510" s="381"/>
      <c r="T510" s="34"/>
      <c r="U510" s="34"/>
      <c r="V510" s="35" t="s">
        <v>67</v>
      </c>
      <c r="W510" s="373">
        <v>0</v>
      </c>
      <c r="X510" s="374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16.5" hidden="1" customHeight="1" x14ac:dyDescent="0.25">
      <c r="A511" s="54" t="s">
        <v>678</v>
      </c>
      <c r="B511" s="54" t="s">
        <v>679</v>
      </c>
      <c r="C511" s="31">
        <v>4301020269</v>
      </c>
      <c r="D511" s="386">
        <v>4640242180519</v>
      </c>
      <c r="E511" s="381"/>
      <c r="F511" s="372">
        <v>1.35</v>
      </c>
      <c r="G511" s="32">
        <v>8</v>
      </c>
      <c r="H511" s="372">
        <v>10.8</v>
      </c>
      <c r="I511" s="372">
        <v>11.28</v>
      </c>
      <c r="J511" s="32">
        <v>56</v>
      </c>
      <c r="K511" s="32" t="s">
        <v>105</v>
      </c>
      <c r="L511" s="33" t="s">
        <v>124</v>
      </c>
      <c r="M511" s="33"/>
      <c r="N511" s="32">
        <v>50</v>
      </c>
      <c r="O511" s="397" t="s">
        <v>680</v>
      </c>
      <c r="P511" s="380"/>
      <c r="Q511" s="380"/>
      <c r="R511" s="380"/>
      <c r="S511" s="381"/>
      <c r="T511" s="34"/>
      <c r="U511" s="34"/>
      <c r="V511" s="35" t="s">
        <v>67</v>
      </c>
      <c r="W511" s="373">
        <v>0</v>
      </c>
      <c r="X511" s="374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6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27" hidden="1" customHeight="1" x14ac:dyDescent="0.25">
      <c r="A512" s="54" t="s">
        <v>681</v>
      </c>
      <c r="B512" s="54" t="s">
        <v>682</v>
      </c>
      <c r="C512" s="31">
        <v>4301020309</v>
      </c>
      <c r="D512" s="386">
        <v>4640242180090</v>
      </c>
      <c r="E512" s="381"/>
      <c r="F512" s="372">
        <v>1.35</v>
      </c>
      <c r="G512" s="32">
        <v>8</v>
      </c>
      <c r="H512" s="372">
        <v>10.8</v>
      </c>
      <c r="I512" s="372">
        <v>11.28</v>
      </c>
      <c r="J512" s="32">
        <v>56</v>
      </c>
      <c r="K512" s="32" t="s">
        <v>105</v>
      </c>
      <c r="L512" s="33" t="s">
        <v>106</v>
      </c>
      <c r="M512" s="33"/>
      <c r="N512" s="32">
        <v>50</v>
      </c>
      <c r="O512" s="532" t="s">
        <v>683</v>
      </c>
      <c r="P512" s="380"/>
      <c r="Q512" s="380"/>
      <c r="R512" s="380"/>
      <c r="S512" s="381"/>
      <c r="T512" s="34"/>
      <c r="U512" s="34"/>
      <c r="V512" s="35" t="s">
        <v>67</v>
      </c>
      <c r="W512" s="373">
        <v>0</v>
      </c>
      <c r="X512" s="374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47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hidden="1" customHeight="1" x14ac:dyDescent="0.25">
      <c r="A513" s="54" t="s">
        <v>684</v>
      </c>
      <c r="B513" s="54" t="s">
        <v>685</v>
      </c>
      <c r="C513" s="31">
        <v>4301020314</v>
      </c>
      <c r="D513" s="386">
        <v>4640242180090</v>
      </c>
      <c r="E513" s="381"/>
      <c r="F513" s="372">
        <v>1.35</v>
      </c>
      <c r="G513" s="32">
        <v>8</v>
      </c>
      <c r="H513" s="372">
        <v>10.8</v>
      </c>
      <c r="I513" s="372">
        <v>11.28</v>
      </c>
      <c r="J513" s="32">
        <v>56</v>
      </c>
      <c r="K513" s="32" t="s">
        <v>105</v>
      </c>
      <c r="L513" s="33" t="s">
        <v>106</v>
      </c>
      <c r="M513" s="33"/>
      <c r="N513" s="32">
        <v>50</v>
      </c>
      <c r="O513" s="581" t="s">
        <v>686</v>
      </c>
      <c r="P513" s="380"/>
      <c r="Q513" s="380"/>
      <c r="R513" s="380"/>
      <c r="S513" s="381"/>
      <c r="T513" s="34"/>
      <c r="U513" s="34"/>
      <c r="V513" s="35" t="s">
        <v>67</v>
      </c>
      <c r="W513" s="373">
        <v>0</v>
      </c>
      <c r="X513" s="374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48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hidden="1" x14ac:dyDescent="0.2">
      <c r="A514" s="403"/>
      <c r="B514" s="383"/>
      <c r="C514" s="383"/>
      <c r="D514" s="383"/>
      <c r="E514" s="383"/>
      <c r="F514" s="383"/>
      <c r="G514" s="383"/>
      <c r="H514" s="383"/>
      <c r="I514" s="383"/>
      <c r="J514" s="383"/>
      <c r="K514" s="383"/>
      <c r="L514" s="383"/>
      <c r="M514" s="383"/>
      <c r="N514" s="404"/>
      <c r="O514" s="405" t="s">
        <v>72</v>
      </c>
      <c r="P514" s="392"/>
      <c r="Q514" s="392"/>
      <c r="R514" s="392"/>
      <c r="S514" s="392"/>
      <c r="T514" s="392"/>
      <c r="U514" s="393"/>
      <c r="V514" s="37" t="s">
        <v>73</v>
      </c>
      <c r="W514" s="375">
        <f>IFERROR(W510/H510,"0")+IFERROR(W511/H511,"0")+IFERROR(W512/H512,"0")+IFERROR(W513/H513,"0")</f>
        <v>0</v>
      </c>
      <c r="X514" s="375">
        <f>IFERROR(X510/H510,"0")+IFERROR(X511/H511,"0")+IFERROR(X512/H512,"0")+IFERROR(X513/H513,"0")</f>
        <v>0</v>
      </c>
      <c r="Y514" s="375">
        <f>IFERROR(IF(Y510="",0,Y510),"0")+IFERROR(IF(Y511="",0,Y511),"0")+IFERROR(IF(Y512="",0,Y512),"0")+IFERROR(IF(Y513="",0,Y513),"0")</f>
        <v>0</v>
      </c>
      <c r="Z514" s="376"/>
      <c r="AA514" s="376"/>
    </row>
    <row r="515" spans="1:67" hidden="1" x14ac:dyDescent="0.2">
      <c r="A515" s="383"/>
      <c r="B515" s="383"/>
      <c r="C515" s="383"/>
      <c r="D515" s="383"/>
      <c r="E515" s="383"/>
      <c r="F515" s="383"/>
      <c r="G515" s="383"/>
      <c r="H515" s="383"/>
      <c r="I515" s="383"/>
      <c r="J515" s="383"/>
      <c r="K515" s="383"/>
      <c r="L515" s="383"/>
      <c r="M515" s="383"/>
      <c r="N515" s="404"/>
      <c r="O515" s="405" t="s">
        <v>72</v>
      </c>
      <c r="P515" s="392"/>
      <c r="Q515" s="392"/>
      <c r="R515" s="392"/>
      <c r="S515" s="392"/>
      <c r="T515" s="392"/>
      <c r="U515" s="393"/>
      <c r="V515" s="37" t="s">
        <v>67</v>
      </c>
      <c r="W515" s="375">
        <f>IFERROR(SUM(W510:W513),"0")</f>
        <v>0</v>
      </c>
      <c r="X515" s="375">
        <f>IFERROR(SUM(X510:X513),"0")</f>
        <v>0</v>
      </c>
      <c r="Y515" s="37"/>
      <c r="Z515" s="376"/>
      <c r="AA515" s="376"/>
    </row>
    <row r="516" spans="1:67" ht="14.25" hidden="1" customHeight="1" x14ac:dyDescent="0.25">
      <c r="A516" s="385" t="s">
        <v>61</v>
      </c>
      <c r="B516" s="383"/>
      <c r="C516" s="383"/>
      <c r="D516" s="383"/>
      <c r="E516" s="383"/>
      <c r="F516" s="383"/>
      <c r="G516" s="383"/>
      <c r="H516" s="383"/>
      <c r="I516" s="383"/>
      <c r="J516" s="383"/>
      <c r="K516" s="383"/>
      <c r="L516" s="383"/>
      <c r="M516" s="383"/>
      <c r="N516" s="383"/>
      <c r="O516" s="383"/>
      <c r="P516" s="383"/>
      <c r="Q516" s="383"/>
      <c r="R516" s="383"/>
      <c r="S516" s="383"/>
      <c r="T516" s="383"/>
      <c r="U516" s="383"/>
      <c r="V516" s="383"/>
      <c r="W516" s="383"/>
      <c r="X516" s="383"/>
      <c r="Y516" s="383"/>
      <c r="Z516" s="366"/>
      <c r="AA516" s="366"/>
    </row>
    <row r="517" spans="1:67" ht="27" hidden="1" customHeight="1" x14ac:dyDescent="0.25">
      <c r="A517" s="54" t="s">
        <v>687</v>
      </c>
      <c r="B517" s="54" t="s">
        <v>688</v>
      </c>
      <c r="C517" s="31">
        <v>4301031280</v>
      </c>
      <c r="D517" s="386">
        <v>4640242180816</v>
      </c>
      <c r="E517" s="381"/>
      <c r="F517" s="372">
        <v>0.7</v>
      </c>
      <c r="G517" s="32">
        <v>6</v>
      </c>
      <c r="H517" s="372">
        <v>4.2</v>
      </c>
      <c r="I517" s="372">
        <v>4.46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649" t="s">
        <v>689</v>
      </c>
      <c r="P517" s="380"/>
      <c r="Q517" s="380"/>
      <c r="R517" s="380"/>
      <c r="S517" s="381"/>
      <c r="T517" s="34"/>
      <c r="U517" s="34"/>
      <c r="V517" s="35" t="s">
        <v>67</v>
      </c>
      <c r="W517" s="373">
        <v>0</v>
      </c>
      <c r="X517" s="374">
        <f t="shared" ref="X517:X522" si="98">IFERROR(IF(W517="",0,CEILING((W517/$H517),1)*$H517),"")</f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ref="BL517:BL522" si="99">IFERROR(W517*I517/H517,"0")</f>
        <v>0</v>
      </c>
      <c r="BM517" s="64">
        <f t="shared" ref="BM517:BM522" si="100">IFERROR(X517*I517/H517,"0")</f>
        <v>0</v>
      </c>
      <c r="BN517" s="64">
        <f t="shared" ref="BN517:BN522" si="101">IFERROR(1/J517*(W517/H517),"0")</f>
        <v>0</v>
      </c>
      <c r="BO517" s="64">
        <f t="shared" ref="BO517:BO522" si="102">IFERROR(1/J517*(X517/H517),"0")</f>
        <v>0</v>
      </c>
    </row>
    <row r="518" spans="1:67" ht="27" hidden="1" customHeight="1" x14ac:dyDescent="0.25">
      <c r="A518" s="54" t="s">
        <v>690</v>
      </c>
      <c r="B518" s="54" t="s">
        <v>691</v>
      </c>
      <c r="C518" s="31">
        <v>4301031194</v>
      </c>
      <c r="D518" s="386">
        <v>4680115880856</v>
      </c>
      <c r="E518" s="381"/>
      <c r="F518" s="372">
        <v>0.7</v>
      </c>
      <c r="G518" s="32">
        <v>6</v>
      </c>
      <c r="H518" s="372">
        <v>4.2</v>
      </c>
      <c r="I518" s="372">
        <v>4.46</v>
      </c>
      <c r="J518" s="32">
        <v>156</v>
      </c>
      <c r="K518" s="32" t="s">
        <v>71</v>
      </c>
      <c r="L518" s="33" t="s">
        <v>65</v>
      </c>
      <c r="M518" s="33"/>
      <c r="N518" s="32">
        <v>40</v>
      </c>
      <c r="O518" s="72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0"/>
      <c r="Q518" s="380"/>
      <c r="R518" s="380"/>
      <c r="S518" s="381"/>
      <c r="T518" s="34"/>
      <c r="U518" s="34"/>
      <c r="V518" s="35" t="s">
        <v>67</v>
      </c>
      <c r="W518" s="373">
        <v>0</v>
      </c>
      <c r="X518" s="374">
        <f t="shared" si="98"/>
        <v>0</v>
      </c>
      <c r="Y518" s="36" t="str">
        <f>IFERROR(IF(X518=0,"",ROUNDUP(X518/H518,0)*0.00753),"")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692</v>
      </c>
      <c r="B519" s="54" t="s">
        <v>693</v>
      </c>
      <c r="C519" s="31">
        <v>4301031244</v>
      </c>
      <c r="D519" s="386">
        <v>4640242180595</v>
      </c>
      <c r="E519" s="381"/>
      <c r="F519" s="372">
        <v>0.7</v>
      </c>
      <c r="G519" s="32">
        <v>6</v>
      </c>
      <c r="H519" s="372">
        <v>4.2</v>
      </c>
      <c r="I519" s="372">
        <v>4.46</v>
      </c>
      <c r="J519" s="32">
        <v>156</v>
      </c>
      <c r="K519" s="32" t="s">
        <v>71</v>
      </c>
      <c r="L519" s="33" t="s">
        <v>65</v>
      </c>
      <c r="M519" s="33"/>
      <c r="N519" s="32">
        <v>40</v>
      </c>
      <c r="O519" s="653" t="s">
        <v>694</v>
      </c>
      <c r="P519" s="380"/>
      <c r="Q519" s="380"/>
      <c r="R519" s="380"/>
      <c r="S519" s="381"/>
      <c r="T519" s="34"/>
      <c r="U519" s="34"/>
      <c r="V519" s="35" t="s">
        <v>67</v>
      </c>
      <c r="W519" s="373">
        <v>0</v>
      </c>
      <c r="X519" s="374">
        <f t="shared" si="98"/>
        <v>0</v>
      </c>
      <c r="Y519" s="36" t="str">
        <f>IFERROR(IF(X519=0,"",ROUNDUP(X519/H519,0)*0.00753),"")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t="27" hidden="1" customHeight="1" x14ac:dyDescent="0.25">
      <c r="A520" s="54" t="s">
        <v>695</v>
      </c>
      <c r="B520" s="54" t="s">
        <v>696</v>
      </c>
      <c r="C520" s="31">
        <v>4301031321</v>
      </c>
      <c r="D520" s="386">
        <v>4640242180076</v>
      </c>
      <c r="E520" s="381"/>
      <c r="F520" s="372">
        <v>0.7</v>
      </c>
      <c r="G520" s="32">
        <v>6</v>
      </c>
      <c r="H520" s="372">
        <v>4.2</v>
      </c>
      <c r="I520" s="372">
        <v>4.4000000000000004</v>
      </c>
      <c r="J520" s="32">
        <v>156</v>
      </c>
      <c r="K520" s="32" t="s">
        <v>71</v>
      </c>
      <c r="L520" s="33" t="s">
        <v>65</v>
      </c>
      <c r="M520" s="33"/>
      <c r="N520" s="32">
        <v>40</v>
      </c>
      <c r="O520" s="712" t="s">
        <v>697</v>
      </c>
      <c r="P520" s="380"/>
      <c r="Q520" s="380"/>
      <c r="R520" s="380"/>
      <c r="S520" s="381"/>
      <c r="T520" s="34"/>
      <c r="U520" s="34"/>
      <c r="V520" s="35" t="s">
        <v>67</v>
      </c>
      <c r="W520" s="373">
        <v>0</v>
      </c>
      <c r="X520" s="374">
        <f t="shared" si="98"/>
        <v>0</v>
      </c>
      <c r="Y520" s="36" t="str">
        <f>IFERROR(IF(X520=0,"",ROUNDUP(X520/H520,0)*0.00753),"")</f>
        <v/>
      </c>
      <c r="Z520" s="56"/>
      <c r="AA520" s="57"/>
      <c r="AE520" s="64"/>
      <c r="BB520" s="352" t="s">
        <v>1</v>
      </c>
      <c r="BL520" s="64">
        <f t="shared" si="99"/>
        <v>0</v>
      </c>
      <c r="BM520" s="64">
        <f t="shared" si="100"/>
        <v>0</v>
      </c>
      <c r="BN520" s="64">
        <f t="shared" si="101"/>
        <v>0</v>
      </c>
      <c r="BO520" s="64">
        <f t="shared" si="102"/>
        <v>0</v>
      </c>
    </row>
    <row r="521" spans="1:67" ht="27" hidden="1" customHeight="1" x14ac:dyDescent="0.25">
      <c r="A521" s="54" t="s">
        <v>698</v>
      </c>
      <c r="B521" s="54" t="s">
        <v>699</v>
      </c>
      <c r="C521" s="31">
        <v>4301031203</v>
      </c>
      <c r="D521" s="386">
        <v>4640242180908</v>
      </c>
      <c r="E521" s="381"/>
      <c r="F521" s="372">
        <v>0.28000000000000003</v>
      </c>
      <c r="G521" s="32">
        <v>6</v>
      </c>
      <c r="H521" s="372">
        <v>1.68</v>
      </c>
      <c r="I521" s="372">
        <v>1.81</v>
      </c>
      <c r="J521" s="32">
        <v>234</v>
      </c>
      <c r="K521" s="32" t="s">
        <v>64</v>
      </c>
      <c r="L521" s="33" t="s">
        <v>65</v>
      </c>
      <c r="M521" s="33"/>
      <c r="N521" s="32">
        <v>40</v>
      </c>
      <c r="O521" s="718" t="s">
        <v>700</v>
      </c>
      <c r="P521" s="380"/>
      <c r="Q521" s="380"/>
      <c r="R521" s="380"/>
      <c r="S521" s="381"/>
      <c r="T521" s="34"/>
      <c r="U521" s="34"/>
      <c r="V521" s="35" t="s">
        <v>67</v>
      </c>
      <c r="W521" s="373">
        <v>0</v>
      </c>
      <c r="X521" s="374">
        <f t="shared" si="98"/>
        <v>0</v>
      </c>
      <c r="Y521" s="36" t="str">
        <f>IFERROR(IF(X521=0,"",ROUNDUP(X521/H521,0)*0.00502),"")</f>
        <v/>
      </c>
      <c r="Z521" s="56"/>
      <c r="AA521" s="57"/>
      <c r="AE521" s="64"/>
      <c r="BB521" s="353" t="s">
        <v>1</v>
      </c>
      <c r="BL521" s="64">
        <f t="shared" si="99"/>
        <v>0</v>
      </c>
      <c r="BM521" s="64">
        <f t="shared" si="100"/>
        <v>0</v>
      </c>
      <c r="BN521" s="64">
        <f t="shared" si="101"/>
        <v>0</v>
      </c>
      <c r="BO521" s="64">
        <f t="shared" si="102"/>
        <v>0</v>
      </c>
    </row>
    <row r="522" spans="1:67" ht="27" hidden="1" customHeight="1" x14ac:dyDescent="0.25">
      <c r="A522" s="54" t="s">
        <v>701</v>
      </c>
      <c r="B522" s="54" t="s">
        <v>702</v>
      </c>
      <c r="C522" s="31">
        <v>4301031200</v>
      </c>
      <c r="D522" s="386">
        <v>4640242180489</v>
      </c>
      <c r="E522" s="381"/>
      <c r="F522" s="372">
        <v>0.28000000000000003</v>
      </c>
      <c r="G522" s="32">
        <v>6</v>
      </c>
      <c r="H522" s="372">
        <v>1.68</v>
      </c>
      <c r="I522" s="372">
        <v>1.84</v>
      </c>
      <c r="J522" s="32">
        <v>234</v>
      </c>
      <c r="K522" s="32" t="s">
        <v>64</v>
      </c>
      <c r="L522" s="33" t="s">
        <v>65</v>
      </c>
      <c r="M522" s="33"/>
      <c r="N522" s="32">
        <v>40</v>
      </c>
      <c r="O522" s="550" t="s">
        <v>703</v>
      </c>
      <c r="P522" s="380"/>
      <c r="Q522" s="380"/>
      <c r="R522" s="380"/>
      <c r="S522" s="381"/>
      <c r="T522" s="34"/>
      <c r="U522" s="34"/>
      <c r="V522" s="35" t="s">
        <v>67</v>
      </c>
      <c r="W522" s="373">
        <v>0</v>
      </c>
      <c r="X522" s="374">
        <f t="shared" si="98"/>
        <v>0</v>
      </c>
      <c r="Y522" s="36" t="str">
        <f>IFERROR(IF(X522=0,"",ROUNDUP(X522/H522,0)*0.00502),"")</f>
        <v/>
      </c>
      <c r="Z522" s="56"/>
      <c r="AA522" s="57"/>
      <c r="AE522" s="64"/>
      <c r="BB522" s="354" t="s">
        <v>1</v>
      </c>
      <c r="BL522" s="64">
        <f t="shared" si="99"/>
        <v>0</v>
      </c>
      <c r="BM522" s="64">
        <f t="shared" si="100"/>
        <v>0</v>
      </c>
      <c r="BN522" s="64">
        <f t="shared" si="101"/>
        <v>0</v>
      </c>
      <c r="BO522" s="64">
        <f t="shared" si="102"/>
        <v>0</v>
      </c>
    </row>
    <row r="523" spans="1:67" hidden="1" x14ac:dyDescent="0.2">
      <c r="A523" s="403"/>
      <c r="B523" s="383"/>
      <c r="C523" s="383"/>
      <c r="D523" s="383"/>
      <c r="E523" s="383"/>
      <c r="F523" s="383"/>
      <c r="G523" s="383"/>
      <c r="H523" s="383"/>
      <c r="I523" s="383"/>
      <c r="J523" s="383"/>
      <c r="K523" s="383"/>
      <c r="L523" s="383"/>
      <c r="M523" s="383"/>
      <c r="N523" s="404"/>
      <c r="O523" s="405" t="s">
        <v>72</v>
      </c>
      <c r="P523" s="392"/>
      <c r="Q523" s="392"/>
      <c r="R523" s="392"/>
      <c r="S523" s="392"/>
      <c r="T523" s="392"/>
      <c r="U523" s="393"/>
      <c r="V523" s="37" t="s">
        <v>73</v>
      </c>
      <c r="W523" s="375">
        <f>IFERROR(W517/H517,"0")+IFERROR(W518/H518,"0")+IFERROR(W519/H519,"0")+IFERROR(W520/H520,"0")+IFERROR(W521/H521,"0")+IFERROR(W522/H522,"0")</f>
        <v>0</v>
      </c>
      <c r="X523" s="375">
        <f>IFERROR(X517/H517,"0")+IFERROR(X518/H518,"0")+IFERROR(X519/H519,"0")+IFERROR(X520/H520,"0")+IFERROR(X521/H521,"0")+IFERROR(X522/H522,"0")</f>
        <v>0</v>
      </c>
      <c r="Y523" s="375">
        <f>IFERROR(IF(Y517="",0,Y517),"0")+IFERROR(IF(Y518="",0,Y518),"0")+IFERROR(IF(Y519="",0,Y519),"0")+IFERROR(IF(Y520="",0,Y520),"0")+IFERROR(IF(Y521="",0,Y521),"0")+IFERROR(IF(Y522="",0,Y522),"0")</f>
        <v>0</v>
      </c>
      <c r="Z523" s="376"/>
      <c r="AA523" s="376"/>
    </row>
    <row r="524" spans="1:67" hidden="1" x14ac:dyDescent="0.2">
      <c r="A524" s="383"/>
      <c r="B524" s="383"/>
      <c r="C524" s="383"/>
      <c r="D524" s="383"/>
      <c r="E524" s="383"/>
      <c r="F524" s="383"/>
      <c r="G524" s="383"/>
      <c r="H524" s="383"/>
      <c r="I524" s="383"/>
      <c r="J524" s="383"/>
      <c r="K524" s="383"/>
      <c r="L524" s="383"/>
      <c r="M524" s="383"/>
      <c r="N524" s="404"/>
      <c r="O524" s="405" t="s">
        <v>72</v>
      </c>
      <c r="P524" s="392"/>
      <c r="Q524" s="392"/>
      <c r="R524" s="392"/>
      <c r="S524" s="392"/>
      <c r="T524" s="392"/>
      <c r="U524" s="393"/>
      <c r="V524" s="37" t="s">
        <v>67</v>
      </c>
      <c r="W524" s="375">
        <f>IFERROR(SUM(W517:W522),"0")</f>
        <v>0</v>
      </c>
      <c r="X524" s="375">
        <f>IFERROR(SUM(X517:X522),"0")</f>
        <v>0</v>
      </c>
      <c r="Y524" s="37"/>
      <c r="Z524" s="376"/>
      <c r="AA524" s="376"/>
    </row>
    <row r="525" spans="1:67" ht="14.25" hidden="1" customHeight="1" x14ac:dyDescent="0.25">
      <c r="A525" s="385" t="s">
        <v>74</v>
      </c>
      <c r="B525" s="383"/>
      <c r="C525" s="383"/>
      <c r="D525" s="383"/>
      <c r="E525" s="383"/>
      <c r="F525" s="383"/>
      <c r="G525" s="383"/>
      <c r="H525" s="383"/>
      <c r="I525" s="383"/>
      <c r="J525" s="383"/>
      <c r="K525" s="383"/>
      <c r="L525" s="383"/>
      <c r="M525" s="383"/>
      <c r="N525" s="383"/>
      <c r="O525" s="383"/>
      <c r="P525" s="383"/>
      <c r="Q525" s="383"/>
      <c r="R525" s="383"/>
      <c r="S525" s="383"/>
      <c r="T525" s="383"/>
      <c r="U525" s="383"/>
      <c r="V525" s="383"/>
      <c r="W525" s="383"/>
      <c r="X525" s="383"/>
      <c r="Y525" s="383"/>
      <c r="Z525" s="366"/>
      <c r="AA525" s="366"/>
    </row>
    <row r="526" spans="1:67" ht="27" hidden="1" customHeight="1" x14ac:dyDescent="0.25">
      <c r="A526" s="54" t="s">
        <v>704</v>
      </c>
      <c r="B526" s="54" t="s">
        <v>705</v>
      </c>
      <c r="C526" s="31">
        <v>4301051746</v>
      </c>
      <c r="D526" s="386">
        <v>4640242180533</v>
      </c>
      <c r="E526" s="381"/>
      <c r="F526" s="372">
        <v>1.3</v>
      </c>
      <c r="G526" s="32">
        <v>6</v>
      </c>
      <c r="H526" s="372">
        <v>7.8</v>
      </c>
      <c r="I526" s="372">
        <v>8.3640000000000008</v>
      </c>
      <c r="J526" s="32">
        <v>56</v>
      </c>
      <c r="K526" s="32" t="s">
        <v>105</v>
      </c>
      <c r="L526" s="33" t="s">
        <v>124</v>
      </c>
      <c r="M526" s="33"/>
      <c r="N526" s="32">
        <v>40</v>
      </c>
      <c r="O526" s="711" t="s">
        <v>706</v>
      </c>
      <c r="P526" s="380"/>
      <c r="Q526" s="380"/>
      <c r="R526" s="380"/>
      <c r="S526" s="381"/>
      <c r="T526" s="34"/>
      <c r="U526" s="34"/>
      <c r="V526" s="35" t="s">
        <v>67</v>
      </c>
      <c r="W526" s="373">
        <v>0</v>
      </c>
      <c r="X526" s="374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707</v>
      </c>
      <c r="B527" s="54" t="s">
        <v>708</v>
      </c>
      <c r="C527" s="31">
        <v>4301051780</v>
      </c>
      <c r="D527" s="386">
        <v>4640242180106</v>
      </c>
      <c r="E527" s="381"/>
      <c r="F527" s="372">
        <v>1.3</v>
      </c>
      <c r="G527" s="32">
        <v>6</v>
      </c>
      <c r="H527" s="372">
        <v>7.8</v>
      </c>
      <c r="I527" s="372">
        <v>8.2799999999999994</v>
      </c>
      <c r="J527" s="32">
        <v>56</v>
      </c>
      <c r="K527" s="32" t="s">
        <v>105</v>
      </c>
      <c r="L527" s="33" t="s">
        <v>65</v>
      </c>
      <c r="M527" s="33"/>
      <c r="N527" s="32">
        <v>45</v>
      </c>
      <c r="O527" s="483" t="s">
        <v>709</v>
      </c>
      <c r="P527" s="380"/>
      <c r="Q527" s="380"/>
      <c r="R527" s="380"/>
      <c r="S527" s="381"/>
      <c r="T527" s="34"/>
      <c r="U527" s="34"/>
      <c r="V527" s="35" t="s">
        <v>67</v>
      </c>
      <c r="W527" s="373">
        <v>0</v>
      </c>
      <c r="X527" s="374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710</v>
      </c>
      <c r="B528" s="54" t="s">
        <v>711</v>
      </c>
      <c r="C528" s="31">
        <v>4301051510</v>
      </c>
      <c r="D528" s="386">
        <v>4640242180540</v>
      </c>
      <c r="E528" s="381"/>
      <c r="F528" s="372">
        <v>1.3</v>
      </c>
      <c r="G528" s="32">
        <v>6</v>
      </c>
      <c r="H528" s="372">
        <v>7.8</v>
      </c>
      <c r="I528" s="372">
        <v>8.3640000000000008</v>
      </c>
      <c r="J528" s="32">
        <v>56</v>
      </c>
      <c r="K528" s="32" t="s">
        <v>105</v>
      </c>
      <c r="L528" s="33" t="s">
        <v>65</v>
      </c>
      <c r="M528" s="33"/>
      <c r="N528" s="32">
        <v>30</v>
      </c>
      <c r="O528" s="466" t="s">
        <v>712</v>
      </c>
      <c r="P528" s="380"/>
      <c r="Q528" s="380"/>
      <c r="R528" s="380"/>
      <c r="S528" s="381"/>
      <c r="T528" s="34"/>
      <c r="U528" s="34"/>
      <c r="V528" s="35" t="s">
        <v>67</v>
      </c>
      <c r="W528" s="373">
        <v>0</v>
      </c>
      <c r="X528" s="374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5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713</v>
      </c>
      <c r="B529" s="54" t="s">
        <v>714</v>
      </c>
      <c r="C529" s="31">
        <v>4301051390</v>
      </c>
      <c r="D529" s="386">
        <v>4640242181233</v>
      </c>
      <c r="E529" s="381"/>
      <c r="F529" s="372">
        <v>0.3</v>
      </c>
      <c r="G529" s="32">
        <v>6</v>
      </c>
      <c r="H529" s="372">
        <v>1.8</v>
      </c>
      <c r="I529" s="372">
        <v>1.984</v>
      </c>
      <c r="J529" s="32">
        <v>234</v>
      </c>
      <c r="K529" s="32" t="s">
        <v>64</v>
      </c>
      <c r="L529" s="33" t="s">
        <v>65</v>
      </c>
      <c r="M529" s="33"/>
      <c r="N529" s="32">
        <v>40</v>
      </c>
      <c r="O529" s="655" t="s">
        <v>715</v>
      </c>
      <c r="P529" s="380"/>
      <c r="Q529" s="380"/>
      <c r="R529" s="380"/>
      <c r="S529" s="381"/>
      <c r="T529" s="34"/>
      <c r="U529" s="34"/>
      <c r="V529" s="35" t="s">
        <v>67</v>
      </c>
      <c r="W529" s="373">
        <v>0</v>
      </c>
      <c r="X529" s="374">
        <f>IFERROR(IF(W529="",0,CEILING((W529/$H529),1)*$H529),"")</f>
        <v>0</v>
      </c>
      <c r="Y529" s="36" t="str">
        <f>IFERROR(IF(X529=0,"",ROUNDUP(X529/H529,0)*0.00502),"")</f>
        <v/>
      </c>
      <c r="Z529" s="56"/>
      <c r="AA529" s="57"/>
      <c r="AE529" s="64"/>
      <c r="BB529" s="358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716</v>
      </c>
      <c r="B530" s="54" t="s">
        <v>717</v>
      </c>
      <c r="C530" s="31">
        <v>4301051448</v>
      </c>
      <c r="D530" s="386">
        <v>4640242181226</v>
      </c>
      <c r="E530" s="381"/>
      <c r="F530" s="372">
        <v>0.3</v>
      </c>
      <c r="G530" s="32">
        <v>6</v>
      </c>
      <c r="H530" s="372">
        <v>1.8</v>
      </c>
      <c r="I530" s="372">
        <v>1.972</v>
      </c>
      <c r="J530" s="32">
        <v>234</v>
      </c>
      <c r="K530" s="32" t="s">
        <v>64</v>
      </c>
      <c r="L530" s="33" t="s">
        <v>65</v>
      </c>
      <c r="M530" s="33"/>
      <c r="N530" s="32">
        <v>30</v>
      </c>
      <c r="O530" s="485" t="s">
        <v>718</v>
      </c>
      <c r="P530" s="380"/>
      <c r="Q530" s="380"/>
      <c r="R530" s="380"/>
      <c r="S530" s="381"/>
      <c r="T530" s="34"/>
      <c r="U530" s="34"/>
      <c r="V530" s="35" t="s">
        <v>67</v>
      </c>
      <c r="W530" s="373">
        <v>0</v>
      </c>
      <c r="X530" s="374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59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idden="1" x14ac:dyDescent="0.2">
      <c r="A531" s="403"/>
      <c r="B531" s="383"/>
      <c r="C531" s="383"/>
      <c r="D531" s="383"/>
      <c r="E531" s="383"/>
      <c r="F531" s="383"/>
      <c r="G531" s="383"/>
      <c r="H531" s="383"/>
      <c r="I531" s="383"/>
      <c r="J531" s="383"/>
      <c r="K531" s="383"/>
      <c r="L531" s="383"/>
      <c r="M531" s="383"/>
      <c r="N531" s="404"/>
      <c r="O531" s="405" t="s">
        <v>72</v>
      </c>
      <c r="P531" s="392"/>
      <c r="Q531" s="392"/>
      <c r="R531" s="392"/>
      <c r="S531" s="392"/>
      <c r="T531" s="392"/>
      <c r="U531" s="393"/>
      <c r="V531" s="37" t="s">
        <v>73</v>
      </c>
      <c r="W531" s="375">
        <f>IFERROR(W526/H526,"0")+IFERROR(W527/H527,"0")+IFERROR(W528/H528,"0")+IFERROR(W529/H529,"0")+IFERROR(W530/H530,"0")</f>
        <v>0</v>
      </c>
      <c r="X531" s="375">
        <f>IFERROR(X526/H526,"0")+IFERROR(X527/H527,"0")+IFERROR(X528/H528,"0")+IFERROR(X529/H529,"0")+IFERROR(X530/H530,"0")</f>
        <v>0</v>
      </c>
      <c r="Y531" s="375">
        <f>IFERROR(IF(Y526="",0,Y526),"0")+IFERROR(IF(Y527="",0,Y527),"0")+IFERROR(IF(Y528="",0,Y528),"0")+IFERROR(IF(Y529="",0,Y529),"0")+IFERROR(IF(Y530="",0,Y530),"0")</f>
        <v>0</v>
      </c>
      <c r="Z531" s="376"/>
      <c r="AA531" s="376"/>
    </row>
    <row r="532" spans="1:67" hidden="1" x14ac:dyDescent="0.2">
      <c r="A532" s="383"/>
      <c r="B532" s="383"/>
      <c r="C532" s="383"/>
      <c r="D532" s="383"/>
      <c r="E532" s="383"/>
      <c r="F532" s="383"/>
      <c r="G532" s="383"/>
      <c r="H532" s="383"/>
      <c r="I532" s="383"/>
      <c r="J532" s="383"/>
      <c r="K532" s="383"/>
      <c r="L532" s="383"/>
      <c r="M532" s="383"/>
      <c r="N532" s="404"/>
      <c r="O532" s="405" t="s">
        <v>72</v>
      </c>
      <c r="P532" s="392"/>
      <c r="Q532" s="392"/>
      <c r="R532" s="392"/>
      <c r="S532" s="392"/>
      <c r="T532" s="392"/>
      <c r="U532" s="393"/>
      <c r="V532" s="37" t="s">
        <v>67</v>
      </c>
      <c r="W532" s="375">
        <f>IFERROR(SUM(W526:W530),"0")</f>
        <v>0</v>
      </c>
      <c r="X532" s="375">
        <f>IFERROR(SUM(X526:X530),"0")</f>
        <v>0</v>
      </c>
      <c r="Y532" s="37"/>
      <c r="Z532" s="376"/>
      <c r="AA532" s="376"/>
    </row>
    <row r="533" spans="1:67" ht="14.25" hidden="1" customHeight="1" x14ac:dyDescent="0.25">
      <c r="A533" s="385" t="s">
        <v>210</v>
      </c>
      <c r="B533" s="383"/>
      <c r="C533" s="383"/>
      <c r="D533" s="383"/>
      <c r="E533" s="383"/>
      <c r="F533" s="383"/>
      <c r="G533" s="383"/>
      <c r="H533" s="383"/>
      <c r="I533" s="383"/>
      <c r="J533" s="383"/>
      <c r="K533" s="383"/>
      <c r="L533" s="383"/>
      <c r="M533" s="383"/>
      <c r="N533" s="383"/>
      <c r="O533" s="383"/>
      <c r="P533" s="383"/>
      <c r="Q533" s="383"/>
      <c r="R533" s="383"/>
      <c r="S533" s="383"/>
      <c r="T533" s="383"/>
      <c r="U533" s="383"/>
      <c r="V533" s="383"/>
      <c r="W533" s="383"/>
      <c r="X533" s="383"/>
      <c r="Y533" s="383"/>
      <c r="Z533" s="366"/>
      <c r="AA533" s="366"/>
    </row>
    <row r="534" spans="1:67" ht="27" hidden="1" customHeight="1" x14ac:dyDescent="0.25">
      <c r="A534" s="54" t="s">
        <v>719</v>
      </c>
      <c r="B534" s="54" t="s">
        <v>720</v>
      </c>
      <c r="C534" s="31">
        <v>4301060354</v>
      </c>
      <c r="D534" s="386">
        <v>4640242180120</v>
      </c>
      <c r="E534" s="381"/>
      <c r="F534" s="372">
        <v>1.3</v>
      </c>
      <c r="G534" s="32">
        <v>6</v>
      </c>
      <c r="H534" s="372">
        <v>7.8</v>
      </c>
      <c r="I534" s="372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438" t="s">
        <v>721</v>
      </c>
      <c r="P534" s="380"/>
      <c r="Q534" s="380"/>
      <c r="R534" s="380"/>
      <c r="S534" s="381"/>
      <c r="T534" s="34"/>
      <c r="U534" s="34"/>
      <c r="V534" s="35" t="s">
        <v>67</v>
      </c>
      <c r="W534" s="373">
        <v>0</v>
      </c>
      <c r="X534" s="374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719</v>
      </c>
      <c r="B535" s="54" t="s">
        <v>722</v>
      </c>
      <c r="C535" s="31">
        <v>4301060408</v>
      </c>
      <c r="D535" s="386">
        <v>4640242180120</v>
      </c>
      <c r="E535" s="381"/>
      <c r="F535" s="372">
        <v>1.3</v>
      </c>
      <c r="G535" s="32">
        <v>6</v>
      </c>
      <c r="H535" s="372">
        <v>7.8</v>
      </c>
      <c r="I535" s="372">
        <v>8.2799999999999994</v>
      </c>
      <c r="J535" s="32">
        <v>56</v>
      </c>
      <c r="K535" s="32" t="s">
        <v>105</v>
      </c>
      <c r="L535" s="33" t="s">
        <v>65</v>
      </c>
      <c r="M535" s="33"/>
      <c r="N535" s="32">
        <v>40</v>
      </c>
      <c r="O535" s="555" t="s">
        <v>723</v>
      </c>
      <c r="P535" s="380"/>
      <c r="Q535" s="380"/>
      <c r="R535" s="380"/>
      <c r="S535" s="381"/>
      <c r="T535" s="34"/>
      <c r="U535" s="34"/>
      <c r="V535" s="35" t="s">
        <v>67</v>
      </c>
      <c r="W535" s="373">
        <v>0</v>
      </c>
      <c r="X535" s="374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1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hidden="1" customHeight="1" x14ac:dyDescent="0.25">
      <c r="A536" s="54" t="s">
        <v>724</v>
      </c>
      <c r="B536" s="54" t="s">
        <v>725</v>
      </c>
      <c r="C536" s="31">
        <v>4301060355</v>
      </c>
      <c r="D536" s="386">
        <v>4640242180137</v>
      </c>
      <c r="E536" s="381"/>
      <c r="F536" s="372">
        <v>1.3</v>
      </c>
      <c r="G536" s="32">
        <v>6</v>
      </c>
      <c r="H536" s="372">
        <v>7.8</v>
      </c>
      <c r="I536" s="372">
        <v>8.2799999999999994</v>
      </c>
      <c r="J536" s="32">
        <v>56</v>
      </c>
      <c r="K536" s="32" t="s">
        <v>105</v>
      </c>
      <c r="L536" s="33" t="s">
        <v>65</v>
      </c>
      <c r="M536" s="33"/>
      <c r="N536" s="32">
        <v>40</v>
      </c>
      <c r="O536" s="432" t="s">
        <v>726</v>
      </c>
      <c r="P536" s="380"/>
      <c r="Q536" s="380"/>
      <c r="R536" s="380"/>
      <c r="S536" s="381"/>
      <c r="T536" s="34"/>
      <c r="U536" s="34"/>
      <c r="V536" s="35" t="s">
        <v>67</v>
      </c>
      <c r="W536" s="373">
        <v>0</v>
      </c>
      <c r="X536" s="374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2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724</v>
      </c>
      <c r="B537" s="54" t="s">
        <v>727</v>
      </c>
      <c r="C537" s="31">
        <v>4301060407</v>
      </c>
      <c r="D537" s="386">
        <v>4640242180137</v>
      </c>
      <c r="E537" s="381"/>
      <c r="F537" s="372">
        <v>1.3</v>
      </c>
      <c r="G537" s="32">
        <v>6</v>
      </c>
      <c r="H537" s="372">
        <v>7.8</v>
      </c>
      <c r="I537" s="372">
        <v>8.2799999999999994</v>
      </c>
      <c r="J537" s="32">
        <v>56</v>
      </c>
      <c r="K537" s="32" t="s">
        <v>105</v>
      </c>
      <c r="L537" s="33" t="s">
        <v>65</v>
      </c>
      <c r="M537" s="33"/>
      <c r="N537" s="32">
        <v>40</v>
      </c>
      <c r="O537" s="505" t="s">
        <v>728</v>
      </c>
      <c r="P537" s="380"/>
      <c r="Q537" s="380"/>
      <c r="R537" s="380"/>
      <c r="S537" s="381"/>
      <c r="T537" s="34"/>
      <c r="U537" s="34"/>
      <c r="V537" s="35" t="s">
        <v>67</v>
      </c>
      <c r="W537" s="373">
        <v>0</v>
      </c>
      <c r="X537" s="374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3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idden="1" x14ac:dyDescent="0.2">
      <c r="A538" s="403"/>
      <c r="B538" s="383"/>
      <c r="C538" s="383"/>
      <c r="D538" s="383"/>
      <c r="E538" s="383"/>
      <c r="F538" s="383"/>
      <c r="G538" s="383"/>
      <c r="H538" s="383"/>
      <c r="I538" s="383"/>
      <c r="J538" s="383"/>
      <c r="K538" s="383"/>
      <c r="L538" s="383"/>
      <c r="M538" s="383"/>
      <c r="N538" s="404"/>
      <c r="O538" s="405" t="s">
        <v>72</v>
      </c>
      <c r="P538" s="392"/>
      <c r="Q538" s="392"/>
      <c r="R538" s="392"/>
      <c r="S538" s="392"/>
      <c r="T538" s="392"/>
      <c r="U538" s="393"/>
      <c r="V538" s="37" t="s">
        <v>73</v>
      </c>
      <c r="W538" s="375">
        <f>IFERROR(W534/H534,"0")+IFERROR(W535/H535,"0")+IFERROR(W536/H536,"0")+IFERROR(W537/H537,"0")</f>
        <v>0</v>
      </c>
      <c r="X538" s="375">
        <f>IFERROR(X534/H534,"0")+IFERROR(X535/H535,"0")+IFERROR(X536/H536,"0")+IFERROR(X537/H537,"0")</f>
        <v>0</v>
      </c>
      <c r="Y538" s="375">
        <f>IFERROR(IF(Y534="",0,Y534),"0")+IFERROR(IF(Y535="",0,Y535),"0")+IFERROR(IF(Y536="",0,Y536),"0")+IFERROR(IF(Y537="",0,Y537),"0")</f>
        <v>0</v>
      </c>
      <c r="Z538" s="376"/>
      <c r="AA538" s="376"/>
    </row>
    <row r="539" spans="1:67" hidden="1" x14ac:dyDescent="0.2">
      <c r="A539" s="383"/>
      <c r="B539" s="383"/>
      <c r="C539" s="383"/>
      <c r="D539" s="383"/>
      <c r="E539" s="383"/>
      <c r="F539" s="383"/>
      <c r="G539" s="383"/>
      <c r="H539" s="383"/>
      <c r="I539" s="383"/>
      <c r="J539" s="383"/>
      <c r="K539" s="383"/>
      <c r="L539" s="383"/>
      <c r="M539" s="383"/>
      <c r="N539" s="404"/>
      <c r="O539" s="405" t="s">
        <v>72</v>
      </c>
      <c r="P539" s="392"/>
      <c r="Q539" s="392"/>
      <c r="R539" s="392"/>
      <c r="S539" s="392"/>
      <c r="T539" s="392"/>
      <c r="U539" s="393"/>
      <c r="V539" s="37" t="s">
        <v>67</v>
      </c>
      <c r="W539" s="375">
        <f>IFERROR(SUM(W534:W537),"0")</f>
        <v>0</v>
      </c>
      <c r="X539" s="375">
        <f>IFERROR(SUM(X534:X537),"0")</f>
        <v>0</v>
      </c>
      <c r="Y539" s="37"/>
      <c r="Z539" s="376"/>
      <c r="AA539" s="376"/>
    </row>
    <row r="540" spans="1:67" ht="15" customHeight="1" x14ac:dyDescent="0.2">
      <c r="A540" s="464"/>
      <c r="B540" s="383"/>
      <c r="C540" s="383"/>
      <c r="D540" s="383"/>
      <c r="E540" s="383"/>
      <c r="F540" s="383"/>
      <c r="G540" s="383"/>
      <c r="H540" s="383"/>
      <c r="I540" s="383"/>
      <c r="J540" s="383"/>
      <c r="K540" s="383"/>
      <c r="L540" s="383"/>
      <c r="M540" s="383"/>
      <c r="N540" s="465"/>
      <c r="O540" s="427" t="s">
        <v>729</v>
      </c>
      <c r="P540" s="418"/>
      <c r="Q540" s="418"/>
      <c r="R540" s="418"/>
      <c r="S540" s="418"/>
      <c r="T540" s="418"/>
      <c r="U540" s="414"/>
      <c r="V540" s="37" t="s">
        <v>67</v>
      </c>
      <c r="W540" s="375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4613.5</v>
      </c>
      <c r="X540" s="375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4720.0400000000009</v>
      </c>
      <c r="Y540" s="37"/>
      <c r="Z540" s="376"/>
      <c r="AA540" s="376"/>
    </row>
    <row r="541" spans="1:67" x14ac:dyDescent="0.2">
      <c r="A541" s="383"/>
      <c r="B541" s="383"/>
      <c r="C541" s="383"/>
      <c r="D541" s="383"/>
      <c r="E541" s="383"/>
      <c r="F541" s="383"/>
      <c r="G541" s="383"/>
      <c r="H541" s="383"/>
      <c r="I541" s="383"/>
      <c r="J541" s="383"/>
      <c r="K541" s="383"/>
      <c r="L541" s="383"/>
      <c r="M541" s="383"/>
      <c r="N541" s="465"/>
      <c r="O541" s="427" t="s">
        <v>730</v>
      </c>
      <c r="P541" s="418"/>
      <c r="Q541" s="418"/>
      <c r="R541" s="418"/>
      <c r="S541" s="418"/>
      <c r="T541" s="418"/>
      <c r="U541" s="414"/>
      <c r="V541" s="37" t="s">
        <v>67</v>
      </c>
      <c r="W541" s="375">
        <f>IFERROR(SUM(BL22:BL537),"0")</f>
        <v>4856.8028941226212</v>
      </c>
      <c r="X541" s="375">
        <f>IFERROR(SUM(BM22:BM537),"0")</f>
        <v>4968.6139999999996</v>
      </c>
      <c r="Y541" s="37"/>
      <c r="Z541" s="376"/>
      <c r="AA541" s="376"/>
    </row>
    <row r="542" spans="1:67" x14ac:dyDescent="0.2">
      <c r="A542" s="383"/>
      <c r="B542" s="383"/>
      <c r="C542" s="383"/>
      <c r="D542" s="383"/>
      <c r="E542" s="383"/>
      <c r="F542" s="383"/>
      <c r="G542" s="383"/>
      <c r="H542" s="383"/>
      <c r="I542" s="383"/>
      <c r="J542" s="383"/>
      <c r="K542" s="383"/>
      <c r="L542" s="383"/>
      <c r="M542" s="383"/>
      <c r="N542" s="465"/>
      <c r="O542" s="427" t="s">
        <v>731</v>
      </c>
      <c r="P542" s="418"/>
      <c r="Q542" s="418"/>
      <c r="R542" s="418"/>
      <c r="S542" s="418"/>
      <c r="T542" s="418"/>
      <c r="U542" s="414"/>
      <c r="V542" s="37" t="s">
        <v>732</v>
      </c>
      <c r="W542" s="38">
        <f>ROUNDUP(SUM(BN22:BN537),0)</f>
        <v>9</v>
      </c>
      <c r="X542" s="38">
        <f>ROUNDUP(SUM(BO22:BO537),0)</f>
        <v>9</v>
      </c>
      <c r="Y542" s="37"/>
      <c r="Z542" s="376"/>
      <c r="AA542" s="376"/>
    </row>
    <row r="543" spans="1:67" x14ac:dyDescent="0.2">
      <c r="A543" s="383"/>
      <c r="B543" s="383"/>
      <c r="C543" s="383"/>
      <c r="D543" s="383"/>
      <c r="E543" s="383"/>
      <c r="F543" s="383"/>
      <c r="G543" s="383"/>
      <c r="H543" s="383"/>
      <c r="I543" s="383"/>
      <c r="J543" s="383"/>
      <c r="K543" s="383"/>
      <c r="L543" s="383"/>
      <c r="M543" s="383"/>
      <c r="N543" s="465"/>
      <c r="O543" s="427" t="s">
        <v>733</v>
      </c>
      <c r="P543" s="418"/>
      <c r="Q543" s="418"/>
      <c r="R543" s="418"/>
      <c r="S543" s="418"/>
      <c r="T543" s="418"/>
      <c r="U543" s="414"/>
      <c r="V543" s="37" t="s">
        <v>67</v>
      </c>
      <c r="W543" s="375">
        <f>GrossWeightTotal+PalletQtyTotal*25</f>
        <v>5081.8028941226212</v>
      </c>
      <c r="X543" s="375">
        <f>GrossWeightTotalR+PalletQtyTotalR*25</f>
        <v>5193.6139999999996</v>
      </c>
      <c r="Y543" s="37"/>
      <c r="Z543" s="376"/>
      <c r="AA543" s="376"/>
    </row>
    <row r="544" spans="1:67" x14ac:dyDescent="0.2">
      <c r="A544" s="383"/>
      <c r="B544" s="383"/>
      <c r="C544" s="383"/>
      <c r="D544" s="383"/>
      <c r="E544" s="383"/>
      <c r="F544" s="383"/>
      <c r="G544" s="383"/>
      <c r="H544" s="383"/>
      <c r="I544" s="383"/>
      <c r="J544" s="383"/>
      <c r="K544" s="383"/>
      <c r="L544" s="383"/>
      <c r="M544" s="383"/>
      <c r="N544" s="465"/>
      <c r="O544" s="427" t="s">
        <v>734</v>
      </c>
      <c r="P544" s="418"/>
      <c r="Q544" s="418"/>
      <c r="R544" s="418"/>
      <c r="S544" s="418"/>
      <c r="T544" s="418"/>
      <c r="U544" s="414"/>
      <c r="V544" s="37" t="s">
        <v>732</v>
      </c>
      <c r="W544" s="375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632.96832416695429</v>
      </c>
      <c r="X544" s="375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647</v>
      </c>
      <c r="Y544" s="37"/>
      <c r="Z544" s="376"/>
      <c r="AA544" s="376"/>
    </row>
    <row r="545" spans="1:30" ht="14.25" hidden="1" customHeight="1" x14ac:dyDescent="0.2">
      <c r="A545" s="383"/>
      <c r="B545" s="383"/>
      <c r="C545" s="383"/>
      <c r="D545" s="383"/>
      <c r="E545" s="383"/>
      <c r="F545" s="383"/>
      <c r="G545" s="383"/>
      <c r="H545" s="383"/>
      <c r="I545" s="383"/>
      <c r="J545" s="383"/>
      <c r="K545" s="383"/>
      <c r="L545" s="383"/>
      <c r="M545" s="383"/>
      <c r="N545" s="465"/>
      <c r="O545" s="427" t="s">
        <v>735</v>
      </c>
      <c r="P545" s="418"/>
      <c r="Q545" s="418"/>
      <c r="R545" s="418"/>
      <c r="S545" s="418"/>
      <c r="T545" s="418"/>
      <c r="U545" s="414"/>
      <c r="V545" s="39" t="s">
        <v>736</v>
      </c>
      <c r="W545" s="37"/>
      <c r="X545" s="37"/>
      <c r="Y545" s="37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10.03069</v>
      </c>
      <c r="Z545" s="376"/>
      <c r="AA545" s="376"/>
    </row>
    <row r="546" spans="1:30" ht="13.5" customHeight="1" thickBot="1" x14ac:dyDescent="0.25"/>
    <row r="547" spans="1:30" ht="27" customHeight="1" thickTop="1" thickBot="1" x14ac:dyDescent="0.25">
      <c r="A547" s="40" t="s">
        <v>737</v>
      </c>
      <c r="B547" s="364" t="s">
        <v>60</v>
      </c>
      <c r="C547" s="400" t="s">
        <v>100</v>
      </c>
      <c r="D547" s="478"/>
      <c r="E547" s="478"/>
      <c r="F547" s="479"/>
      <c r="G547" s="400" t="s">
        <v>233</v>
      </c>
      <c r="H547" s="478"/>
      <c r="I547" s="478"/>
      <c r="J547" s="478"/>
      <c r="K547" s="478"/>
      <c r="L547" s="478"/>
      <c r="M547" s="478"/>
      <c r="N547" s="478"/>
      <c r="O547" s="478"/>
      <c r="P547" s="479"/>
      <c r="Q547" s="400" t="s">
        <v>458</v>
      </c>
      <c r="R547" s="479"/>
      <c r="S547" s="400" t="s">
        <v>516</v>
      </c>
      <c r="T547" s="478"/>
      <c r="U547" s="479"/>
      <c r="V547" s="364" t="s">
        <v>602</v>
      </c>
      <c r="W547" s="364" t="s">
        <v>652</v>
      </c>
      <c r="AA547" s="52"/>
      <c r="AD547" s="365"/>
    </row>
    <row r="548" spans="1:30" ht="14.25" customHeight="1" thickTop="1" x14ac:dyDescent="0.2">
      <c r="A548" s="614" t="s">
        <v>738</v>
      </c>
      <c r="B548" s="400" t="s">
        <v>60</v>
      </c>
      <c r="C548" s="400" t="s">
        <v>101</v>
      </c>
      <c r="D548" s="400" t="s">
        <v>109</v>
      </c>
      <c r="E548" s="400" t="s">
        <v>100</v>
      </c>
      <c r="F548" s="400" t="s">
        <v>223</v>
      </c>
      <c r="G548" s="400" t="s">
        <v>234</v>
      </c>
      <c r="H548" s="400" t="s">
        <v>241</v>
      </c>
      <c r="I548" s="400" t="s">
        <v>260</v>
      </c>
      <c r="J548" s="400" t="s">
        <v>319</v>
      </c>
      <c r="K548" s="365"/>
      <c r="L548" s="400" t="s">
        <v>349</v>
      </c>
      <c r="M548" s="365"/>
      <c r="N548" s="400" t="s">
        <v>349</v>
      </c>
      <c r="O548" s="400" t="s">
        <v>428</v>
      </c>
      <c r="P548" s="400" t="s">
        <v>445</v>
      </c>
      <c r="Q548" s="400" t="s">
        <v>459</v>
      </c>
      <c r="R548" s="400" t="s">
        <v>491</v>
      </c>
      <c r="S548" s="400" t="s">
        <v>517</v>
      </c>
      <c r="T548" s="400" t="s">
        <v>564</v>
      </c>
      <c r="U548" s="400" t="s">
        <v>592</v>
      </c>
      <c r="V548" s="400" t="s">
        <v>602</v>
      </c>
      <c r="W548" s="400" t="s">
        <v>653</v>
      </c>
      <c r="AA548" s="52"/>
      <c r="AD548" s="365"/>
    </row>
    <row r="549" spans="1:30" ht="13.5" customHeight="1" thickBot="1" x14ac:dyDescent="0.25">
      <c r="A549" s="615"/>
      <c r="B549" s="401"/>
      <c r="C549" s="401"/>
      <c r="D549" s="401"/>
      <c r="E549" s="401"/>
      <c r="F549" s="401"/>
      <c r="G549" s="401"/>
      <c r="H549" s="401"/>
      <c r="I549" s="401"/>
      <c r="J549" s="401"/>
      <c r="K549" s="365"/>
      <c r="L549" s="401"/>
      <c r="M549" s="365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AA549" s="52"/>
      <c r="AD549" s="365"/>
    </row>
    <row r="550" spans="1:30" ht="18" customHeight="1" thickTop="1" thickBot="1" x14ac:dyDescent="0.25">
      <c r="A550" s="40" t="s">
        <v>739</v>
      </c>
      <c r="B550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46">
        <f>IFERROR(X51*1,"0")+IFERROR(X52*1,"0")</f>
        <v>288.89999999999998</v>
      </c>
      <c r="D550" s="46">
        <f>IFERROR(X57*1,"0")+IFERROR(X58*1,"0")+IFERROR(X59*1,"0")+IFERROR(X60*1,"0")</f>
        <v>610.20000000000005</v>
      </c>
      <c r="E550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790.9</v>
      </c>
      <c r="F550" s="46">
        <f>IFERROR(X134*1,"0")+IFERROR(X135*1,"0")+IFERROR(X136*1,"0")+IFERROR(X137*1,"0")+IFERROR(X138*1,"0")</f>
        <v>111.60000000000001</v>
      </c>
      <c r="G550" s="46">
        <f>IFERROR(X144*1,"0")+IFERROR(X145*1,"0")+IFERROR(X146*1,"0")</f>
        <v>0</v>
      </c>
      <c r="H550" s="46">
        <f>IFERROR(X151*1,"0")+IFERROR(X152*1,"0")+IFERROR(X153*1,"0")+IFERROR(X154*1,"0")+IFERROR(X155*1,"0")+IFERROR(X156*1,"0")+IFERROR(X157*1,"0")+IFERROR(X158*1,"0")+IFERROR(X159*1,"0")</f>
        <v>25.200000000000003</v>
      </c>
      <c r="I550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50" s="46">
        <f>IFERROR(X209*1,"0")+IFERROR(X210*1,"0")+IFERROR(X211*1,"0")+IFERROR(X212*1,"0")+IFERROR(X213*1,"0")+IFERROR(X214*1,"0")+IFERROR(X218*1,"0")+IFERROR(X219*1,"0")</f>
        <v>35.700000000000003</v>
      </c>
      <c r="K550" s="365"/>
      <c r="L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365.4</v>
      </c>
      <c r="M550" s="365"/>
      <c r="N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365.4</v>
      </c>
      <c r="O550" s="46">
        <f>IFERROR(X293*1,"0")+IFERROR(X294*1,"0")+IFERROR(X295*1,"0")+IFERROR(X296*1,"0")+IFERROR(X297*1,"0")+IFERROR(X298*1,"0")+IFERROR(X299*1,"0")+IFERROR(X303*1,"0")+IFERROR(X304*1,"0")</f>
        <v>0</v>
      </c>
      <c r="P550" s="46">
        <f>IFERROR(X309*1,"0")+IFERROR(X313*1,"0")+IFERROR(X314*1,"0")+IFERROR(X315*1,"0")+IFERROR(X319*1,"0")+IFERROR(X323*1,"0")</f>
        <v>25.200000000000003</v>
      </c>
      <c r="Q550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930</v>
      </c>
      <c r="R550" s="46">
        <f>IFERROR(X358*1,"0")+IFERROR(X359*1,"0")+IFERROR(X360*1,"0")+IFERROR(X361*1,"0")+IFERROR(X362*1,"0")+IFERROR(X366*1,"0")+IFERROR(X367*1,"0")+IFERROR(X371*1,"0")+IFERROR(X372*1,"0")+IFERROR(X373*1,"0")+IFERROR(X374*1,"0")+IFERROR(X378*1,"0")</f>
        <v>1448.56</v>
      </c>
      <c r="S550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44.1</v>
      </c>
      <c r="T550" s="46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12.600000000000001</v>
      </c>
      <c r="U550" s="46">
        <f>IFERROR(X451*1,"0")+IFERROR(X452*1,"0")+IFERROR(X453*1,"0")</f>
        <v>0</v>
      </c>
      <c r="V550" s="46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31.68</v>
      </c>
      <c r="W550" s="46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0</v>
      </c>
      <c r="AA550" s="52"/>
      <c r="AD550" s="365"/>
    </row>
  </sheetData>
  <sheetProtection algorithmName="SHA-512" hashValue="3OIH/Qj+cgeuYh74IItoXpMAWHig+2QrYA1oImvn6y2Jepxn55Chjntv5n5JUuWXvCDt5JyyiB1LwufYR5yJWg==" saltValue="Jp2Z4dHvUrssboDew4NExQ==" spinCount="100000" sheet="1" objects="1" scenarios="1" sort="0" autoFilter="0" pivotTables="0"/>
  <autoFilter ref="B18:Y54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0,00"/>
        <filter val="10,50"/>
        <filter val="100,00"/>
        <filter val="109,00"/>
        <filter val="11,42"/>
        <filter val="11,67"/>
        <filter val="110,00"/>
        <filter val="12,00"/>
        <filter val="12,62"/>
        <filter val="126,28"/>
        <filter val="135,00"/>
        <filter val="140,00"/>
        <filter val="15,24"/>
        <filter val="158,00"/>
        <filter val="16,00"/>
        <filter val="16,67"/>
        <filter val="160,00"/>
        <filter val="18,00"/>
        <filter val="2,38"/>
        <filter val="20,00"/>
        <filter val="210,00"/>
        <filter val="23,33"/>
        <filter val="24,50"/>
        <filter val="260,00"/>
        <filter val="27,00"/>
        <filter val="270,00"/>
        <filter val="282,00"/>
        <filter val="30,00"/>
        <filter val="34,62"/>
        <filter val="35,00"/>
        <filter val="36,00"/>
        <filter val="4 613,50"/>
        <filter val="4 856,80"/>
        <filter val="40,00"/>
        <filter val="42,50"/>
        <filter val="46,11"/>
        <filter val="470,00"/>
        <filter val="5 081,80"/>
        <filter val="5,68"/>
        <filter val="50,00"/>
        <filter val="52,67"/>
        <filter val="530,00"/>
        <filter val="560,00"/>
        <filter val="6,03"/>
        <filter val="6,67"/>
        <filter val="60,00"/>
        <filter val="605,00"/>
        <filter val="632,97"/>
        <filter val="670,00"/>
        <filter val="7,00"/>
        <filter val="7,33"/>
        <filter val="72,00"/>
        <filter val="720,00"/>
        <filter val="73,52"/>
        <filter val="74,31"/>
        <filter val="790,00"/>
        <filter val="8,10"/>
        <filter val="80,00"/>
        <filter val="86,67"/>
        <filter val="9"/>
        <filter val="9,00"/>
      </filters>
    </filterColumn>
  </autoFilter>
  <mergeCells count="983"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141:Y141"/>
    <mergeCell ref="A377:Y377"/>
    <mergeCell ref="O136:S136"/>
    <mergeCell ref="D442:E442"/>
    <mergeCell ref="A316:N317"/>
    <mergeCell ref="D502:E502"/>
    <mergeCell ref="O380:U380"/>
    <mergeCell ref="A302:Y302"/>
    <mergeCell ref="O524:U524"/>
    <mergeCell ref="D429:E429"/>
    <mergeCell ref="O61:U61"/>
    <mergeCell ref="A46:N47"/>
    <mergeCell ref="D81:E81"/>
    <mergeCell ref="O155:S155"/>
    <mergeCell ref="O346:U346"/>
    <mergeCell ref="D366:E366"/>
    <mergeCell ref="S547:U547"/>
    <mergeCell ref="D45:E45"/>
    <mergeCell ref="O92:S92"/>
    <mergeCell ref="A122:Y122"/>
    <mergeCell ref="O263:S263"/>
    <mergeCell ref="H9:I9"/>
    <mergeCell ref="D281:E281"/>
    <mergeCell ref="O30:S30"/>
    <mergeCell ref="O334:S334"/>
    <mergeCell ref="A420:Y420"/>
    <mergeCell ref="O505:S505"/>
    <mergeCell ref="O386:U386"/>
    <mergeCell ref="U10:V10"/>
    <mergeCell ref="O345:U345"/>
    <mergeCell ref="A305:N306"/>
    <mergeCell ref="O268:S268"/>
    <mergeCell ref="A365:Y365"/>
    <mergeCell ref="D378:E378"/>
    <mergeCell ref="D536:E536"/>
    <mergeCell ref="D79:E79"/>
    <mergeCell ref="O366:S366"/>
    <mergeCell ref="O46:U46"/>
    <mergeCell ref="D144:E144"/>
    <mergeCell ref="D315:E315"/>
    <mergeCell ref="P6:Q6"/>
    <mergeCell ref="O29:S29"/>
    <mergeCell ref="D297:E297"/>
    <mergeCell ref="O265:S265"/>
    <mergeCell ref="O65:S65"/>
    <mergeCell ref="D70:E70"/>
    <mergeCell ref="A215:N216"/>
    <mergeCell ref="D263:E263"/>
    <mergeCell ref="D505:E505"/>
    <mergeCell ref="O31:S31"/>
    <mergeCell ref="O202:S202"/>
    <mergeCell ref="D238:E238"/>
    <mergeCell ref="A370:Y370"/>
    <mergeCell ref="O52:S52"/>
    <mergeCell ref="O79:S79"/>
    <mergeCell ref="O144:S144"/>
    <mergeCell ref="O337:S337"/>
    <mergeCell ref="O442:S442"/>
    <mergeCell ref="O331:S331"/>
    <mergeCell ref="O502:S502"/>
    <mergeCell ref="O351:U351"/>
    <mergeCell ref="A273:Y273"/>
    <mergeCell ref="O81:S81"/>
    <mergeCell ref="D129:E129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O91:S91"/>
    <mergeCell ref="A217:Y217"/>
    <mergeCell ref="O362:S362"/>
    <mergeCell ref="O85:S85"/>
    <mergeCell ref="A388:Y388"/>
    <mergeCell ref="O389:S389"/>
    <mergeCell ref="O305:U305"/>
    <mergeCell ref="O80:S80"/>
    <mergeCell ref="O384:S384"/>
    <mergeCell ref="H5:L5"/>
    <mergeCell ref="A56:Y56"/>
    <mergeCell ref="O57:S57"/>
    <mergeCell ref="O293:S293"/>
    <mergeCell ref="O47:U47"/>
    <mergeCell ref="O391:S391"/>
    <mergeCell ref="O385:S385"/>
    <mergeCell ref="O518:S518"/>
    <mergeCell ref="O195:S195"/>
    <mergeCell ref="B17:B18"/>
    <mergeCell ref="A86:N87"/>
    <mergeCell ref="O431:S431"/>
    <mergeCell ref="D479:E479"/>
    <mergeCell ref="O151:S151"/>
    <mergeCell ref="D258:E258"/>
    <mergeCell ref="D494:E494"/>
    <mergeCell ref="D518:E518"/>
    <mergeCell ref="D124:E124"/>
    <mergeCell ref="A386:N387"/>
    <mergeCell ref="O140:U140"/>
    <mergeCell ref="S6:T9"/>
    <mergeCell ref="D195:E195"/>
    <mergeCell ref="D189:E189"/>
    <mergeCell ref="W17:W18"/>
    <mergeCell ref="O2:V3"/>
    <mergeCell ref="D360:E360"/>
    <mergeCell ref="D431:E431"/>
    <mergeCell ref="D287:E287"/>
    <mergeCell ref="O482:S482"/>
    <mergeCell ref="O425:U425"/>
    <mergeCell ref="O496:U496"/>
    <mergeCell ref="D474:E474"/>
    <mergeCell ref="O296:S296"/>
    <mergeCell ref="D66:E66"/>
    <mergeCell ref="O84:S84"/>
    <mergeCell ref="D126:E126"/>
    <mergeCell ref="A143:Y143"/>
    <mergeCell ref="D197:E197"/>
    <mergeCell ref="O375:U375"/>
    <mergeCell ref="A441:Y441"/>
    <mergeCell ref="O75:S75"/>
    <mergeCell ref="O440:U440"/>
    <mergeCell ref="D411:E411"/>
    <mergeCell ref="A49:Y49"/>
    <mergeCell ref="D482:E482"/>
    <mergeCell ref="A36:Y36"/>
    <mergeCell ref="A207:Y207"/>
    <mergeCell ref="A383:Y383"/>
    <mergeCell ref="S548:S549"/>
    <mergeCell ref="A327:Y327"/>
    <mergeCell ref="U548:U549"/>
    <mergeCell ref="O157:S157"/>
    <mergeCell ref="D406:E406"/>
    <mergeCell ref="A525:Y525"/>
    <mergeCell ref="O17:S18"/>
    <mergeCell ref="O526:S526"/>
    <mergeCell ref="O520:S520"/>
    <mergeCell ref="O234:S234"/>
    <mergeCell ref="O99:S99"/>
    <mergeCell ref="D470:E470"/>
    <mergeCell ref="O286:S286"/>
    <mergeCell ref="A171:N172"/>
    <mergeCell ref="D214:E214"/>
    <mergeCell ref="O236:S236"/>
    <mergeCell ref="O432:S432"/>
    <mergeCell ref="O471:U471"/>
    <mergeCell ref="A222:Y222"/>
    <mergeCell ref="D520:E520"/>
    <mergeCell ref="O148:U148"/>
    <mergeCell ref="O179:U179"/>
    <mergeCell ref="D501:E501"/>
    <mergeCell ref="O521:S521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353:E353"/>
    <mergeCell ref="D67:E67"/>
    <mergeCell ref="D251:E251"/>
    <mergeCell ref="O119:S119"/>
    <mergeCell ref="AA17:AA18"/>
    <mergeCell ref="D5:E5"/>
    <mergeCell ref="D303:E303"/>
    <mergeCell ref="A50:Y50"/>
    <mergeCell ref="A339:N340"/>
    <mergeCell ref="D361:E361"/>
    <mergeCell ref="D417:E417"/>
    <mergeCell ref="O106:S106"/>
    <mergeCell ref="D69:E69"/>
    <mergeCell ref="O323:S323"/>
    <mergeCell ref="O78:S78"/>
    <mergeCell ref="O314:S314"/>
    <mergeCell ref="O170:S170"/>
    <mergeCell ref="A150:Y150"/>
    <mergeCell ref="O145:S145"/>
    <mergeCell ref="A120:N121"/>
    <mergeCell ref="D8:L8"/>
    <mergeCell ref="A6:C6"/>
    <mergeCell ref="A5:C5"/>
    <mergeCell ref="C17:C18"/>
    <mergeCell ref="O354:U354"/>
    <mergeCell ref="A350:N351"/>
    <mergeCell ref="A410:Y410"/>
    <mergeCell ref="O240:S240"/>
    <mergeCell ref="O411:S411"/>
    <mergeCell ref="AE17:AE18"/>
    <mergeCell ref="D527:E527"/>
    <mergeCell ref="O378:S378"/>
    <mergeCell ref="O353:S353"/>
    <mergeCell ref="A450:Y450"/>
    <mergeCell ref="D145:E145"/>
    <mergeCell ref="O532:U532"/>
    <mergeCell ref="O161:U161"/>
    <mergeCell ref="O283:U283"/>
    <mergeCell ref="D210:E210"/>
    <mergeCell ref="D209:E209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287:S287"/>
    <mergeCell ref="A292:Y292"/>
    <mergeCell ref="O358:S358"/>
    <mergeCell ref="O371:S371"/>
    <mergeCell ref="D511:E511"/>
    <mergeCell ref="D1:F1"/>
    <mergeCell ref="J17:J18"/>
    <mergeCell ref="O73:S73"/>
    <mergeCell ref="D82:E82"/>
    <mergeCell ref="L17:L18"/>
    <mergeCell ref="O93:U93"/>
    <mergeCell ref="O100:S100"/>
    <mergeCell ref="O244:S244"/>
    <mergeCell ref="D240:E240"/>
    <mergeCell ref="D31:E31"/>
    <mergeCell ref="O15:S16"/>
    <mergeCell ref="K17:K18"/>
    <mergeCell ref="D37:E37"/>
    <mergeCell ref="D9:E9"/>
    <mergeCell ref="D118:E118"/>
    <mergeCell ref="F9:G9"/>
    <mergeCell ref="A21:Y21"/>
    <mergeCell ref="O213:S213"/>
    <mergeCell ref="O188:S188"/>
    <mergeCell ref="O126:S126"/>
    <mergeCell ref="O182:S182"/>
    <mergeCell ref="D157:E157"/>
    <mergeCell ref="P12:Q12"/>
    <mergeCell ref="O169:S169"/>
    <mergeCell ref="O529:S529"/>
    <mergeCell ref="O237:S237"/>
    <mergeCell ref="D334:E334"/>
    <mergeCell ref="O66:S66"/>
    <mergeCell ref="O472:U472"/>
    <mergeCell ref="O115:S115"/>
    <mergeCell ref="A163:Y163"/>
    <mergeCell ref="O301:U301"/>
    <mergeCell ref="A223:Y223"/>
    <mergeCell ref="O102:S102"/>
    <mergeCell ref="O229:S229"/>
    <mergeCell ref="O400:S400"/>
    <mergeCell ref="D100:E100"/>
    <mergeCell ref="O68:S68"/>
    <mergeCell ref="O239:S239"/>
    <mergeCell ref="O253:U253"/>
    <mergeCell ref="D158:E158"/>
    <mergeCell ref="O176:S176"/>
    <mergeCell ref="D229:E229"/>
    <mergeCell ref="D400:E400"/>
    <mergeCell ref="D329:E329"/>
    <mergeCell ref="O325:U325"/>
    <mergeCell ref="D401:E401"/>
    <mergeCell ref="A168:Y168"/>
    <mergeCell ref="O538:U538"/>
    <mergeCell ref="O97:S97"/>
    <mergeCell ref="D77:E77"/>
    <mergeCell ref="D108:E108"/>
    <mergeCell ref="O191:S191"/>
    <mergeCell ref="O409:U409"/>
    <mergeCell ref="O349:S349"/>
    <mergeCell ref="A538:N539"/>
    <mergeCell ref="I17:I18"/>
    <mergeCell ref="D72:E72"/>
    <mergeCell ref="A24:N25"/>
    <mergeCell ref="D453:E453"/>
    <mergeCell ref="D309:E309"/>
    <mergeCell ref="D113:E113"/>
    <mergeCell ref="O531:U531"/>
    <mergeCell ref="A485:N486"/>
    <mergeCell ref="A105:Y105"/>
    <mergeCell ref="O519:S519"/>
    <mergeCell ref="A26:Y26"/>
    <mergeCell ref="D517:E517"/>
    <mergeCell ref="D115:E115"/>
    <mergeCell ref="O333:S333"/>
    <mergeCell ref="D464:E464"/>
    <mergeCell ref="A17:A18"/>
    <mergeCell ref="O540:U540"/>
    <mergeCell ref="O86:U86"/>
    <mergeCell ref="D135:E135"/>
    <mergeCell ref="O128:S128"/>
    <mergeCell ref="O184:S184"/>
    <mergeCell ref="O451:S451"/>
    <mergeCell ref="O255:S255"/>
    <mergeCell ref="O515:U515"/>
    <mergeCell ref="O242:S242"/>
    <mergeCell ref="A458:Y458"/>
    <mergeCell ref="O192:S192"/>
    <mergeCell ref="D235:E235"/>
    <mergeCell ref="O428:S428"/>
    <mergeCell ref="O453:S453"/>
    <mergeCell ref="D451:E451"/>
    <mergeCell ref="D255:E255"/>
    <mergeCell ref="O219:S219"/>
    <mergeCell ref="A516:Y516"/>
    <mergeCell ref="O517:S517"/>
    <mergeCell ref="O485:U485"/>
    <mergeCell ref="O368:U368"/>
    <mergeCell ref="A478:Y478"/>
    <mergeCell ref="O306:U306"/>
    <mergeCell ref="A408:N409"/>
    <mergeCell ref="G548:G549"/>
    <mergeCell ref="A307:Y307"/>
    <mergeCell ref="I548:I549"/>
    <mergeCell ref="D90:E90"/>
    <mergeCell ref="O397:S397"/>
    <mergeCell ref="A424:N425"/>
    <mergeCell ref="O245:S245"/>
    <mergeCell ref="O372:S372"/>
    <mergeCell ref="P9:Q9"/>
    <mergeCell ref="D390:E390"/>
    <mergeCell ref="O464:S464"/>
    <mergeCell ref="A308:Y308"/>
    <mergeCell ref="A42:N43"/>
    <mergeCell ref="O309:S309"/>
    <mergeCell ref="A173:Y173"/>
    <mergeCell ref="P11:Q11"/>
    <mergeCell ref="O401:S401"/>
    <mergeCell ref="O130:U130"/>
    <mergeCell ref="O466:S466"/>
    <mergeCell ref="A53:N54"/>
    <mergeCell ref="O317:U317"/>
    <mergeCell ref="O118:S118"/>
    <mergeCell ref="D337:E337"/>
    <mergeCell ref="O416:S416"/>
    <mergeCell ref="O23:S23"/>
    <mergeCell ref="O194:S194"/>
    <mergeCell ref="D169:E169"/>
    <mergeCell ref="A497:Y497"/>
    <mergeCell ref="O412:U412"/>
    <mergeCell ref="O181:S181"/>
    <mergeCell ref="O479:S479"/>
    <mergeCell ref="A499:Y499"/>
    <mergeCell ref="O258:S258"/>
    <mergeCell ref="O429:S429"/>
    <mergeCell ref="O494:S494"/>
    <mergeCell ref="D330:E330"/>
    <mergeCell ref="O272:U272"/>
    <mergeCell ref="O443:U443"/>
    <mergeCell ref="O481:S481"/>
    <mergeCell ref="O116:S116"/>
    <mergeCell ref="D96:E96"/>
    <mergeCell ref="O38:U38"/>
    <mergeCell ref="O166:U166"/>
    <mergeCell ref="A300:N301"/>
    <mergeCell ref="A471:N472"/>
    <mergeCell ref="O402:U402"/>
    <mergeCell ref="D313:E313"/>
    <mergeCell ref="A402:N403"/>
    <mergeCell ref="A548:A549"/>
    <mergeCell ref="O235:S235"/>
    <mergeCell ref="D52:E52"/>
    <mergeCell ref="A259:N260"/>
    <mergeCell ref="O178:U178"/>
    <mergeCell ref="A324:N325"/>
    <mergeCell ref="O249:U249"/>
    <mergeCell ref="A495:N496"/>
    <mergeCell ref="D396:E396"/>
    <mergeCell ref="A130:N131"/>
    <mergeCell ref="D116:E116"/>
    <mergeCell ref="A352:Y352"/>
    <mergeCell ref="D91:E91"/>
    <mergeCell ref="O113:S113"/>
    <mergeCell ref="D156:E156"/>
    <mergeCell ref="D460:E460"/>
    <mergeCell ref="D398:E398"/>
    <mergeCell ref="O336:S336"/>
    <mergeCell ref="D106:E106"/>
    <mergeCell ref="D416:E416"/>
    <mergeCell ref="D264:E264"/>
    <mergeCell ref="O231:U231"/>
    <mergeCell ref="D391:E391"/>
    <mergeCell ref="D530:E530"/>
    <mergeCell ref="A523:N524"/>
    <mergeCell ref="O37:S37"/>
    <mergeCell ref="A379:N380"/>
    <mergeCell ref="A55:Y55"/>
    <mergeCell ref="D182:E182"/>
    <mergeCell ref="O469:S469"/>
    <mergeCell ref="O198:U198"/>
    <mergeCell ref="O369:U369"/>
    <mergeCell ref="D109:E109"/>
    <mergeCell ref="D280:E280"/>
    <mergeCell ref="A354:N355"/>
    <mergeCell ref="O418:U418"/>
    <mergeCell ref="D480:E480"/>
    <mergeCell ref="D467:E467"/>
    <mergeCell ref="A345:N346"/>
    <mergeCell ref="A139:N140"/>
    <mergeCell ref="D119:E119"/>
    <mergeCell ref="O406:S406"/>
    <mergeCell ref="D488:E488"/>
    <mergeCell ref="O129:S129"/>
    <mergeCell ref="A426:Y426"/>
    <mergeCell ref="A326:Y326"/>
    <mergeCell ref="O320:U320"/>
    <mergeCell ref="D432:E432"/>
    <mergeCell ref="A436:Y436"/>
    <mergeCell ref="D219:E219"/>
    <mergeCell ref="O266:S266"/>
    <mergeCell ref="D275:E275"/>
    <mergeCell ref="O393:S393"/>
    <mergeCell ref="A357:Y357"/>
    <mergeCell ref="O500:S500"/>
    <mergeCell ref="D469:E469"/>
    <mergeCell ref="A147:N148"/>
    <mergeCell ref="A200:Y200"/>
    <mergeCell ref="A487:Y487"/>
    <mergeCell ref="D343:E343"/>
    <mergeCell ref="O448:U448"/>
    <mergeCell ref="O437:S437"/>
    <mergeCell ref="O468:S468"/>
    <mergeCell ref="D466:E466"/>
    <mergeCell ref="O419:U419"/>
    <mergeCell ref="O124:S124"/>
    <mergeCell ref="A421:Y421"/>
    <mergeCell ref="A38:N39"/>
    <mergeCell ref="O422:S422"/>
    <mergeCell ref="O360:S360"/>
    <mergeCell ref="D371:E371"/>
    <mergeCell ref="O74:S74"/>
    <mergeCell ref="O201:S201"/>
    <mergeCell ref="D59:E59"/>
    <mergeCell ref="A198:N199"/>
    <mergeCell ref="D295:E295"/>
    <mergeCell ref="O395:S395"/>
    <mergeCell ref="A95:Y95"/>
    <mergeCell ref="O96:S96"/>
    <mergeCell ref="O108:S108"/>
    <mergeCell ref="D183:E183"/>
    <mergeCell ref="O199:U199"/>
    <mergeCell ref="D137:E137"/>
    <mergeCell ref="O27:S27"/>
    <mergeCell ref="O340:U340"/>
    <mergeCell ref="D422:E422"/>
    <mergeCell ref="O54:U54"/>
    <mergeCell ref="O548:O549"/>
    <mergeCell ref="Q548:Q549"/>
    <mergeCell ref="D74:E74"/>
    <mergeCell ref="O486:U486"/>
    <mergeCell ref="D68:E68"/>
    <mergeCell ref="D201:E201"/>
    <mergeCell ref="O35:U35"/>
    <mergeCell ref="D335:E335"/>
    <mergeCell ref="O277:U277"/>
    <mergeCell ref="D372:E372"/>
    <mergeCell ref="D188:E188"/>
    <mergeCell ref="Q547:R547"/>
    <mergeCell ref="O252:U252"/>
    <mergeCell ref="D286:E286"/>
    <mergeCell ref="A149:Y149"/>
    <mergeCell ref="O43:U43"/>
    <mergeCell ref="A277:N278"/>
    <mergeCell ref="D399:E399"/>
    <mergeCell ref="O501:S501"/>
    <mergeCell ref="O513:S513"/>
    <mergeCell ref="O316:U316"/>
    <mergeCell ref="D463:E463"/>
    <mergeCell ref="O152:S152"/>
    <mergeCell ref="A449:Y449"/>
    <mergeCell ref="O45:S45"/>
    <mergeCell ref="D7:L7"/>
    <mergeCell ref="O210:S210"/>
    <mergeCell ref="O343:S343"/>
    <mergeCell ref="A19:Y19"/>
    <mergeCell ref="O281:S281"/>
    <mergeCell ref="O452:S452"/>
    <mergeCell ref="P10:Q10"/>
    <mergeCell ref="O204:S204"/>
    <mergeCell ref="A375:N376"/>
    <mergeCell ref="O439:U439"/>
    <mergeCell ref="O269:S269"/>
    <mergeCell ref="O67:S67"/>
    <mergeCell ref="D481:E481"/>
    <mergeCell ref="D85:E85"/>
    <mergeCell ref="D256:E256"/>
    <mergeCell ref="O159:S159"/>
    <mergeCell ref="O303:S303"/>
    <mergeCell ref="D299:E299"/>
    <mergeCell ref="A514:N515"/>
    <mergeCell ref="A160:N161"/>
    <mergeCell ref="O256:S256"/>
    <mergeCell ref="O427:S427"/>
    <mergeCell ref="A48:Y48"/>
    <mergeCell ref="O22:S22"/>
    <mergeCell ref="O193:S193"/>
    <mergeCell ref="D490:E490"/>
    <mergeCell ref="A142:Y142"/>
    <mergeCell ref="D125:E125"/>
    <mergeCell ref="O434:U434"/>
    <mergeCell ref="D112:E112"/>
    <mergeCell ref="O134:S134"/>
    <mergeCell ref="D348:E348"/>
    <mergeCell ref="O51:S51"/>
    <mergeCell ref="A381:Y381"/>
    <mergeCell ref="O267:S267"/>
    <mergeCell ref="O62:U62"/>
    <mergeCell ref="O438:S438"/>
    <mergeCell ref="D138:E138"/>
    <mergeCell ref="D203:E203"/>
    <mergeCell ref="O77:S77"/>
    <mergeCell ref="D374:E374"/>
    <mergeCell ref="O33:S33"/>
    <mergeCell ref="D519:E519"/>
    <mergeCell ref="O109:S109"/>
    <mergeCell ref="P13:Q13"/>
    <mergeCell ref="D193:E193"/>
    <mergeCell ref="D127:E127"/>
    <mergeCell ref="D176:E176"/>
    <mergeCell ref="D114:E114"/>
    <mergeCell ref="O332:S33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D349:E349"/>
    <mergeCell ref="D362:E362"/>
    <mergeCell ref="O374:S374"/>
    <mergeCell ref="O361:S361"/>
    <mergeCell ref="O165:S165"/>
    <mergeCell ref="A493:Y493"/>
    <mergeCell ref="C547:F547"/>
    <mergeCell ref="O278:U278"/>
    <mergeCell ref="D267:E267"/>
    <mergeCell ref="D438:E438"/>
    <mergeCell ref="O454:U454"/>
    <mergeCell ref="A439:N440"/>
    <mergeCell ref="A63:Y63"/>
    <mergeCell ref="D359:E359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O59:S59"/>
    <mergeCell ref="O89:S89"/>
    <mergeCell ref="A61:N62"/>
    <mergeCell ref="O153:S153"/>
    <mergeCell ref="A271:N272"/>
    <mergeCell ref="D506:E506"/>
    <mergeCell ref="A507:N508"/>
    <mergeCell ref="P548:P549"/>
    <mergeCell ref="A279:Y279"/>
    <mergeCell ref="H548:H549"/>
    <mergeCell ref="O158:S158"/>
    <mergeCell ref="O280:S280"/>
    <mergeCell ref="O218:S218"/>
    <mergeCell ref="D504:E504"/>
    <mergeCell ref="O522:S522"/>
    <mergeCell ref="D298:E298"/>
    <mergeCell ref="D181:E181"/>
    <mergeCell ref="J548:J549"/>
    <mergeCell ref="R548:R549"/>
    <mergeCell ref="A230:N231"/>
    <mergeCell ref="O295:S295"/>
    <mergeCell ref="O215:U215"/>
    <mergeCell ref="O282:S282"/>
    <mergeCell ref="A498:Y498"/>
    <mergeCell ref="O257:S257"/>
    <mergeCell ref="O359:S359"/>
    <mergeCell ref="A531:N532"/>
    <mergeCell ref="O508:U508"/>
    <mergeCell ref="O535:S535"/>
    <mergeCell ref="D194:E194"/>
    <mergeCell ref="D512:E512"/>
    <mergeCell ref="O271:U271"/>
    <mergeCell ref="O507:U507"/>
    <mergeCell ref="D89:E89"/>
    <mergeCell ref="D393:E393"/>
    <mergeCell ref="A356:Y356"/>
    <mergeCell ref="O90:S90"/>
    <mergeCell ref="A283:N284"/>
    <mergeCell ref="O444:U444"/>
    <mergeCell ref="O248:U248"/>
    <mergeCell ref="O104:U104"/>
    <mergeCell ref="D153:E153"/>
    <mergeCell ref="O350:U350"/>
    <mergeCell ref="D128:E128"/>
    <mergeCell ref="D186:E186"/>
    <mergeCell ref="D484:E484"/>
    <mergeCell ref="O490:S490"/>
    <mergeCell ref="D461:E461"/>
    <mergeCell ref="O459:S459"/>
    <mergeCell ref="O435:U435"/>
    <mergeCell ref="A418:N419"/>
    <mergeCell ref="A443:N444"/>
    <mergeCell ref="O492:U492"/>
    <mergeCell ref="O121:U121"/>
    <mergeCell ref="O503:S503"/>
    <mergeCell ref="D65:E65"/>
    <mergeCell ref="A454:N455"/>
    <mergeCell ref="O379:U379"/>
    <mergeCell ref="A445:Y445"/>
    <mergeCell ref="D428:E428"/>
    <mergeCell ref="O446:S446"/>
    <mergeCell ref="D415:E415"/>
    <mergeCell ref="A382:Y382"/>
    <mergeCell ref="Z17:Z18"/>
    <mergeCell ref="O212:S212"/>
    <mergeCell ref="O387:U387"/>
    <mergeCell ref="O187:S187"/>
    <mergeCell ref="D242:E242"/>
    <mergeCell ref="O87:U87"/>
    <mergeCell ref="O407:S407"/>
    <mergeCell ref="D107:E107"/>
    <mergeCell ref="D234:E234"/>
    <mergeCell ref="D405:E405"/>
    <mergeCell ref="O398:S398"/>
    <mergeCell ref="O94:U94"/>
    <mergeCell ref="O367:S367"/>
    <mergeCell ref="D314:E314"/>
    <mergeCell ref="O288:S288"/>
    <mergeCell ref="O423:S423"/>
    <mergeCell ref="A509:Y509"/>
    <mergeCell ref="O510:S510"/>
    <mergeCell ref="D446:E446"/>
    <mergeCell ref="C548:C549"/>
    <mergeCell ref="U12:V12"/>
    <mergeCell ref="O276:S276"/>
    <mergeCell ref="O214:S214"/>
    <mergeCell ref="D367:E367"/>
    <mergeCell ref="E548:E549"/>
    <mergeCell ref="O512:S512"/>
    <mergeCell ref="O363:U363"/>
    <mergeCell ref="O506:S506"/>
    <mergeCell ref="D212:E212"/>
    <mergeCell ref="D146:E146"/>
    <mergeCell ref="O284:U284"/>
    <mergeCell ref="O455:U455"/>
    <mergeCell ref="D510:E510"/>
    <mergeCell ref="D304:E304"/>
    <mergeCell ref="O172:U172"/>
    <mergeCell ref="D83:E83"/>
    <mergeCell ref="O221:U221"/>
    <mergeCell ref="D319:E319"/>
    <mergeCell ref="O539:U539"/>
    <mergeCell ref="O120:U120"/>
    <mergeCell ref="H10:L10"/>
    <mergeCell ref="D159:E159"/>
    <mergeCell ref="O304:S304"/>
    <mergeCell ref="D80:E80"/>
    <mergeCell ref="O98:S98"/>
    <mergeCell ref="O298:S298"/>
    <mergeCell ref="O225:S225"/>
    <mergeCell ref="O396:S396"/>
    <mergeCell ref="O390:S390"/>
    <mergeCell ref="O53:U53"/>
    <mergeCell ref="A93:N94"/>
    <mergeCell ref="A44:Y44"/>
    <mergeCell ref="D185:E185"/>
    <mergeCell ref="O32:S32"/>
    <mergeCell ref="O137:S137"/>
    <mergeCell ref="D41:E41"/>
    <mergeCell ref="O197:S197"/>
    <mergeCell ref="O330:S330"/>
    <mergeCell ref="D111:E111"/>
    <mergeCell ref="D282:E282"/>
    <mergeCell ref="O329:S329"/>
    <mergeCell ref="D338:E338"/>
    <mergeCell ref="D190:E190"/>
    <mergeCell ref="D246:E246"/>
    <mergeCell ref="D534:E534"/>
    <mergeCell ref="O174:S174"/>
    <mergeCell ref="D227:E227"/>
    <mergeCell ref="A9:C9"/>
    <mergeCell ref="O537:S537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D500:E500"/>
    <mergeCell ref="A473:Y473"/>
    <mergeCell ref="O474:S474"/>
    <mergeCell ref="U6:V9"/>
    <mergeCell ref="O82:S82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D389:E389"/>
    <mergeCell ref="M17:M18"/>
    <mergeCell ref="O177:S177"/>
    <mergeCell ref="O475:S475"/>
    <mergeCell ref="O226:S226"/>
    <mergeCell ref="O164:S164"/>
    <mergeCell ref="O297:S297"/>
    <mergeCell ref="O335:S335"/>
    <mergeCell ref="O462:S462"/>
    <mergeCell ref="D33:E33"/>
    <mergeCell ref="D22:E22"/>
    <mergeCell ref="O70:S70"/>
    <mergeCell ref="D101:E101"/>
    <mergeCell ref="O319:S319"/>
    <mergeCell ref="O417:S417"/>
    <mergeCell ref="D170:E170"/>
    <mergeCell ref="D468:E468"/>
    <mergeCell ref="N17:N18"/>
    <mergeCell ref="O131:U131"/>
    <mergeCell ref="F17:F18"/>
    <mergeCell ref="D526:E526"/>
    <mergeCell ref="D76:E76"/>
    <mergeCell ref="O527:S527"/>
    <mergeCell ref="O461:S461"/>
    <mergeCell ref="D288:E288"/>
    <mergeCell ref="D459:E459"/>
    <mergeCell ref="O530:S530"/>
    <mergeCell ref="A248:N249"/>
    <mergeCell ref="D84:E84"/>
    <mergeCell ref="O300:U300"/>
    <mergeCell ref="D155:E155"/>
    <mergeCell ref="D385:E385"/>
    <mergeCell ref="O523:U523"/>
    <mergeCell ref="O321:U321"/>
    <mergeCell ref="D177:E177"/>
    <mergeCell ref="A178:N179"/>
    <mergeCell ref="D226:E226"/>
    <mergeCell ref="D164:E164"/>
    <mergeCell ref="O413:U413"/>
    <mergeCell ref="A476:N477"/>
    <mergeCell ref="O243:S243"/>
    <mergeCell ref="D462:E462"/>
    <mergeCell ref="D503:E503"/>
    <mergeCell ref="O430:S430"/>
    <mergeCell ref="B548:B549"/>
    <mergeCell ref="D548:D549"/>
    <mergeCell ref="D257:E257"/>
    <mergeCell ref="F548:F549"/>
    <mergeCell ref="D213:E213"/>
    <mergeCell ref="D384:E384"/>
    <mergeCell ref="D151:E151"/>
    <mergeCell ref="O289:U289"/>
    <mergeCell ref="O467:S467"/>
    <mergeCell ref="O175:S175"/>
    <mergeCell ref="O246:S246"/>
    <mergeCell ref="A232:Y232"/>
    <mergeCell ref="O160:U160"/>
    <mergeCell ref="A289:N290"/>
    <mergeCell ref="O460:S460"/>
    <mergeCell ref="D513:E513"/>
    <mergeCell ref="G547:P547"/>
    <mergeCell ref="A162:Y162"/>
    <mergeCell ref="O241:S241"/>
    <mergeCell ref="A412:N413"/>
    <mergeCell ref="O476:U476"/>
    <mergeCell ref="O228:S228"/>
    <mergeCell ref="O399:S399"/>
    <mergeCell ref="W548:W549"/>
    <mergeCell ref="A540:N545"/>
    <mergeCell ref="D437:E437"/>
    <mergeCell ref="D241:E241"/>
    <mergeCell ref="O528:S528"/>
    <mergeCell ref="D228:E228"/>
    <mergeCell ref="D333:E333"/>
    <mergeCell ref="O542:U542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414:Y414"/>
    <mergeCell ref="O488:S488"/>
    <mergeCell ref="D528:E528"/>
    <mergeCell ref="O480:S480"/>
    <mergeCell ref="A12:L12"/>
    <mergeCell ref="O83:S83"/>
    <mergeCell ref="A180:Y180"/>
    <mergeCell ref="F5:G5"/>
    <mergeCell ref="O294:S294"/>
    <mergeCell ref="O125:S125"/>
    <mergeCell ref="O392:S392"/>
    <mergeCell ref="A14:L14"/>
    <mergeCell ref="O112:S112"/>
    <mergeCell ref="O34:U34"/>
    <mergeCell ref="O348:S348"/>
    <mergeCell ref="A328:Y328"/>
    <mergeCell ref="D23:E23"/>
    <mergeCell ref="A13:L13"/>
    <mergeCell ref="P5:Q5"/>
    <mergeCell ref="J9:L9"/>
    <mergeCell ref="A10:C10"/>
    <mergeCell ref="X17:X18"/>
    <mergeCell ref="O156:S156"/>
    <mergeCell ref="D136:E136"/>
    <mergeCell ref="O227:S227"/>
    <mergeCell ref="O376:U376"/>
    <mergeCell ref="D154:E154"/>
    <mergeCell ref="O373:S373"/>
    <mergeCell ref="D225:E225"/>
    <mergeCell ref="D358:E358"/>
    <mergeCell ref="G17:G18"/>
    <mergeCell ref="O544:U544"/>
    <mergeCell ref="D430:E430"/>
    <mergeCell ref="O127:S127"/>
    <mergeCell ref="D175:E175"/>
    <mergeCell ref="A320:N321"/>
    <mergeCell ref="O394:S394"/>
    <mergeCell ref="A491:N492"/>
    <mergeCell ref="A34:N35"/>
    <mergeCell ref="O39:U39"/>
    <mergeCell ref="O114:S114"/>
    <mergeCell ref="O310:U310"/>
    <mergeCell ref="D392:E392"/>
    <mergeCell ref="O408:U408"/>
    <mergeCell ref="A457:Y457"/>
    <mergeCell ref="D165:E165"/>
    <mergeCell ref="O364:U364"/>
    <mergeCell ref="D475:E475"/>
    <mergeCell ref="O103:U103"/>
    <mergeCell ref="A312:Y312"/>
    <mergeCell ref="O313:S313"/>
    <mergeCell ref="O107:S107"/>
    <mergeCell ref="A404:Y404"/>
    <mergeCell ref="O405:S405"/>
    <mergeCell ref="O465:S465"/>
    <mergeCell ref="O545:U545"/>
    <mergeCell ref="D152:E152"/>
    <mergeCell ref="D323:E323"/>
    <mergeCell ref="O290:U290"/>
    <mergeCell ref="O339:U339"/>
    <mergeCell ref="D394:E394"/>
    <mergeCell ref="D521:E521"/>
    <mergeCell ref="D29:E29"/>
    <mergeCell ref="A103:N104"/>
    <mergeCell ref="O167:U167"/>
    <mergeCell ref="O185:S185"/>
    <mergeCell ref="A233:Y233"/>
    <mergeCell ref="O247:S247"/>
    <mergeCell ref="D265:E265"/>
    <mergeCell ref="O403:U403"/>
    <mergeCell ref="D452:E452"/>
    <mergeCell ref="O299:S299"/>
    <mergeCell ref="O274:S274"/>
    <mergeCell ref="O470:S470"/>
    <mergeCell ref="D218:E218"/>
    <mergeCell ref="A533:Y533"/>
    <mergeCell ref="D247:E247"/>
    <mergeCell ref="O534:S534"/>
    <mergeCell ref="O186:S186"/>
    <mergeCell ref="D27:E27"/>
    <mergeCell ref="D28:E28"/>
    <mergeCell ref="O543:U543"/>
    <mergeCell ref="O24:U24"/>
    <mergeCell ref="A261:Y261"/>
    <mergeCell ref="O69:S69"/>
    <mergeCell ref="D244:E244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O495:U495"/>
    <mergeCell ref="A447:N448"/>
    <mergeCell ref="D123:E123"/>
    <mergeCell ref="O139:U139"/>
    <mergeCell ref="D110:E110"/>
    <mergeCell ref="O504:S504"/>
    <mergeCell ref="O424:U424"/>
    <mergeCell ref="O536:S536"/>
    <mergeCell ref="D276:E276"/>
    <mergeCell ref="BB17:BB18"/>
    <mergeCell ref="D102:E102"/>
    <mergeCell ref="O264:S264"/>
    <mergeCell ref="T17:U17"/>
    <mergeCell ref="O489:S489"/>
    <mergeCell ref="D196:E196"/>
    <mergeCell ref="O483:S483"/>
    <mergeCell ref="A15:L15"/>
    <mergeCell ref="A368:N369"/>
    <mergeCell ref="O135:S135"/>
    <mergeCell ref="O262:S262"/>
    <mergeCell ref="O433:S433"/>
    <mergeCell ref="A133:Y133"/>
    <mergeCell ref="O205:U205"/>
    <mergeCell ref="O447:U447"/>
    <mergeCell ref="O72:S72"/>
    <mergeCell ref="D483:E483"/>
    <mergeCell ref="O311:U311"/>
    <mergeCell ref="O259:U259"/>
    <mergeCell ref="O60:S60"/>
    <mergeCell ref="O324:U324"/>
    <mergeCell ref="D17:E18"/>
    <mergeCell ref="D344:E344"/>
    <mergeCell ref="V17:V18"/>
    <mergeCell ref="L548:L549"/>
    <mergeCell ref="N548:N549"/>
    <mergeCell ref="O484:S484"/>
    <mergeCell ref="A205:N206"/>
    <mergeCell ref="O42:U42"/>
    <mergeCell ref="D191:E191"/>
    <mergeCell ref="D262:E262"/>
    <mergeCell ref="D433:E433"/>
    <mergeCell ref="A363:N364"/>
    <mergeCell ref="A434:N435"/>
    <mergeCell ref="A254:Y254"/>
    <mergeCell ref="D237:E237"/>
    <mergeCell ref="D522:E522"/>
    <mergeCell ref="O315:S315"/>
    <mergeCell ref="D395:E395"/>
    <mergeCell ref="A64:Y64"/>
    <mergeCell ref="O344:S344"/>
    <mergeCell ref="O415:S415"/>
    <mergeCell ref="D184:E184"/>
    <mergeCell ref="O123:S123"/>
    <mergeCell ref="A220:N221"/>
    <mergeCell ref="O355:U355"/>
    <mergeCell ref="O110:S110"/>
    <mergeCell ref="D192:E192"/>
    <mergeCell ref="Q1:S1"/>
    <mergeCell ref="O211:S211"/>
    <mergeCell ref="A20:Y20"/>
    <mergeCell ref="O338:S338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O511:S511"/>
    <mergeCell ref="D32:E32"/>
    <mergeCell ref="A347:Y347"/>
    <mergeCell ref="A40:Y40"/>
    <mergeCell ref="D97:E97"/>
    <mergeCell ref="D268:E268"/>
    <mergeCell ref="O41:S41"/>
    <mergeCell ref="O146:S14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740</v>
      </c>
      <c r="H1" s="52"/>
    </row>
    <row r="3" spans="2:8" x14ac:dyDescent="0.2">
      <c r="B3" s="47" t="s">
        <v>741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742</v>
      </c>
      <c r="C6" s="47" t="s">
        <v>743</v>
      </c>
      <c r="D6" s="47" t="s">
        <v>744</v>
      </c>
      <c r="E6" s="47"/>
    </row>
    <row r="7" spans="2:8" x14ac:dyDescent="0.2">
      <c r="B7" s="47" t="s">
        <v>745</v>
      </c>
      <c r="C7" s="47" t="s">
        <v>746</v>
      </c>
      <c r="D7" s="47" t="s">
        <v>747</v>
      </c>
      <c r="E7" s="47"/>
    </row>
    <row r="8" spans="2:8" x14ac:dyDescent="0.2">
      <c r="B8" s="47" t="s">
        <v>748</v>
      </c>
      <c r="C8" s="47" t="s">
        <v>749</v>
      </c>
      <c r="D8" s="47" t="s">
        <v>750</v>
      </c>
      <c r="E8" s="47"/>
    </row>
    <row r="9" spans="2:8" x14ac:dyDescent="0.2">
      <c r="B9" s="47" t="s">
        <v>751</v>
      </c>
      <c r="C9" s="47" t="s">
        <v>752</v>
      </c>
      <c r="D9" s="47" t="s">
        <v>753</v>
      </c>
      <c r="E9" s="47"/>
    </row>
    <row r="10" spans="2:8" x14ac:dyDescent="0.2">
      <c r="B10" s="47" t="s">
        <v>14</v>
      </c>
      <c r="C10" s="47" t="s">
        <v>754</v>
      </c>
      <c r="D10" s="47" t="s">
        <v>755</v>
      </c>
      <c r="E10" s="47"/>
    </row>
    <row r="11" spans="2:8" x14ac:dyDescent="0.2">
      <c r="B11" s="47" t="s">
        <v>756</v>
      </c>
      <c r="C11" s="47" t="s">
        <v>757</v>
      </c>
      <c r="D11" s="47" t="s">
        <v>758</v>
      </c>
      <c r="E11" s="47"/>
    </row>
    <row r="13" spans="2:8" x14ac:dyDescent="0.2">
      <c r="B13" s="47" t="s">
        <v>759</v>
      </c>
      <c r="C13" s="47" t="s">
        <v>743</v>
      </c>
      <c r="D13" s="47"/>
      <c r="E13" s="47"/>
    </row>
    <row r="15" spans="2:8" x14ac:dyDescent="0.2">
      <c r="B15" s="47" t="s">
        <v>760</v>
      </c>
      <c r="C15" s="47" t="s">
        <v>746</v>
      </c>
      <c r="D15" s="47"/>
      <c r="E15" s="47"/>
    </row>
    <row r="17" spans="2:5" x14ac:dyDescent="0.2">
      <c r="B17" s="47" t="s">
        <v>761</v>
      </c>
      <c r="C17" s="47" t="s">
        <v>749</v>
      </c>
      <c r="D17" s="47"/>
      <c r="E17" s="47"/>
    </row>
    <row r="19" spans="2:5" x14ac:dyDescent="0.2">
      <c r="B19" s="47" t="s">
        <v>762</v>
      </c>
      <c r="C19" s="47" t="s">
        <v>752</v>
      </c>
      <c r="D19" s="47"/>
      <c r="E19" s="47"/>
    </row>
    <row r="21" spans="2:5" x14ac:dyDescent="0.2">
      <c r="B21" s="47" t="s">
        <v>763</v>
      </c>
      <c r="C21" s="47" t="s">
        <v>754</v>
      </c>
      <c r="D21" s="47"/>
      <c r="E21" s="47"/>
    </row>
    <row r="23" spans="2:5" x14ac:dyDescent="0.2">
      <c r="B23" s="47" t="s">
        <v>764</v>
      </c>
      <c r="C23" s="47" t="s">
        <v>757</v>
      </c>
      <c r="D23" s="47"/>
      <c r="E23" s="47"/>
    </row>
    <row r="25" spans="2:5" x14ac:dyDescent="0.2">
      <c r="B25" s="47" t="s">
        <v>765</v>
      </c>
      <c r="C25" s="47"/>
      <c r="D25" s="47"/>
      <c r="E25" s="47"/>
    </row>
    <row r="26" spans="2:5" x14ac:dyDescent="0.2">
      <c r="B26" s="47" t="s">
        <v>766</v>
      </c>
      <c r="C26" s="47"/>
      <c r="D26" s="47"/>
      <c r="E26" s="47"/>
    </row>
    <row r="27" spans="2:5" x14ac:dyDescent="0.2">
      <c r="B27" s="47" t="s">
        <v>767</v>
      </c>
      <c r="C27" s="47"/>
      <c r="D27" s="47"/>
      <c r="E27" s="47"/>
    </row>
    <row r="28" spans="2:5" x14ac:dyDescent="0.2">
      <c r="B28" s="47" t="s">
        <v>768</v>
      </c>
      <c r="C28" s="47"/>
      <c r="D28" s="47"/>
      <c r="E28" s="47"/>
    </row>
    <row r="29" spans="2:5" x14ac:dyDescent="0.2">
      <c r="B29" s="47" t="s">
        <v>769</v>
      </c>
      <c r="C29" s="47"/>
      <c r="D29" s="47"/>
      <c r="E29" s="47"/>
    </row>
    <row r="30" spans="2:5" x14ac:dyDescent="0.2">
      <c r="B30" s="47" t="s">
        <v>770</v>
      </c>
      <c r="C30" s="47"/>
      <c r="D30" s="47"/>
      <c r="E30" s="47"/>
    </row>
    <row r="31" spans="2:5" x14ac:dyDescent="0.2">
      <c r="B31" s="47" t="s">
        <v>771</v>
      </c>
      <c r="C31" s="47"/>
      <c r="D31" s="47"/>
      <c r="E31" s="47"/>
    </row>
    <row r="32" spans="2:5" x14ac:dyDescent="0.2">
      <c r="B32" s="47" t="s">
        <v>772</v>
      </c>
      <c r="C32" s="47"/>
      <c r="D32" s="47"/>
      <c r="E32" s="47"/>
    </row>
    <row r="33" spans="2:5" x14ac:dyDescent="0.2">
      <c r="B33" s="47" t="s">
        <v>773</v>
      </c>
      <c r="C33" s="47"/>
      <c r="D33" s="47"/>
      <c r="E33" s="47"/>
    </row>
    <row r="34" spans="2:5" x14ac:dyDescent="0.2">
      <c r="B34" s="47" t="s">
        <v>774</v>
      </c>
      <c r="C34" s="47"/>
      <c r="D34" s="47"/>
      <c r="E34" s="47"/>
    </row>
    <row r="35" spans="2:5" x14ac:dyDescent="0.2">
      <c r="B35" s="47" t="s">
        <v>775</v>
      </c>
      <c r="C35" s="47"/>
      <c r="D35" s="47"/>
      <c r="E35" s="47"/>
    </row>
  </sheetData>
  <sheetProtection algorithmName="SHA-512" hashValue="hWH4CUjkpIrUIveLVY5fzYutO+L+YXV7TOh67hHOFYWl844rDoaRAyut0BKsqoMXpLrfJfglT5HyTpd6q6y79A==" saltValue="rDlFvfdbgnfDWO2W1tgI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2024-05-21T10:01:55Z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