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E0532D-A297-493D-8561-EA31A7AF20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BO537" i="2" s="1"/>
  <c r="BN536" i="2"/>
  <c r="BL536" i="2"/>
  <c r="X536" i="2"/>
  <c r="BO536" i="2" s="1"/>
  <c r="BN535" i="2"/>
  <c r="BL535" i="2"/>
  <c r="X535" i="2"/>
  <c r="BO535" i="2" s="1"/>
  <c r="BN534" i="2"/>
  <c r="BL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O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W524" i="2"/>
  <c r="W523" i="2"/>
  <c r="BN522" i="2"/>
  <c r="BL522" i="2"/>
  <c r="X522" i="2"/>
  <c r="BO522" i="2" s="1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BO518" i="2" s="1"/>
  <c r="O518" i="2"/>
  <c r="BN517" i="2"/>
  <c r="BL517" i="2"/>
  <c r="X517" i="2"/>
  <c r="X523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Y506" i="2" s="1"/>
  <c r="BO505" i="2"/>
  <c r="BN505" i="2"/>
  <c r="BM505" i="2"/>
  <c r="BL505" i="2"/>
  <c r="Y505" i="2"/>
  <c r="X505" i="2"/>
  <c r="BN504" i="2"/>
  <c r="BL504" i="2"/>
  <c r="X504" i="2"/>
  <c r="Y504" i="2" s="1"/>
  <c r="BN503" i="2"/>
  <c r="BL503" i="2"/>
  <c r="X503" i="2"/>
  <c r="BO503" i="2" s="1"/>
  <c r="BN502" i="2"/>
  <c r="BL502" i="2"/>
  <c r="X502" i="2"/>
  <c r="Y502" i="2" s="1"/>
  <c r="BN501" i="2"/>
  <c r="BL501" i="2"/>
  <c r="X501" i="2"/>
  <c r="BO501" i="2" s="1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Y490" i="2" s="1"/>
  <c r="O490" i="2"/>
  <c r="BN489" i="2"/>
  <c r="BL489" i="2"/>
  <c r="X489" i="2"/>
  <c r="BO489" i="2" s="1"/>
  <c r="O489" i="2"/>
  <c r="BN488" i="2"/>
  <c r="BL488" i="2"/>
  <c r="X488" i="2"/>
  <c r="O488" i="2"/>
  <c r="W486" i="2"/>
  <c r="W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BO482" i="2" s="1"/>
  <c r="O482" i="2"/>
  <c r="BN481" i="2"/>
  <c r="BL481" i="2"/>
  <c r="X481" i="2"/>
  <c r="BO481" i="2" s="1"/>
  <c r="O481" i="2"/>
  <c r="BN480" i="2"/>
  <c r="BL480" i="2"/>
  <c r="X480" i="2"/>
  <c r="BO480" i="2" s="1"/>
  <c r="O480" i="2"/>
  <c r="BN479" i="2"/>
  <c r="BL479" i="2"/>
  <c r="X479" i="2"/>
  <c r="X485" i="2" s="1"/>
  <c r="O479" i="2"/>
  <c r="W477" i="2"/>
  <c r="W476" i="2"/>
  <c r="BN475" i="2"/>
  <c r="BL475" i="2"/>
  <c r="X475" i="2"/>
  <c r="Y475" i="2" s="1"/>
  <c r="O475" i="2"/>
  <c r="BN474" i="2"/>
  <c r="BL474" i="2"/>
  <c r="X474" i="2"/>
  <c r="O474" i="2"/>
  <c r="W472" i="2"/>
  <c r="W471" i="2"/>
  <c r="BN470" i="2"/>
  <c r="BL470" i="2"/>
  <c r="X470" i="2"/>
  <c r="Y470" i="2" s="1"/>
  <c r="O470" i="2"/>
  <c r="BN469" i="2"/>
  <c r="BL469" i="2"/>
  <c r="Y469" i="2"/>
  <c r="X469" i="2"/>
  <c r="BO469" i="2" s="1"/>
  <c r="O469" i="2"/>
  <c r="BN468" i="2"/>
  <c r="BL468" i="2"/>
  <c r="X468" i="2"/>
  <c r="BM468" i="2" s="1"/>
  <c r="O468" i="2"/>
  <c r="BN467" i="2"/>
  <c r="BL467" i="2"/>
  <c r="X467" i="2"/>
  <c r="BO467" i="2" s="1"/>
  <c r="O467" i="2"/>
  <c r="BN466" i="2"/>
  <c r="BL466" i="2"/>
  <c r="X466" i="2"/>
  <c r="Y466" i="2" s="1"/>
  <c r="O466" i="2"/>
  <c r="BN465" i="2"/>
  <c r="BL465" i="2"/>
  <c r="X465" i="2"/>
  <c r="BO465" i="2" s="1"/>
  <c r="O465" i="2"/>
  <c r="BN464" i="2"/>
  <c r="BL464" i="2"/>
  <c r="X464" i="2"/>
  <c r="BO464" i="2" s="1"/>
  <c r="O464" i="2"/>
  <c r="BN463" i="2"/>
  <c r="BL463" i="2"/>
  <c r="X463" i="2"/>
  <c r="BO463" i="2" s="1"/>
  <c r="O463" i="2"/>
  <c r="BN462" i="2"/>
  <c r="BL462" i="2"/>
  <c r="X462" i="2"/>
  <c r="BO462" i="2" s="1"/>
  <c r="O462" i="2"/>
  <c r="BN461" i="2"/>
  <c r="BL461" i="2"/>
  <c r="X461" i="2"/>
  <c r="BO461" i="2" s="1"/>
  <c r="BN460" i="2"/>
  <c r="BL460" i="2"/>
  <c r="X460" i="2"/>
  <c r="O460" i="2"/>
  <c r="BN459" i="2"/>
  <c r="BL459" i="2"/>
  <c r="X459" i="2"/>
  <c r="O459" i="2"/>
  <c r="W455" i="2"/>
  <c r="W454" i="2"/>
  <c r="BN453" i="2"/>
  <c r="BL453" i="2"/>
  <c r="X453" i="2"/>
  <c r="Y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X448" i="2" s="1"/>
  <c r="O446" i="2"/>
  <c r="X444" i="2"/>
  <c r="W444" i="2"/>
  <c r="X443" i="2"/>
  <c r="W443" i="2"/>
  <c r="BO442" i="2"/>
  <c r="BN442" i="2"/>
  <c r="BM442" i="2"/>
  <c r="BL442" i="2"/>
  <c r="Y442" i="2"/>
  <c r="Y443" i="2" s="1"/>
  <c r="X442" i="2"/>
  <c r="O442" i="2"/>
  <c r="W440" i="2"/>
  <c r="W439" i="2"/>
  <c r="BN438" i="2"/>
  <c r="BL438" i="2"/>
  <c r="X438" i="2"/>
  <c r="BO438" i="2" s="1"/>
  <c r="O438" i="2"/>
  <c r="BN437" i="2"/>
  <c r="BL437" i="2"/>
  <c r="X437" i="2"/>
  <c r="X440" i="2" s="1"/>
  <c r="O437" i="2"/>
  <c r="W435" i="2"/>
  <c r="W434" i="2"/>
  <c r="BN433" i="2"/>
  <c r="BL433" i="2"/>
  <c r="X433" i="2"/>
  <c r="BO433" i="2" s="1"/>
  <c r="O433" i="2"/>
  <c r="BN432" i="2"/>
  <c r="BL432" i="2"/>
  <c r="X432" i="2"/>
  <c r="Y432" i="2" s="1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M429" i="2" s="1"/>
  <c r="O429" i="2"/>
  <c r="BN428" i="2"/>
  <c r="BL428" i="2"/>
  <c r="X428" i="2"/>
  <c r="O428" i="2"/>
  <c r="BN427" i="2"/>
  <c r="BL427" i="2"/>
  <c r="X427" i="2"/>
  <c r="O427" i="2"/>
  <c r="W425" i="2"/>
  <c r="W424" i="2"/>
  <c r="BN423" i="2"/>
  <c r="BL423" i="2"/>
  <c r="X423" i="2"/>
  <c r="Y423" i="2" s="1"/>
  <c r="O423" i="2"/>
  <c r="BN422" i="2"/>
  <c r="BL422" i="2"/>
  <c r="X422" i="2"/>
  <c r="T550" i="2" s="1"/>
  <c r="O422" i="2"/>
  <c r="W419" i="2"/>
  <c r="W418" i="2"/>
  <c r="BO417" i="2"/>
  <c r="BN417" i="2"/>
  <c r="BM417" i="2"/>
  <c r="BL417" i="2"/>
  <c r="Y417" i="2"/>
  <c r="X417" i="2"/>
  <c r="O417" i="2"/>
  <c r="BN416" i="2"/>
  <c r="BL416" i="2"/>
  <c r="X416" i="2"/>
  <c r="BO416" i="2" s="1"/>
  <c r="O416" i="2"/>
  <c r="BN415" i="2"/>
  <c r="BL415" i="2"/>
  <c r="X415" i="2"/>
  <c r="X419" i="2" s="1"/>
  <c r="O415" i="2"/>
  <c r="W413" i="2"/>
  <c r="W412" i="2"/>
  <c r="BN411" i="2"/>
  <c r="BL411" i="2"/>
  <c r="X411" i="2"/>
  <c r="X413" i="2" s="1"/>
  <c r="O411" i="2"/>
  <c r="W409" i="2"/>
  <c r="W408" i="2"/>
  <c r="BN407" i="2"/>
  <c r="BL407" i="2"/>
  <c r="X407" i="2"/>
  <c r="BO407" i="2" s="1"/>
  <c r="O407" i="2"/>
  <c r="BN406" i="2"/>
  <c r="BL406" i="2"/>
  <c r="X406" i="2"/>
  <c r="BO406" i="2" s="1"/>
  <c r="O406" i="2"/>
  <c r="BN405" i="2"/>
  <c r="BL405" i="2"/>
  <c r="X405" i="2"/>
  <c r="X409" i="2" s="1"/>
  <c r="O405" i="2"/>
  <c r="W403" i="2"/>
  <c r="W402" i="2"/>
  <c r="BN401" i="2"/>
  <c r="BL401" i="2"/>
  <c r="X401" i="2"/>
  <c r="BO401" i="2" s="1"/>
  <c r="O401" i="2"/>
  <c r="BN400" i="2"/>
  <c r="BL400" i="2"/>
  <c r="X400" i="2"/>
  <c r="BO400" i="2" s="1"/>
  <c r="O400" i="2"/>
  <c r="BN399" i="2"/>
  <c r="BL399" i="2"/>
  <c r="X399" i="2"/>
  <c r="Y399" i="2" s="1"/>
  <c r="O399" i="2"/>
  <c r="BN398" i="2"/>
  <c r="BL398" i="2"/>
  <c r="X398" i="2"/>
  <c r="Y398" i="2" s="1"/>
  <c r="O398" i="2"/>
  <c r="BN397" i="2"/>
  <c r="BL397" i="2"/>
  <c r="X397" i="2"/>
  <c r="BM397" i="2" s="1"/>
  <c r="O397" i="2"/>
  <c r="BN396" i="2"/>
  <c r="BL396" i="2"/>
  <c r="X396" i="2"/>
  <c r="BM396" i="2" s="1"/>
  <c r="O396" i="2"/>
  <c r="BN395" i="2"/>
  <c r="BL395" i="2"/>
  <c r="X395" i="2"/>
  <c r="BO395" i="2" s="1"/>
  <c r="O395" i="2"/>
  <c r="BO394" i="2"/>
  <c r="BN394" i="2"/>
  <c r="BM394" i="2"/>
  <c r="BL394" i="2"/>
  <c r="Y394" i="2"/>
  <c r="X394" i="2"/>
  <c r="O394" i="2"/>
  <c r="BN393" i="2"/>
  <c r="BL393" i="2"/>
  <c r="X393" i="2"/>
  <c r="O393" i="2"/>
  <c r="BN392" i="2"/>
  <c r="BL392" i="2"/>
  <c r="X392" i="2"/>
  <c r="BO392" i="2" s="1"/>
  <c r="O392" i="2"/>
  <c r="BN391" i="2"/>
  <c r="BL391" i="2"/>
  <c r="X391" i="2"/>
  <c r="BO391" i="2" s="1"/>
  <c r="O391" i="2"/>
  <c r="BN390" i="2"/>
  <c r="BL390" i="2"/>
  <c r="X390" i="2"/>
  <c r="BO390" i="2" s="1"/>
  <c r="O390" i="2"/>
  <c r="BN389" i="2"/>
  <c r="BL389" i="2"/>
  <c r="X389" i="2"/>
  <c r="O389" i="2"/>
  <c r="W387" i="2"/>
  <c r="W386" i="2"/>
  <c r="BN385" i="2"/>
  <c r="BL385" i="2"/>
  <c r="X385" i="2"/>
  <c r="O385" i="2"/>
  <c r="BN384" i="2"/>
  <c r="BL384" i="2"/>
  <c r="X384" i="2"/>
  <c r="Y384" i="2" s="1"/>
  <c r="O384" i="2"/>
  <c r="W380" i="2"/>
  <c r="W379" i="2"/>
  <c r="BN378" i="2"/>
  <c r="BL378" i="2"/>
  <c r="X378" i="2"/>
  <c r="X379" i="2" s="1"/>
  <c r="O378" i="2"/>
  <c r="W376" i="2"/>
  <c r="W375" i="2"/>
  <c r="BN374" i="2"/>
  <c r="BL374" i="2"/>
  <c r="X374" i="2"/>
  <c r="O374" i="2"/>
  <c r="BN373" i="2"/>
  <c r="BL373" i="2"/>
  <c r="X373" i="2"/>
  <c r="Y373" i="2" s="1"/>
  <c r="O373" i="2"/>
  <c r="BN372" i="2"/>
  <c r="BL372" i="2"/>
  <c r="X372" i="2"/>
  <c r="Y372" i="2" s="1"/>
  <c r="O372" i="2"/>
  <c r="BN371" i="2"/>
  <c r="BL371" i="2"/>
  <c r="Y371" i="2"/>
  <c r="X371" i="2"/>
  <c r="O371" i="2"/>
  <c r="W369" i="2"/>
  <c r="W368" i="2"/>
  <c r="BN367" i="2"/>
  <c r="BL367" i="2"/>
  <c r="X367" i="2"/>
  <c r="Y367" i="2" s="1"/>
  <c r="O367" i="2"/>
  <c r="BN366" i="2"/>
  <c r="BL366" i="2"/>
  <c r="X366" i="2"/>
  <c r="BO366" i="2" s="1"/>
  <c r="O366" i="2"/>
  <c r="W364" i="2"/>
  <c r="W363" i="2"/>
  <c r="BN362" i="2"/>
  <c r="BL362" i="2"/>
  <c r="X362" i="2"/>
  <c r="BM362" i="2" s="1"/>
  <c r="O362" i="2"/>
  <c r="BN361" i="2"/>
  <c r="BL361" i="2"/>
  <c r="X361" i="2"/>
  <c r="Y361" i="2" s="1"/>
  <c r="O361" i="2"/>
  <c r="BN360" i="2"/>
  <c r="BL360" i="2"/>
  <c r="X360" i="2"/>
  <c r="BO360" i="2" s="1"/>
  <c r="O360" i="2"/>
  <c r="BN359" i="2"/>
  <c r="BL359" i="2"/>
  <c r="X359" i="2"/>
  <c r="BO359" i="2" s="1"/>
  <c r="O359" i="2"/>
  <c r="BN358" i="2"/>
  <c r="BL358" i="2"/>
  <c r="X358" i="2"/>
  <c r="BO358" i="2" s="1"/>
  <c r="O358" i="2"/>
  <c r="X355" i="2"/>
  <c r="W355" i="2"/>
  <c r="W354" i="2"/>
  <c r="BN353" i="2"/>
  <c r="BL353" i="2"/>
  <c r="X353" i="2"/>
  <c r="X354" i="2" s="1"/>
  <c r="O353" i="2"/>
  <c r="W351" i="2"/>
  <c r="W350" i="2"/>
  <c r="BN349" i="2"/>
  <c r="BL349" i="2"/>
  <c r="X349" i="2"/>
  <c r="BO349" i="2" s="1"/>
  <c r="O349" i="2"/>
  <c r="BN348" i="2"/>
  <c r="BL348" i="2"/>
  <c r="X348" i="2"/>
  <c r="BO348" i="2" s="1"/>
  <c r="O348" i="2"/>
  <c r="W346" i="2"/>
  <c r="W345" i="2"/>
  <c r="BN344" i="2"/>
  <c r="BL344" i="2"/>
  <c r="X344" i="2"/>
  <c r="BO344" i="2" s="1"/>
  <c r="O344" i="2"/>
  <c r="BN343" i="2"/>
  <c r="BL343" i="2"/>
  <c r="X343" i="2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O337" i="2"/>
  <c r="BN336" i="2"/>
  <c r="BL336" i="2"/>
  <c r="X336" i="2"/>
  <c r="Y336" i="2" s="1"/>
  <c r="O336" i="2"/>
  <c r="BN335" i="2"/>
  <c r="BL335" i="2"/>
  <c r="X335" i="2"/>
  <c r="Y335" i="2" s="1"/>
  <c r="BN334" i="2"/>
  <c r="BL334" i="2"/>
  <c r="X334" i="2"/>
  <c r="BO334" i="2" s="1"/>
  <c r="O334" i="2"/>
  <c r="BN333" i="2"/>
  <c r="BL333" i="2"/>
  <c r="X333" i="2"/>
  <c r="BO333" i="2" s="1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BO330" i="2" s="1"/>
  <c r="O330" i="2"/>
  <c r="BN329" i="2"/>
  <c r="BL329" i="2"/>
  <c r="X329" i="2"/>
  <c r="W325" i="2"/>
  <c r="W324" i="2"/>
  <c r="BN323" i="2"/>
  <c r="BL323" i="2"/>
  <c r="X323" i="2"/>
  <c r="X325" i="2" s="1"/>
  <c r="O323" i="2"/>
  <c r="W321" i="2"/>
  <c r="W320" i="2"/>
  <c r="BN319" i="2"/>
  <c r="BL319" i="2"/>
  <c r="X319" i="2"/>
  <c r="X321" i="2" s="1"/>
  <c r="O319" i="2"/>
  <c r="W317" i="2"/>
  <c r="W316" i="2"/>
  <c r="BN315" i="2"/>
  <c r="BL315" i="2"/>
  <c r="X315" i="2"/>
  <c r="BO315" i="2" s="1"/>
  <c r="O315" i="2"/>
  <c r="BN314" i="2"/>
  <c r="BL314" i="2"/>
  <c r="X314" i="2"/>
  <c r="BO314" i="2" s="1"/>
  <c r="O314" i="2"/>
  <c r="BN313" i="2"/>
  <c r="BL313" i="2"/>
  <c r="X313" i="2"/>
  <c r="BO313" i="2" s="1"/>
  <c r="O313" i="2"/>
  <c r="X311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BO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Y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BM288" i="2" s="1"/>
  <c r="O288" i="2"/>
  <c r="BN287" i="2"/>
  <c r="BL287" i="2"/>
  <c r="X287" i="2"/>
  <c r="BM287" i="2" s="1"/>
  <c r="O287" i="2"/>
  <c r="BN286" i="2"/>
  <c r="BL286" i="2"/>
  <c r="X286" i="2"/>
  <c r="Y286" i="2" s="1"/>
  <c r="O286" i="2"/>
  <c r="W284" i="2"/>
  <c r="W283" i="2"/>
  <c r="BN282" i="2"/>
  <c r="BL282" i="2"/>
  <c r="Y282" i="2"/>
  <c r="X282" i="2"/>
  <c r="O282" i="2"/>
  <c r="BN281" i="2"/>
  <c r="BL281" i="2"/>
  <c r="X281" i="2"/>
  <c r="BO281" i="2" s="1"/>
  <c r="BN280" i="2"/>
  <c r="BL280" i="2"/>
  <c r="X280" i="2"/>
  <c r="X284" i="2" s="1"/>
  <c r="W278" i="2"/>
  <c r="W277" i="2"/>
  <c r="BN276" i="2"/>
  <c r="BL276" i="2"/>
  <c r="X276" i="2"/>
  <c r="Y276" i="2" s="1"/>
  <c r="O276" i="2"/>
  <c r="BN275" i="2"/>
  <c r="BL275" i="2"/>
  <c r="X275" i="2"/>
  <c r="BO275" i="2" s="1"/>
  <c r="O275" i="2"/>
  <c r="BN274" i="2"/>
  <c r="BL274" i="2"/>
  <c r="X274" i="2"/>
  <c r="X278" i="2" s="1"/>
  <c r="O274" i="2"/>
  <c r="W272" i="2"/>
  <c r="W271" i="2"/>
  <c r="BN270" i="2"/>
  <c r="BL270" i="2"/>
  <c r="X270" i="2"/>
  <c r="BO270" i="2" s="1"/>
  <c r="O270" i="2"/>
  <c r="BN269" i="2"/>
  <c r="BL269" i="2"/>
  <c r="X269" i="2"/>
  <c r="BO269" i="2" s="1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BO262" i="2" s="1"/>
  <c r="O262" i="2"/>
  <c r="W260" i="2"/>
  <c r="W259" i="2"/>
  <c r="BN258" i="2"/>
  <c r="BL258" i="2"/>
  <c r="X258" i="2"/>
  <c r="BM258" i="2" s="1"/>
  <c r="O258" i="2"/>
  <c r="BN257" i="2"/>
  <c r="BL257" i="2"/>
  <c r="X257" i="2"/>
  <c r="BM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Y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O243" i="2"/>
  <c r="BN242" i="2"/>
  <c r="BL242" i="2"/>
  <c r="X242" i="2"/>
  <c r="BO242" i="2" s="1"/>
  <c r="O242" i="2"/>
  <c r="BN241" i="2"/>
  <c r="BL241" i="2"/>
  <c r="X241" i="2"/>
  <c r="Y241" i="2" s="1"/>
  <c r="O241" i="2"/>
  <c r="BN240" i="2"/>
  <c r="BL240" i="2"/>
  <c r="X240" i="2"/>
  <c r="Y240" i="2" s="1"/>
  <c r="O240" i="2"/>
  <c r="BN239" i="2"/>
  <c r="BL239" i="2"/>
  <c r="X239" i="2"/>
  <c r="BM239" i="2" s="1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O236" i="2"/>
  <c r="BN235" i="2"/>
  <c r="BL235" i="2"/>
  <c r="X235" i="2"/>
  <c r="BO235" i="2" s="1"/>
  <c r="O235" i="2"/>
  <c r="BN234" i="2"/>
  <c r="BL234" i="2"/>
  <c r="X234" i="2"/>
  <c r="BO234" i="2" s="1"/>
  <c r="O234" i="2"/>
  <c r="W231" i="2"/>
  <c r="W230" i="2"/>
  <c r="BN229" i="2"/>
  <c r="BL229" i="2"/>
  <c r="X229" i="2"/>
  <c r="BO229" i="2" s="1"/>
  <c r="O229" i="2"/>
  <c r="BN228" i="2"/>
  <c r="BL228" i="2"/>
  <c r="X228" i="2"/>
  <c r="O228" i="2"/>
  <c r="BN227" i="2"/>
  <c r="BL227" i="2"/>
  <c r="X227" i="2"/>
  <c r="BO227" i="2" s="1"/>
  <c r="O227" i="2"/>
  <c r="BN226" i="2"/>
  <c r="BL226" i="2"/>
  <c r="X226" i="2"/>
  <c r="O226" i="2"/>
  <c r="BN225" i="2"/>
  <c r="BL225" i="2"/>
  <c r="X225" i="2"/>
  <c r="BO225" i="2" s="1"/>
  <c r="O225" i="2"/>
  <c r="BN224" i="2"/>
  <c r="BL224" i="2"/>
  <c r="X224" i="2"/>
  <c r="O224" i="2"/>
  <c r="W221" i="2"/>
  <c r="W220" i="2"/>
  <c r="BN219" i="2"/>
  <c r="BL219" i="2"/>
  <c r="X219" i="2"/>
  <c r="O219" i="2"/>
  <c r="BN218" i="2"/>
  <c r="BL218" i="2"/>
  <c r="X218" i="2"/>
  <c r="X220" i="2" s="1"/>
  <c r="O218" i="2"/>
  <c r="W216" i="2"/>
  <c r="W215" i="2"/>
  <c r="BN214" i="2"/>
  <c r="BL214" i="2"/>
  <c r="X214" i="2"/>
  <c r="Y214" i="2" s="1"/>
  <c r="O214" i="2"/>
  <c r="BN213" i="2"/>
  <c r="BL213" i="2"/>
  <c r="X213" i="2"/>
  <c r="BO213" i="2" s="1"/>
  <c r="O213" i="2"/>
  <c r="BN212" i="2"/>
  <c r="BL212" i="2"/>
  <c r="Y212" i="2"/>
  <c r="X212" i="2"/>
  <c r="BM212" i="2" s="1"/>
  <c r="O212" i="2"/>
  <c r="BN211" i="2"/>
  <c r="BL211" i="2"/>
  <c r="X211" i="2"/>
  <c r="BM211" i="2" s="1"/>
  <c r="O211" i="2"/>
  <c r="BN210" i="2"/>
  <c r="BL210" i="2"/>
  <c r="X210" i="2"/>
  <c r="O210" i="2"/>
  <c r="BN209" i="2"/>
  <c r="BL209" i="2"/>
  <c r="X209" i="2"/>
  <c r="BO209" i="2" s="1"/>
  <c r="O209" i="2"/>
  <c r="W206" i="2"/>
  <c r="W205" i="2"/>
  <c r="BN204" i="2"/>
  <c r="BL204" i="2"/>
  <c r="X204" i="2"/>
  <c r="BO204" i="2" s="1"/>
  <c r="O204" i="2"/>
  <c r="BN203" i="2"/>
  <c r="BL203" i="2"/>
  <c r="X203" i="2"/>
  <c r="BO203" i="2" s="1"/>
  <c r="O203" i="2"/>
  <c r="BN202" i="2"/>
  <c r="BL202" i="2"/>
  <c r="X202" i="2"/>
  <c r="BM202" i="2" s="1"/>
  <c r="O202" i="2"/>
  <c r="BN201" i="2"/>
  <c r="BL201" i="2"/>
  <c r="X201" i="2"/>
  <c r="Y201" i="2" s="1"/>
  <c r="O201" i="2"/>
  <c r="W199" i="2"/>
  <c r="W198" i="2"/>
  <c r="BN197" i="2"/>
  <c r="BL197" i="2"/>
  <c r="X197" i="2"/>
  <c r="BO197" i="2" s="1"/>
  <c r="O197" i="2"/>
  <c r="BN196" i="2"/>
  <c r="BL196" i="2"/>
  <c r="X196" i="2"/>
  <c r="BO196" i="2" s="1"/>
  <c r="O196" i="2"/>
  <c r="BN195" i="2"/>
  <c r="BL195" i="2"/>
  <c r="X195" i="2"/>
  <c r="BO195" i="2" s="1"/>
  <c r="O195" i="2"/>
  <c r="BN194" i="2"/>
  <c r="BL194" i="2"/>
  <c r="X194" i="2"/>
  <c r="BO194" i="2" s="1"/>
  <c r="O194" i="2"/>
  <c r="BN193" i="2"/>
  <c r="BL193" i="2"/>
  <c r="X193" i="2"/>
  <c r="Y193" i="2" s="1"/>
  <c r="O193" i="2"/>
  <c r="BN192" i="2"/>
  <c r="BL192" i="2"/>
  <c r="X192" i="2"/>
  <c r="BO192" i="2" s="1"/>
  <c r="O192" i="2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BO189" i="2" s="1"/>
  <c r="O189" i="2"/>
  <c r="BN188" i="2"/>
  <c r="BL188" i="2"/>
  <c r="X188" i="2"/>
  <c r="BO188" i="2" s="1"/>
  <c r="O188" i="2"/>
  <c r="BN187" i="2"/>
  <c r="BL187" i="2"/>
  <c r="X187" i="2"/>
  <c r="BO187" i="2" s="1"/>
  <c r="O187" i="2"/>
  <c r="BN186" i="2"/>
  <c r="BL186" i="2"/>
  <c r="Y186" i="2"/>
  <c r="X186" i="2"/>
  <c r="BM186" i="2" s="1"/>
  <c r="O186" i="2"/>
  <c r="BN185" i="2"/>
  <c r="BL185" i="2"/>
  <c r="X185" i="2"/>
  <c r="BO185" i="2" s="1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BN174" i="2"/>
  <c r="BL174" i="2"/>
  <c r="X174" i="2"/>
  <c r="BM174" i="2" s="1"/>
  <c r="O174" i="2"/>
  <c r="W172" i="2"/>
  <c r="W171" i="2"/>
  <c r="BN170" i="2"/>
  <c r="BL170" i="2"/>
  <c r="X170" i="2"/>
  <c r="BM170" i="2" s="1"/>
  <c r="O170" i="2"/>
  <c r="BN169" i="2"/>
  <c r="BL169" i="2"/>
  <c r="X169" i="2"/>
  <c r="O169" i="2"/>
  <c r="W167" i="2"/>
  <c r="W166" i="2"/>
  <c r="BN165" i="2"/>
  <c r="BL165" i="2"/>
  <c r="X165" i="2"/>
  <c r="BO165" i="2" s="1"/>
  <c r="O165" i="2"/>
  <c r="BN164" i="2"/>
  <c r="BL164" i="2"/>
  <c r="X164" i="2"/>
  <c r="BO164" i="2" s="1"/>
  <c r="O164" i="2"/>
  <c r="W161" i="2"/>
  <c r="W160" i="2"/>
  <c r="BN159" i="2"/>
  <c r="BL159" i="2"/>
  <c r="X159" i="2"/>
  <c r="BO159" i="2" s="1"/>
  <c r="O159" i="2"/>
  <c r="BN158" i="2"/>
  <c r="BL158" i="2"/>
  <c r="X158" i="2"/>
  <c r="BO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H550" i="2" s="1"/>
  <c r="O151" i="2"/>
  <c r="W148" i="2"/>
  <c r="W147" i="2"/>
  <c r="BN146" i="2"/>
  <c r="BL146" i="2"/>
  <c r="X146" i="2"/>
  <c r="BO146" i="2" s="1"/>
  <c r="O146" i="2"/>
  <c r="BN145" i="2"/>
  <c r="BL145" i="2"/>
  <c r="X145" i="2"/>
  <c r="BM145" i="2" s="1"/>
  <c r="O145" i="2"/>
  <c r="BN144" i="2"/>
  <c r="BL144" i="2"/>
  <c r="X144" i="2"/>
  <c r="G550" i="2" s="1"/>
  <c r="O144" i="2"/>
  <c r="W140" i="2"/>
  <c r="W139" i="2"/>
  <c r="BN138" i="2"/>
  <c r="BL138" i="2"/>
  <c r="X138" i="2"/>
  <c r="BO138" i="2" s="1"/>
  <c r="O138" i="2"/>
  <c r="BN137" i="2"/>
  <c r="BL137" i="2"/>
  <c r="X137" i="2"/>
  <c r="BO137" i="2" s="1"/>
  <c r="O137" i="2"/>
  <c r="BN136" i="2"/>
  <c r="BL136" i="2"/>
  <c r="X136" i="2"/>
  <c r="BO136" i="2" s="1"/>
  <c r="O136" i="2"/>
  <c r="BN135" i="2"/>
  <c r="BL135" i="2"/>
  <c r="X135" i="2"/>
  <c r="BO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O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BO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O109" i="2"/>
  <c r="BN109" i="2"/>
  <c r="BM109" i="2"/>
  <c r="BL109" i="2"/>
  <c r="Y109" i="2"/>
  <c r="X109" i="2"/>
  <c r="O109" i="2"/>
  <c r="BN108" i="2"/>
  <c r="BL108" i="2"/>
  <c r="X108" i="2"/>
  <c r="Y108" i="2" s="1"/>
  <c r="O108" i="2"/>
  <c r="BN107" i="2"/>
  <c r="BL107" i="2"/>
  <c r="X107" i="2"/>
  <c r="Y107" i="2" s="1"/>
  <c r="BN106" i="2"/>
  <c r="BL106" i="2"/>
  <c r="Y106" i="2"/>
  <c r="X106" i="2"/>
  <c r="BO106" i="2" s="1"/>
  <c r="W104" i="2"/>
  <c r="W103" i="2"/>
  <c r="BN102" i="2"/>
  <c r="BL102" i="2"/>
  <c r="X102" i="2"/>
  <c r="Y102" i="2" s="1"/>
  <c r="O102" i="2"/>
  <c r="BN101" i="2"/>
  <c r="BL101" i="2"/>
  <c r="X101" i="2"/>
  <c r="BO101" i="2" s="1"/>
  <c r="O101" i="2"/>
  <c r="BN100" i="2"/>
  <c r="BL100" i="2"/>
  <c r="X100" i="2"/>
  <c r="BM100" i="2" s="1"/>
  <c r="O100" i="2"/>
  <c r="BN99" i="2"/>
  <c r="BL99" i="2"/>
  <c r="X99" i="2"/>
  <c r="Y99" i="2" s="1"/>
  <c r="O99" i="2"/>
  <c r="BN98" i="2"/>
  <c r="BL98" i="2"/>
  <c r="Y98" i="2"/>
  <c r="X98" i="2"/>
  <c r="BO98" i="2" s="1"/>
  <c r="O98" i="2"/>
  <c r="BN97" i="2"/>
  <c r="BL97" i="2"/>
  <c r="X97" i="2"/>
  <c r="O97" i="2"/>
  <c r="BN96" i="2"/>
  <c r="BL96" i="2"/>
  <c r="X96" i="2"/>
  <c r="O96" i="2"/>
  <c r="W94" i="2"/>
  <c r="W93" i="2"/>
  <c r="BN92" i="2"/>
  <c r="BL92" i="2"/>
  <c r="X92" i="2"/>
  <c r="BO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X94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Y82" i="2" s="1"/>
  <c r="O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O79" i="2" s="1"/>
  <c r="O79" i="2"/>
  <c r="BN78" i="2"/>
  <c r="BL78" i="2"/>
  <c r="X78" i="2"/>
  <c r="BO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Y58" i="2" s="1"/>
  <c r="O58" i="2"/>
  <c r="BN57" i="2"/>
  <c r="BL57" i="2"/>
  <c r="X57" i="2"/>
  <c r="BM57" i="2" s="1"/>
  <c r="O57" i="2"/>
  <c r="W54" i="2"/>
  <c r="W53" i="2"/>
  <c r="BN52" i="2"/>
  <c r="BL52" i="2"/>
  <c r="X52" i="2"/>
  <c r="Y52" i="2" s="1"/>
  <c r="O52" i="2"/>
  <c r="BN51" i="2"/>
  <c r="BL51" i="2"/>
  <c r="X51" i="2"/>
  <c r="X53" i="2" s="1"/>
  <c r="O51" i="2"/>
  <c r="W47" i="2"/>
  <c r="W46" i="2"/>
  <c r="BN45" i="2"/>
  <c r="BL45" i="2"/>
  <c r="X45" i="2"/>
  <c r="BM45" i="2" s="1"/>
  <c r="O45" i="2"/>
  <c r="W43" i="2"/>
  <c r="W42" i="2"/>
  <c r="BN41" i="2"/>
  <c r="BL41" i="2"/>
  <c r="X41" i="2"/>
  <c r="BM41" i="2" s="1"/>
  <c r="O41" i="2"/>
  <c r="W39" i="2"/>
  <c r="W38" i="2"/>
  <c r="BN37" i="2"/>
  <c r="BL37" i="2"/>
  <c r="X37" i="2"/>
  <c r="BM37" i="2" s="1"/>
  <c r="O37" i="2"/>
  <c r="W35" i="2"/>
  <c r="W34" i="2"/>
  <c r="BN33" i="2"/>
  <c r="BL33" i="2"/>
  <c r="X33" i="2"/>
  <c r="BO33" i="2" s="1"/>
  <c r="O33" i="2"/>
  <c r="BN32" i="2"/>
  <c r="BL32" i="2"/>
  <c r="X32" i="2"/>
  <c r="Y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X35" i="2" s="1"/>
  <c r="O27" i="2"/>
  <c r="W25" i="2"/>
  <c r="W24" i="2"/>
  <c r="BN23" i="2"/>
  <c r="BL23" i="2"/>
  <c r="X23" i="2"/>
  <c r="Y23" i="2" s="1"/>
  <c r="O23" i="2"/>
  <c r="BN22" i="2"/>
  <c r="BL22" i="2"/>
  <c r="X22" i="2"/>
  <c r="H10" i="2"/>
  <c r="A9" i="2"/>
  <c r="A10" i="2" s="1"/>
  <c r="D7" i="2"/>
  <c r="P6" i="2"/>
  <c r="O2" i="2"/>
  <c r="Y57" i="2" l="1"/>
  <c r="Y174" i="2"/>
  <c r="BO191" i="2"/>
  <c r="Y238" i="2"/>
  <c r="Y270" i="2"/>
  <c r="BM270" i="2"/>
  <c r="Y297" i="2"/>
  <c r="BM297" i="2"/>
  <c r="Y319" i="2"/>
  <c r="Y320" i="2" s="1"/>
  <c r="BM319" i="2"/>
  <c r="BO319" i="2"/>
  <c r="X320" i="2"/>
  <c r="Y323" i="2"/>
  <c r="Y324" i="2" s="1"/>
  <c r="BM323" i="2"/>
  <c r="BO323" i="2"/>
  <c r="X324" i="2"/>
  <c r="Y342" i="2"/>
  <c r="BM342" i="2"/>
  <c r="BO362" i="2"/>
  <c r="Y401" i="2"/>
  <c r="BM401" i="2"/>
  <c r="Y433" i="2"/>
  <c r="V550" i="2"/>
  <c r="Y461" i="2"/>
  <c r="BM461" i="2"/>
  <c r="Y489" i="2"/>
  <c r="BM489" i="2"/>
  <c r="X62" i="2"/>
  <c r="Y80" i="2"/>
  <c r="Y115" i="2"/>
  <c r="BM115" i="2"/>
  <c r="Y128" i="2"/>
  <c r="BO176" i="2"/>
  <c r="Y188" i="2"/>
  <c r="BM188" i="2"/>
  <c r="Y195" i="2"/>
  <c r="BM195" i="2"/>
  <c r="Y235" i="2"/>
  <c r="BM235" i="2"/>
  <c r="Y242" i="2"/>
  <c r="BM242" i="2"/>
  <c r="Y266" i="2"/>
  <c r="BM266" i="2"/>
  <c r="Y275" i="2"/>
  <c r="Y277" i="2" s="1"/>
  <c r="BM275" i="2"/>
  <c r="BO287" i="2"/>
  <c r="X301" i="2"/>
  <c r="Y303" i="2"/>
  <c r="BM303" i="2"/>
  <c r="Y315" i="2"/>
  <c r="BM315" i="2"/>
  <c r="Y331" i="2"/>
  <c r="BM331" i="2"/>
  <c r="Y337" i="2"/>
  <c r="Y348" i="2"/>
  <c r="BM348" i="2"/>
  <c r="Y360" i="2"/>
  <c r="BM360" i="2"/>
  <c r="Y378" i="2"/>
  <c r="Y379" i="2" s="1"/>
  <c r="Y391" i="2"/>
  <c r="BM391" i="2"/>
  <c r="Y397" i="2"/>
  <c r="Y407" i="2"/>
  <c r="BM407" i="2"/>
  <c r="BO429" i="2"/>
  <c r="Y438" i="2"/>
  <c r="BM438" i="2"/>
  <c r="U550" i="2"/>
  <c r="Y452" i="2"/>
  <c r="Y465" i="2"/>
  <c r="BM465" i="2"/>
  <c r="Y481" i="2"/>
  <c r="BM481" i="2"/>
  <c r="W550" i="2"/>
  <c r="Y501" i="2"/>
  <c r="BM501" i="2"/>
  <c r="X532" i="2"/>
  <c r="Q550" i="2"/>
  <c r="BO28" i="2"/>
  <c r="BM30" i="2"/>
  <c r="BO30" i="2"/>
  <c r="Y37" i="2"/>
  <c r="Y38" i="2" s="1"/>
  <c r="X38" i="2"/>
  <c r="BO41" i="2"/>
  <c r="X42" i="2"/>
  <c r="X43" i="2"/>
  <c r="Y51" i="2"/>
  <c r="BO58" i="2"/>
  <c r="BM59" i="2"/>
  <c r="BO59" i="2"/>
  <c r="Y60" i="2"/>
  <c r="Y61" i="2" s="1"/>
  <c r="BM60" i="2"/>
  <c r="Y65" i="2"/>
  <c r="BM65" i="2"/>
  <c r="Y73" i="2"/>
  <c r="BM73" i="2"/>
  <c r="Y75" i="2"/>
  <c r="BM75" i="2"/>
  <c r="Y83" i="2"/>
  <c r="BO91" i="2"/>
  <c r="Y33" i="2"/>
  <c r="BM33" i="2"/>
  <c r="X39" i="2"/>
  <c r="X47" i="2"/>
  <c r="BO51" i="2"/>
  <c r="BM52" i="2"/>
  <c r="BO52" i="2"/>
  <c r="BO57" i="2"/>
  <c r="Y66" i="2"/>
  <c r="BM66" i="2"/>
  <c r="Y71" i="2"/>
  <c r="BM71" i="2"/>
  <c r="Y74" i="2"/>
  <c r="Y77" i="2"/>
  <c r="BM77" i="2"/>
  <c r="BO80" i="2"/>
  <c r="BM82" i="2"/>
  <c r="BO82" i="2"/>
  <c r="Y84" i="2"/>
  <c r="BM84" i="2"/>
  <c r="BO96" i="2"/>
  <c r="X103" i="2"/>
  <c r="BO97" i="2"/>
  <c r="BM97" i="2"/>
  <c r="Y97" i="2"/>
  <c r="BM99" i="2"/>
  <c r="BO99" i="2"/>
  <c r="Y125" i="2"/>
  <c r="BM125" i="2"/>
  <c r="Y134" i="2"/>
  <c r="BM134" i="2"/>
  <c r="BO145" i="2"/>
  <c r="Y154" i="2"/>
  <c r="BM154" i="2"/>
  <c r="Y156" i="2"/>
  <c r="BM156" i="2"/>
  <c r="Y159" i="2"/>
  <c r="BM159" i="2"/>
  <c r="X167" i="2"/>
  <c r="Y203" i="2"/>
  <c r="BM203" i="2"/>
  <c r="BO211" i="2"/>
  <c r="BO212" i="2"/>
  <c r="BM214" i="2"/>
  <c r="BO214" i="2"/>
  <c r="BM218" i="2"/>
  <c r="BO218" i="2"/>
  <c r="Y225" i="2"/>
  <c r="BM225" i="2"/>
  <c r="Y229" i="2"/>
  <c r="BM229" i="2"/>
  <c r="X248" i="2"/>
  <c r="BM240" i="2"/>
  <c r="BO240" i="2"/>
  <c r="BM246" i="2"/>
  <c r="Y251" i="2"/>
  <c r="Y252" i="2" s="1"/>
  <c r="BM251" i="2"/>
  <c r="BO251" i="2"/>
  <c r="X252" i="2"/>
  <c r="Y255" i="2"/>
  <c r="BM255" i="2"/>
  <c r="Y258" i="2"/>
  <c r="Y262" i="2"/>
  <c r="Y265" i="2"/>
  <c r="Y268" i="2"/>
  <c r="BM268" i="2"/>
  <c r="Y274" i="2"/>
  <c r="BM274" i="2"/>
  <c r="BO274" i="2"/>
  <c r="Y280" i="2"/>
  <c r="Y283" i="2" s="1"/>
  <c r="Y281" i="2"/>
  <c r="BM281" i="2"/>
  <c r="Y288" i="2"/>
  <c r="Y293" i="2"/>
  <c r="Y296" i="2"/>
  <c r="Y299" i="2"/>
  <c r="BM299" i="2"/>
  <c r="X305" i="2"/>
  <c r="X306" i="2"/>
  <c r="Y314" i="2"/>
  <c r="BM314" i="2"/>
  <c r="Y330" i="2"/>
  <c r="Y333" i="2"/>
  <c r="BM333" i="2"/>
  <c r="BM336" i="2"/>
  <c r="BO336" i="2"/>
  <c r="Y338" i="2"/>
  <c r="BM338" i="2"/>
  <c r="Y344" i="2"/>
  <c r="BM344" i="2"/>
  <c r="X350" i="2"/>
  <c r="X351" i="2"/>
  <c r="Y359" i="2"/>
  <c r="BM359" i="2"/>
  <c r="BM367" i="2"/>
  <c r="BO367" i="2"/>
  <c r="BM373" i="2"/>
  <c r="BO373" i="2"/>
  <c r="BO374" i="2"/>
  <c r="Y374" i="2"/>
  <c r="Y375" i="2" s="1"/>
  <c r="BO385" i="2"/>
  <c r="BM385" i="2"/>
  <c r="Y385" i="2"/>
  <c r="Y386" i="2" s="1"/>
  <c r="BO389" i="2"/>
  <c r="BM389" i="2"/>
  <c r="Y389" i="2"/>
  <c r="Y101" i="2"/>
  <c r="BM101" i="2"/>
  <c r="BM102" i="2"/>
  <c r="BO102" i="2"/>
  <c r="BM107" i="2"/>
  <c r="BO107" i="2"/>
  <c r="BO112" i="2"/>
  <c r="BM114" i="2"/>
  <c r="BO114" i="2"/>
  <c r="Y119" i="2"/>
  <c r="BM119" i="2"/>
  <c r="Y127" i="2"/>
  <c r="BM127" i="2"/>
  <c r="Y129" i="2"/>
  <c r="BM129" i="2"/>
  <c r="Y136" i="2"/>
  <c r="BM136" i="2"/>
  <c r="BO152" i="2"/>
  <c r="Y155" i="2"/>
  <c r="Y157" i="2"/>
  <c r="Y164" i="2"/>
  <c r="BM164" i="2"/>
  <c r="BO170" i="2"/>
  <c r="BO174" i="2"/>
  <c r="BO182" i="2"/>
  <c r="BM184" i="2"/>
  <c r="Y185" i="2"/>
  <c r="BO186" i="2"/>
  <c r="Y189" i="2"/>
  <c r="BO193" i="2"/>
  <c r="Y197" i="2"/>
  <c r="BM197" i="2"/>
  <c r="BM201" i="2"/>
  <c r="BO201" i="2"/>
  <c r="Y204" i="2"/>
  <c r="BM204" i="2"/>
  <c r="X205" i="2"/>
  <c r="Y209" i="2"/>
  <c r="BM209" i="2"/>
  <c r="X221" i="2"/>
  <c r="Y227" i="2"/>
  <c r="BM227" i="2"/>
  <c r="Y234" i="2"/>
  <c r="BM234" i="2"/>
  <c r="BO238" i="2"/>
  <c r="Y244" i="2"/>
  <c r="BM244" i="2"/>
  <c r="Y247" i="2"/>
  <c r="BM247" i="2"/>
  <c r="BO257" i="2"/>
  <c r="BO258" i="2"/>
  <c r="BM264" i="2"/>
  <c r="BO264" i="2"/>
  <c r="BO288" i="2"/>
  <c r="BO293" i="2"/>
  <c r="BM295" i="2"/>
  <c r="BO295" i="2"/>
  <c r="X316" i="2"/>
  <c r="BM329" i="2"/>
  <c r="BO329" i="2"/>
  <c r="BM335" i="2"/>
  <c r="BM366" i="2"/>
  <c r="X369" i="2"/>
  <c r="X368" i="2"/>
  <c r="BO393" i="2"/>
  <c r="BM393" i="2"/>
  <c r="Y393" i="2"/>
  <c r="X375" i="2"/>
  <c r="BO371" i="2"/>
  <c r="BM372" i="2"/>
  <c r="X380" i="2"/>
  <c r="S550" i="2"/>
  <c r="X386" i="2"/>
  <c r="BO396" i="2"/>
  <c r="BO397" i="2"/>
  <c r="BM398" i="2"/>
  <c r="Y400" i="2"/>
  <c r="Y405" i="2"/>
  <c r="BM405" i="2"/>
  <c r="BO405" i="2"/>
  <c r="Y411" i="2"/>
  <c r="Y412" i="2" s="1"/>
  <c r="BM411" i="2"/>
  <c r="BO411" i="2"/>
  <c r="X412" i="2"/>
  <c r="Y415" i="2"/>
  <c r="BM415" i="2"/>
  <c r="BO415" i="2"/>
  <c r="Y422" i="2"/>
  <c r="Y424" i="2" s="1"/>
  <c r="BM422" i="2"/>
  <c r="BO422" i="2"/>
  <c r="BM423" i="2"/>
  <c r="BO423" i="2"/>
  <c r="X424" i="2"/>
  <c r="X425" i="2"/>
  <c r="X434" i="2"/>
  <c r="BM427" i="2"/>
  <c r="BO427" i="2"/>
  <c r="X435" i="2"/>
  <c r="Y430" i="2"/>
  <c r="BM432" i="2"/>
  <c r="BO432" i="2"/>
  <c r="Y437" i="2"/>
  <c r="Y439" i="2" s="1"/>
  <c r="Y446" i="2"/>
  <c r="Y447" i="2" s="1"/>
  <c r="BM446" i="2"/>
  <c r="BO446" i="2"/>
  <c r="X447" i="2"/>
  <c r="BM453" i="2"/>
  <c r="BO453" i="2"/>
  <c r="X454" i="2"/>
  <c r="Y463" i="2"/>
  <c r="BM463" i="2"/>
  <c r="BO468" i="2"/>
  <c r="X476" i="2"/>
  <c r="BM474" i="2"/>
  <c r="Y480" i="2"/>
  <c r="Y483" i="2"/>
  <c r="BM483" i="2"/>
  <c r="X491" i="2"/>
  <c r="X496" i="2"/>
  <c r="BM502" i="2"/>
  <c r="BO502" i="2"/>
  <c r="Y503" i="2"/>
  <c r="BM503" i="2"/>
  <c r="BM506" i="2"/>
  <c r="BO506" i="2"/>
  <c r="X507" i="2"/>
  <c r="X508" i="2"/>
  <c r="Y517" i="2"/>
  <c r="BM517" i="2"/>
  <c r="BO517" i="2"/>
  <c r="Y527" i="2"/>
  <c r="Y529" i="2"/>
  <c r="BM529" i="2"/>
  <c r="BM399" i="2"/>
  <c r="BO399" i="2"/>
  <c r="BO430" i="2"/>
  <c r="BM431" i="2"/>
  <c r="X439" i="2"/>
  <c r="BM451" i="2"/>
  <c r="BO451" i="2"/>
  <c r="BM459" i="2"/>
  <c r="BO459" i="2"/>
  <c r="X472" i="2"/>
  <c r="BM466" i="2"/>
  <c r="BO466" i="2"/>
  <c r="BM470" i="2"/>
  <c r="BM475" i="2"/>
  <c r="BO475" i="2"/>
  <c r="BM479" i="2"/>
  <c r="BO479" i="2"/>
  <c r="BM490" i="2"/>
  <c r="BO490" i="2"/>
  <c r="BM494" i="2"/>
  <c r="BO494" i="2"/>
  <c r="BM500" i="2"/>
  <c r="BO500" i="2"/>
  <c r="BM504" i="2"/>
  <c r="BO504" i="2"/>
  <c r="X524" i="2"/>
  <c r="BO527" i="2"/>
  <c r="F9" i="2"/>
  <c r="F10" i="2"/>
  <c r="H9" i="2"/>
  <c r="J9" i="2"/>
  <c r="X179" i="2"/>
  <c r="X86" i="2"/>
  <c r="Y116" i="2"/>
  <c r="BO210" i="2"/>
  <c r="X216" i="2"/>
  <c r="BO256" i="2"/>
  <c r="BM256" i="2"/>
  <c r="Y68" i="2"/>
  <c r="Y27" i="2"/>
  <c r="X34" i="2"/>
  <c r="Y90" i="2"/>
  <c r="Y111" i="2"/>
  <c r="Y118" i="2"/>
  <c r="X120" i="2"/>
  <c r="Y144" i="2"/>
  <c r="Y151" i="2"/>
  <c r="Y158" i="2"/>
  <c r="X172" i="2"/>
  <c r="BO169" i="2"/>
  <c r="X199" i="2"/>
  <c r="Y181" i="2"/>
  <c r="Y190" i="2"/>
  <c r="Y210" i="2"/>
  <c r="BO228" i="2"/>
  <c r="BM228" i="2"/>
  <c r="Y228" i="2"/>
  <c r="Y256" i="2"/>
  <c r="BO267" i="2"/>
  <c r="BM267" i="2"/>
  <c r="Y267" i="2"/>
  <c r="BM70" i="2"/>
  <c r="Y79" i="2"/>
  <c r="Y96" i="2"/>
  <c r="X104" i="2"/>
  <c r="BM116" i="2"/>
  <c r="BM124" i="2"/>
  <c r="Y126" i="2"/>
  <c r="Y138" i="2"/>
  <c r="Y146" i="2"/>
  <c r="Y153" i="2"/>
  <c r="X160" i="2"/>
  <c r="Y169" i="2"/>
  <c r="X171" i="2"/>
  <c r="Y175" i="2"/>
  <c r="Y192" i="2"/>
  <c r="X231" i="2"/>
  <c r="X230" i="2"/>
  <c r="BO224" i="2"/>
  <c r="BM224" i="2"/>
  <c r="BO226" i="2"/>
  <c r="BM226" i="2"/>
  <c r="Y226" i="2"/>
  <c r="N550" i="2"/>
  <c r="Y263" i="2"/>
  <c r="X272" i="2"/>
  <c r="BO263" i="2"/>
  <c r="Y72" i="2"/>
  <c r="BM23" i="2"/>
  <c r="BM27" i="2"/>
  <c r="Y29" i="2"/>
  <c r="C550" i="2"/>
  <c r="BM51" i="2"/>
  <c r="E550" i="2"/>
  <c r="BO68" i="2"/>
  <c r="Y81" i="2"/>
  <c r="X87" i="2"/>
  <c r="BM90" i="2"/>
  <c r="Y92" i="2"/>
  <c r="BM111" i="2"/>
  <c r="Y113" i="2"/>
  <c r="X121" i="2"/>
  <c r="BM144" i="2"/>
  <c r="BM151" i="2"/>
  <c r="BM158" i="2"/>
  <c r="Y165" i="2"/>
  <c r="Y166" i="2" s="1"/>
  <c r="BM181" i="2"/>
  <c r="Y183" i="2"/>
  <c r="BM190" i="2"/>
  <c r="Y194" i="2"/>
  <c r="X206" i="2"/>
  <c r="BM210" i="2"/>
  <c r="Y224" i="2"/>
  <c r="X277" i="2"/>
  <c r="BO276" i="2"/>
  <c r="BM276" i="2"/>
  <c r="BO286" i="2"/>
  <c r="BM286" i="2"/>
  <c r="BM32" i="2"/>
  <c r="BM72" i="2"/>
  <c r="BM96" i="2"/>
  <c r="BO118" i="2"/>
  <c r="BO124" i="2"/>
  <c r="BM126" i="2"/>
  <c r="BM138" i="2"/>
  <c r="BM146" i="2"/>
  <c r="BM153" i="2"/>
  <c r="BM169" i="2"/>
  <c r="BM177" i="2"/>
  <c r="BM192" i="2"/>
  <c r="BO236" i="2"/>
  <c r="X249" i="2"/>
  <c r="X259" i="2"/>
  <c r="BM263" i="2"/>
  <c r="BO298" i="2"/>
  <c r="BM298" i="2"/>
  <c r="Y298" i="2"/>
  <c r="BO343" i="2"/>
  <c r="BM343" i="2"/>
  <c r="X345" i="2"/>
  <c r="Y343" i="2"/>
  <c r="BO32" i="2"/>
  <c r="Y53" i="2"/>
  <c r="BO70" i="2"/>
  <c r="BM79" i="2"/>
  <c r="Y45" i="2"/>
  <c r="Y46" i="2" s="1"/>
  <c r="BM58" i="2"/>
  <c r="Y67" i="2"/>
  <c r="BM81" i="2"/>
  <c r="X93" i="2"/>
  <c r="BM92" i="2"/>
  <c r="Y100" i="2"/>
  <c r="BM113" i="2"/>
  <c r="X130" i="2"/>
  <c r="BO144" i="2"/>
  <c r="BO151" i="2"/>
  <c r="X161" i="2"/>
  <c r="BM165" i="2"/>
  <c r="BO175" i="2"/>
  <c r="BO181" i="2"/>
  <c r="BM183" i="2"/>
  <c r="Y187" i="2"/>
  <c r="BM194" i="2"/>
  <c r="Y196" i="2"/>
  <c r="X198" i="2"/>
  <c r="Y202" i="2"/>
  <c r="Y205" i="2" s="1"/>
  <c r="J550" i="2"/>
  <c r="BO219" i="2"/>
  <c r="BM219" i="2"/>
  <c r="Y236" i="2"/>
  <c r="Y294" i="2"/>
  <c r="X300" i="2"/>
  <c r="BO294" i="2"/>
  <c r="BO332" i="2"/>
  <c r="BM332" i="2"/>
  <c r="Y332" i="2"/>
  <c r="B550" i="2"/>
  <c r="BO23" i="2"/>
  <c r="BO27" i="2"/>
  <c r="BM29" i="2"/>
  <c r="Y31" i="2"/>
  <c r="Y22" i="2"/>
  <c r="Y24" i="2" s="1"/>
  <c r="W544" i="2"/>
  <c r="Y41" i="2"/>
  <c r="Y42" i="2" s="1"/>
  <c r="X54" i="2"/>
  <c r="Y69" i="2"/>
  <c r="BM74" i="2"/>
  <c r="Y76" i="2"/>
  <c r="BM83" i="2"/>
  <c r="Y85" i="2"/>
  <c r="Y89" i="2"/>
  <c r="BM98" i="2"/>
  <c r="BM106" i="2"/>
  <c r="BM108" i="2"/>
  <c r="Y110" i="2"/>
  <c r="Y117" i="2"/>
  <c r="Y123" i="2"/>
  <c r="BM128" i="2"/>
  <c r="Y135" i="2"/>
  <c r="BM155" i="2"/>
  <c r="BO177" i="2"/>
  <c r="BM185" i="2"/>
  <c r="Y219" i="2"/>
  <c r="X260" i="2"/>
  <c r="X339" i="2"/>
  <c r="X24" i="2"/>
  <c r="I550" i="2"/>
  <c r="BM187" i="2"/>
  <c r="BM196" i="2"/>
  <c r="Y211" i="2"/>
  <c r="X215" i="2"/>
  <c r="BM236" i="2"/>
  <c r="X289" i="2"/>
  <c r="BM294" i="2"/>
  <c r="W541" i="2"/>
  <c r="BM31" i="2"/>
  <c r="BM67" i="2"/>
  <c r="BM22" i="2"/>
  <c r="Y28" i="2"/>
  <c r="BO45" i="2"/>
  <c r="D550" i="2"/>
  <c r="BM69" i="2"/>
  <c r="BM76" i="2"/>
  <c r="Y78" i="2"/>
  <c r="BM85" i="2"/>
  <c r="BM89" i="2"/>
  <c r="Y91" i="2"/>
  <c r="BO100" i="2"/>
  <c r="BO108" i="2"/>
  <c r="BM110" i="2"/>
  <c r="Y112" i="2"/>
  <c r="BM117" i="2"/>
  <c r="BM123" i="2"/>
  <c r="X131" i="2"/>
  <c r="BM135" i="2"/>
  <c r="Y137" i="2"/>
  <c r="X139" i="2"/>
  <c r="Y145" i="2"/>
  <c r="X147" i="2"/>
  <c r="BM157" i="2"/>
  <c r="X166" i="2"/>
  <c r="Y170" i="2"/>
  <c r="Y176" i="2"/>
  <c r="X178" i="2"/>
  <c r="Y182" i="2"/>
  <c r="Y191" i="2"/>
  <c r="BO202" i="2"/>
  <c r="Y213" i="2"/>
  <c r="BO241" i="2"/>
  <c r="BM241" i="2"/>
  <c r="BO243" i="2"/>
  <c r="BM243" i="2"/>
  <c r="Y243" i="2"/>
  <c r="X271" i="2"/>
  <c r="BO282" i="2"/>
  <c r="BM282" i="2"/>
  <c r="BO361" i="2"/>
  <c r="BM361" i="2"/>
  <c r="W542" i="2"/>
  <c r="BM152" i="2"/>
  <c r="BM189" i="2"/>
  <c r="Y239" i="2"/>
  <c r="BO239" i="2"/>
  <c r="X290" i="2"/>
  <c r="X346" i="2"/>
  <c r="W540" i="2"/>
  <c r="BO22" i="2"/>
  <c r="X25" i="2"/>
  <c r="BO37" i="2"/>
  <c r="X46" i="2"/>
  <c r="X61" i="2"/>
  <c r="BM78" i="2"/>
  <c r="BO89" i="2"/>
  <c r="F550" i="2"/>
  <c r="X140" i="2"/>
  <c r="BM137" i="2"/>
  <c r="X148" i="2"/>
  <c r="Y184" i="2"/>
  <c r="BM193" i="2"/>
  <c r="BM213" i="2"/>
  <c r="BM237" i="2"/>
  <c r="Y237" i="2"/>
  <c r="Y345" i="2"/>
  <c r="Y395" i="2"/>
  <c r="X402" i="2"/>
  <c r="Y428" i="2"/>
  <c r="Y460" i="2"/>
  <c r="Y467" i="2"/>
  <c r="X486" i="2"/>
  <c r="BM265" i="2"/>
  <c r="BM280" i="2"/>
  <c r="BM296" i="2"/>
  <c r="BM330" i="2"/>
  <c r="BO335" i="2"/>
  <c r="BM337" i="2"/>
  <c r="X363" i="2"/>
  <c r="BO372" i="2"/>
  <c r="BM374" i="2"/>
  <c r="BM378" i="2"/>
  <c r="BM384" i="2"/>
  <c r="Y390" i="2"/>
  <c r="BO398" i="2"/>
  <c r="BM400" i="2"/>
  <c r="Y406" i="2"/>
  <c r="BO431" i="2"/>
  <c r="BM433" i="2"/>
  <c r="BM437" i="2"/>
  <c r="BM452" i="2"/>
  <c r="Y462" i="2"/>
  <c r="BO470" i="2"/>
  <c r="BO474" i="2"/>
  <c r="X477" i="2"/>
  <c r="BM480" i="2"/>
  <c r="Y482" i="2"/>
  <c r="BO511" i="2"/>
  <c r="BO513" i="2"/>
  <c r="BO519" i="2"/>
  <c r="BO521" i="2"/>
  <c r="Y534" i="2"/>
  <c r="Y536" i="2"/>
  <c r="X538" i="2"/>
  <c r="L550" i="2"/>
  <c r="X317" i="2"/>
  <c r="BM395" i="2"/>
  <c r="X408" i="2"/>
  <c r="BM428" i="2"/>
  <c r="X455" i="2"/>
  <c r="BM460" i="2"/>
  <c r="BM467" i="2"/>
  <c r="X492" i="2"/>
  <c r="Y526" i="2"/>
  <c r="Y528" i="2"/>
  <c r="Y530" i="2"/>
  <c r="Y245" i="2"/>
  <c r="Y269" i="2"/>
  <c r="Y271" i="2" s="1"/>
  <c r="BO280" i="2"/>
  <c r="Y304" i="2"/>
  <c r="Y305" i="2" s="1"/>
  <c r="Y309" i="2"/>
  <c r="Y310" i="2" s="1"/>
  <c r="Y313" i="2"/>
  <c r="Y316" i="2" s="1"/>
  <c r="Y334" i="2"/>
  <c r="X340" i="2"/>
  <c r="Y349" i="2"/>
  <c r="Y350" i="2" s="1"/>
  <c r="Y353" i="2"/>
  <c r="Y354" i="2" s="1"/>
  <c r="Y358" i="2"/>
  <c r="BO378" i="2"/>
  <c r="BO384" i="2"/>
  <c r="X387" i="2"/>
  <c r="BM390" i="2"/>
  <c r="Y392" i="2"/>
  <c r="X403" i="2"/>
  <c r="BM406" i="2"/>
  <c r="Y416" i="2"/>
  <c r="Y418" i="2" s="1"/>
  <c r="BO437" i="2"/>
  <c r="BM462" i="2"/>
  <c r="Y464" i="2"/>
  <c r="X471" i="2"/>
  <c r="BM482" i="2"/>
  <c r="Y484" i="2"/>
  <c r="Y488" i="2"/>
  <c r="Y491" i="2" s="1"/>
  <c r="Y510" i="2"/>
  <c r="Y512" i="2"/>
  <c r="X514" i="2"/>
  <c r="Y518" i="2"/>
  <c r="Y520" i="2"/>
  <c r="Y522" i="2"/>
  <c r="BM534" i="2"/>
  <c r="BM536" i="2"/>
  <c r="O550" i="2"/>
  <c r="Y218" i="2"/>
  <c r="Y220" i="2" s="1"/>
  <c r="BM262" i="2"/>
  <c r="BM293" i="2"/>
  <c r="Y329" i="2"/>
  <c r="X364" i="2"/>
  <c r="BM371" i="2"/>
  <c r="X418" i="2"/>
  <c r="BO428" i="2"/>
  <c r="BO460" i="2"/>
  <c r="BM469" i="2"/>
  <c r="Y479" i="2"/>
  <c r="Y500" i="2"/>
  <c r="BM526" i="2"/>
  <c r="BM528" i="2"/>
  <c r="BM530" i="2"/>
  <c r="X539" i="2"/>
  <c r="P550" i="2"/>
  <c r="BM245" i="2"/>
  <c r="BM269" i="2"/>
  <c r="BM304" i="2"/>
  <c r="BM309" i="2"/>
  <c r="BM313" i="2"/>
  <c r="BM334" i="2"/>
  <c r="BM349" i="2"/>
  <c r="BM353" i="2"/>
  <c r="BM358" i="2"/>
  <c r="BM392" i="2"/>
  <c r="BM416" i="2"/>
  <c r="Y427" i="2"/>
  <c r="Y451" i="2"/>
  <c r="Y454" i="2" s="1"/>
  <c r="Y459" i="2"/>
  <c r="BM464" i="2"/>
  <c r="BM484" i="2"/>
  <c r="BM488" i="2"/>
  <c r="Y494" i="2"/>
  <c r="Y495" i="2" s="1"/>
  <c r="BM510" i="2"/>
  <c r="BM512" i="2"/>
  <c r="BM518" i="2"/>
  <c r="BM520" i="2"/>
  <c r="BM522" i="2"/>
  <c r="X283" i="2"/>
  <c r="X515" i="2"/>
  <c r="BO526" i="2"/>
  <c r="R550" i="2"/>
  <c r="Y257" i="2"/>
  <c r="Y287" i="2"/>
  <c r="Y289" i="2" s="1"/>
  <c r="BO309" i="2"/>
  <c r="BO353" i="2"/>
  <c r="Y362" i="2"/>
  <c r="Y366" i="2"/>
  <c r="Y368" i="2" s="1"/>
  <c r="Y396" i="2"/>
  <c r="Y429" i="2"/>
  <c r="Y468" i="2"/>
  <c r="BO488" i="2"/>
  <c r="Y535" i="2"/>
  <c r="Y537" i="2"/>
  <c r="X376" i="2"/>
  <c r="X531" i="2"/>
  <c r="Y474" i="2"/>
  <c r="Y476" i="2" s="1"/>
  <c r="Y511" i="2"/>
  <c r="Y513" i="2"/>
  <c r="Y519" i="2"/>
  <c r="Y521" i="2"/>
  <c r="BM535" i="2"/>
  <c r="BM537" i="2"/>
  <c r="Y507" i="2" l="1"/>
  <c r="Y408" i="2"/>
  <c r="Y130" i="2"/>
  <c r="Y300" i="2"/>
  <c r="Y434" i="2"/>
  <c r="Y339" i="2"/>
  <c r="Y523" i="2"/>
  <c r="Y402" i="2"/>
  <c r="W543" i="2"/>
  <c r="Y86" i="2"/>
  <c r="Y178" i="2"/>
  <c r="X542" i="2"/>
  <c r="Y139" i="2"/>
  <c r="Y120" i="2"/>
  <c r="Y471" i="2"/>
  <c r="X540" i="2"/>
  <c r="Y160" i="2"/>
  <c r="Y259" i="2"/>
  <c r="Y147" i="2"/>
  <c r="X541" i="2"/>
  <c r="X543" i="2" s="1"/>
  <c r="X544" i="2"/>
  <c r="Y248" i="2"/>
  <c r="Y230" i="2"/>
  <c r="Y215" i="2"/>
  <c r="Y514" i="2"/>
  <c r="Y538" i="2"/>
  <c r="Y103" i="2"/>
  <c r="Y198" i="2"/>
  <c r="Y34" i="2"/>
  <c r="Y363" i="2"/>
  <c r="Y485" i="2"/>
  <c r="Y93" i="2"/>
  <c r="Y531" i="2"/>
  <c r="Y171" i="2"/>
  <c r="Y545" i="2" s="1"/>
</calcChain>
</file>

<file path=xl/sharedStrings.xml><?xml version="1.0" encoding="utf-8"?>
<sst xmlns="http://schemas.openxmlformats.org/spreadsheetml/2006/main" count="3570" uniqueCount="764">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</sst>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0" t="s">
        <v>29</v>
      </c>
      <c r="E1" s="380"/>
      <c r="F1" s="380"/>
      <c r="G1" s="14" t="s">
        <v>67</v>
      </c>
      <c r="H1" s="380" t="s">
        <v>49</v>
      </c>
      <c r="I1" s="380"/>
      <c r="J1" s="380"/>
      <c r="K1" s="380"/>
      <c r="L1" s="380"/>
      <c r="M1" s="380"/>
      <c r="N1" s="380"/>
      <c r="O1" s="380"/>
      <c r="P1" s="380"/>
      <c r="Q1" s="381" t="s">
        <v>68</v>
      </c>
      <c r="R1" s="382"/>
      <c r="S1" s="38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3"/>
      <c r="P3" s="383"/>
      <c r="Q3" s="383"/>
      <c r="R3" s="383"/>
      <c r="S3" s="383"/>
      <c r="T3" s="383"/>
      <c r="U3" s="383"/>
      <c r="V3" s="38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84" t="s">
        <v>8</v>
      </c>
      <c r="B5" s="384"/>
      <c r="C5" s="384"/>
      <c r="D5" s="385"/>
      <c r="E5" s="385"/>
      <c r="F5" s="386" t="s">
        <v>14</v>
      </c>
      <c r="G5" s="386"/>
      <c r="H5" s="385" t="s">
        <v>763</v>
      </c>
      <c r="I5" s="385"/>
      <c r="J5" s="385"/>
      <c r="K5" s="385"/>
      <c r="L5" s="385"/>
      <c r="M5" s="73"/>
      <c r="O5" s="27" t="s">
        <v>4</v>
      </c>
      <c r="P5" s="387">
        <v>45437</v>
      </c>
      <c r="Q5" s="387"/>
      <c r="S5" s="388" t="s">
        <v>3</v>
      </c>
      <c r="T5" s="389"/>
      <c r="U5" s="390" t="s">
        <v>744</v>
      </c>
      <c r="V5" s="391"/>
      <c r="AA5" s="60"/>
      <c r="AB5" s="60"/>
      <c r="AC5" s="60"/>
    </row>
    <row r="6" spans="1:30" s="17" customFormat="1" ht="24" customHeight="1" x14ac:dyDescent="0.2">
      <c r="A6" s="384" t="s">
        <v>1</v>
      </c>
      <c r="B6" s="384"/>
      <c r="C6" s="384"/>
      <c r="D6" s="392" t="s">
        <v>745</v>
      </c>
      <c r="E6" s="392"/>
      <c r="F6" s="392"/>
      <c r="G6" s="392"/>
      <c r="H6" s="392"/>
      <c r="I6" s="392"/>
      <c r="J6" s="392"/>
      <c r="K6" s="392"/>
      <c r="L6" s="392"/>
      <c r="M6" s="74"/>
      <c r="O6" s="27" t="s">
        <v>30</v>
      </c>
      <c r="P6" s="393" t="str">
        <f>IF(P5=0," ",CHOOSE(WEEKDAY(P5,2),"Понедельник","Вторник","Среда","Четверг","Пятница","Суббота","Воскресенье"))</f>
        <v>Суббота</v>
      </c>
      <c r="Q6" s="393"/>
      <c r="S6" s="394" t="s">
        <v>5</v>
      </c>
      <c r="T6" s="395"/>
      <c r="U6" s="396" t="s">
        <v>70</v>
      </c>
      <c r="V6" s="39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02" t="str">
        <f>IFERROR(VLOOKUP(DeliveryAddress,Table,3,0),1)</f>
        <v>1</v>
      </c>
      <c r="E7" s="403"/>
      <c r="F7" s="403"/>
      <c r="G7" s="403"/>
      <c r="H7" s="403"/>
      <c r="I7" s="403"/>
      <c r="J7" s="403"/>
      <c r="K7" s="403"/>
      <c r="L7" s="404"/>
      <c r="M7" s="75"/>
      <c r="O7" s="29"/>
      <c r="P7" s="49"/>
      <c r="Q7" s="49"/>
      <c r="S7" s="394"/>
      <c r="T7" s="395"/>
      <c r="U7" s="398"/>
      <c r="V7" s="399"/>
      <c r="AA7" s="60"/>
      <c r="AB7" s="60"/>
      <c r="AC7" s="60"/>
    </row>
    <row r="8" spans="1:30" s="17" customFormat="1" ht="25.5" customHeight="1" x14ac:dyDescent="0.2">
      <c r="A8" s="405" t="s">
        <v>60</v>
      </c>
      <c r="B8" s="405"/>
      <c r="C8" s="405"/>
      <c r="D8" s="406"/>
      <c r="E8" s="406"/>
      <c r="F8" s="406"/>
      <c r="G8" s="406"/>
      <c r="H8" s="406"/>
      <c r="I8" s="406"/>
      <c r="J8" s="406"/>
      <c r="K8" s="406"/>
      <c r="L8" s="406"/>
      <c r="M8" s="76"/>
      <c r="O8" s="27" t="s">
        <v>11</v>
      </c>
      <c r="P8" s="407">
        <v>0.33333333333333331</v>
      </c>
      <c r="Q8" s="407"/>
      <c r="S8" s="394"/>
      <c r="T8" s="395"/>
      <c r="U8" s="398"/>
      <c r="V8" s="399"/>
      <c r="AA8" s="60"/>
      <c r="AB8" s="60"/>
      <c r="AC8" s="60"/>
    </row>
    <row r="9" spans="1:30" s="17" customFormat="1" ht="39.950000000000003" customHeight="1" x14ac:dyDescent="0.2">
      <c r="A9" s="4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09" t="s">
        <v>48</v>
      </c>
      <c r="E9" s="410"/>
      <c r="F9" s="4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71"/>
      <c r="O9" s="31" t="s">
        <v>15</v>
      </c>
      <c r="P9" s="412"/>
      <c r="Q9" s="412"/>
      <c r="S9" s="394"/>
      <c r="T9" s="395"/>
      <c r="U9" s="400"/>
      <c r="V9" s="40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09"/>
      <c r="E10" s="410"/>
      <c r="F10" s="4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413" t="str">
        <f>IFERROR(VLOOKUP($D$10,Proxy,2,FALSE),"")</f>
        <v/>
      </c>
      <c r="I10" s="413"/>
      <c r="J10" s="413"/>
      <c r="K10" s="413"/>
      <c r="L10" s="413"/>
      <c r="M10" s="72"/>
      <c r="O10" s="31" t="s">
        <v>35</v>
      </c>
      <c r="P10" s="414"/>
      <c r="Q10" s="414"/>
      <c r="T10" s="29" t="s">
        <v>12</v>
      </c>
      <c r="U10" s="415" t="s">
        <v>71</v>
      </c>
      <c r="V10" s="41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17"/>
      <c r="Q11" s="417"/>
      <c r="T11" s="29" t="s">
        <v>31</v>
      </c>
      <c r="U11" s="418" t="s">
        <v>57</v>
      </c>
      <c r="V11" s="41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19" t="s">
        <v>72</v>
      </c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77"/>
      <c r="O12" s="27" t="s">
        <v>33</v>
      </c>
      <c r="P12" s="407"/>
      <c r="Q12" s="407"/>
      <c r="R12" s="28"/>
      <c r="S12"/>
      <c r="T12" s="29" t="s">
        <v>48</v>
      </c>
      <c r="U12" s="420"/>
      <c r="V12" s="420"/>
      <c r="W12"/>
      <c r="AA12" s="60"/>
      <c r="AB12" s="60"/>
      <c r="AC12" s="60"/>
    </row>
    <row r="13" spans="1:30" s="17" customFormat="1" ht="23.25" customHeight="1" x14ac:dyDescent="0.2">
      <c r="A13" s="419" t="s">
        <v>73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77"/>
      <c r="N13" s="31"/>
      <c r="O13" s="31" t="s">
        <v>34</v>
      </c>
      <c r="P13" s="418"/>
      <c r="Q13" s="41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19" t="s">
        <v>74</v>
      </c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21" t="s">
        <v>75</v>
      </c>
      <c r="B15" s="421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78"/>
      <c r="N15"/>
      <c r="O15" s="422" t="s">
        <v>63</v>
      </c>
      <c r="P15" s="422"/>
      <c r="Q15" s="422"/>
      <c r="R15" s="422"/>
      <c r="S15" s="422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3"/>
      <c r="P16" s="423"/>
      <c r="Q16" s="423"/>
      <c r="R16" s="423"/>
      <c r="S16" s="423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5" t="s">
        <v>61</v>
      </c>
      <c r="B17" s="425" t="s">
        <v>51</v>
      </c>
      <c r="C17" s="426" t="s">
        <v>50</v>
      </c>
      <c r="D17" s="425" t="s">
        <v>52</v>
      </c>
      <c r="E17" s="425"/>
      <c r="F17" s="425" t="s">
        <v>24</v>
      </c>
      <c r="G17" s="425" t="s">
        <v>27</v>
      </c>
      <c r="H17" s="425" t="s">
        <v>25</v>
      </c>
      <c r="I17" s="425" t="s">
        <v>26</v>
      </c>
      <c r="J17" s="427" t="s">
        <v>16</v>
      </c>
      <c r="K17" s="427" t="s">
        <v>65</v>
      </c>
      <c r="L17" s="427" t="s">
        <v>2</v>
      </c>
      <c r="M17" s="427" t="s">
        <v>66</v>
      </c>
      <c r="N17" s="425" t="s">
        <v>28</v>
      </c>
      <c r="O17" s="425" t="s">
        <v>17</v>
      </c>
      <c r="P17" s="425"/>
      <c r="Q17" s="425"/>
      <c r="R17" s="425"/>
      <c r="S17" s="425"/>
      <c r="T17" s="424" t="s">
        <v>58</v>
      </c>
      <c r="U17" s="425"/>
      <c r="V17" s="425" t="s">
        <v>6</v>
      </c>
      <c r="W17" s="425" t="s">
        <v>44</v>
      </c>
      <c r="X17" s="429" t="s">
        <v>56</v>
      </c>
      <c r="Y17" s="425" t="s">
        <v>18</v>
      </c>
      <c r="Z17" s="431" t="s">
        <v>62</v>
      </c>
      <c r="AA17" s="431" t="s">
        <v>19</v>
      </c>
      <c r="AB17" s="432" t="s">
        <v>59</v>
      </c>
      <c r="AC17" s="433"/>
      <c r="AD17" s="434"/>
      <c r="AE17" s="438"/>
      <c r="BB17" s="439" t="s">
        <v>64</v>
      </c>
    </row>
    <row r="18" spans="1:67" ht="14.25" customHeight="1" x14ac:dyDescent="0.2">
      <c r="A18" s="425"/>
      <c r="B18" s="425"/>
      <c r="C18" s="426"/>
      <c r="D18" s="425"/>
      <c r="E18" s="425"/>
      <c r="F18" s="425" t="s">
        <v>20</v>
      </c>
      <c r="G18" s="425" t="s">
        <v>21</v>
      </c>
      <c r="H18" s="425" t="s">
        <v>22</v>
      </c>
      <c r="I18" s="425" t="s">
        <v>22</v>
      </c>
      <c r="J18" s="428"/>
      <c r="K18" s="428"/>
      <c r="L18" s="428"/>
      <c r="M18" s="428"/>
      <c r="N18" s="425"/>
      <c r="O18" s="425"/>
      <c r="P18" s="425"/>
      <c r="Q18" s="425"/>
      <c r="R18" s="425"/>
      <c r="S18" s="425"/>
      <c r="T18" s="36" t="s">
        <v>47</v>
      </c>
      <c r="U18" s="36" t="s">
        <v>46</v>
      </c>
      <c r="V18" s="425"/>
      <c r="W18" s="425"/>
      <c r="X18" s="430"/>
      <c r="Y18" s="425"/>
      <c r="Z18" s="431"/>
      <c r="AA18" s="431"/>
      <c r="AB18" s="435"/>
      <c r="AC18" s="436"/>
      <c r="AD18" s="437"/>
      <c r="AE18" s="438"/>
      <c r="BB18" s="439"/>
    </row>
    <row r="19" spans="1:67" ht="27.75" hidden="1" customHeight="1" x14ac:dyDescent="0.2">
      <c r="A19" s="440" t="s">
        <v>76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55"/>
      <c r="AA19" s="55"/>
    </row>
    <row r="20" spans="1:67" ht="16.5" hidden="1" customHeight="1" x14ac:dyDescent="0.25">
      <c r="A20" s="441" t="s">
        <v>76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66"/>
      <c r="AA20" s="66"/>
    </row>
    <row r="21" spans="1:67" ht="14.25" hidden="1" customHeight="1" x14ac:dyDescent="0.25">
      <c r="A21" s="442" t="s">
        <v>77</v>
      </c>
      <c r="B21" s="442"/>
      <c r="C21" s="442"/>
      <c r="D21" s="442"/>
      <c r="E21" s="442"/>
      <c r="F21" s="442"/>
      <c r="G21" s="442"/>
      <c r="H21" s="442"/>
      <c r="I21" s="442"/>
      <c r="J21" s="442"/>
      <c r="K21" s="442"/>
      <c r="L21" s="442"/>
      <c r="M21" s="442"/>
      <c r="N21" s="442"/>
      <c r="O21" s="442"/>
      <c r="P21" s="442"/>
      <c r="Q21" s="442"/>
      <c r="R21" s="442"/>
      <c r="S21" s="442"/>
      <c r="T21" s="442"/>
      <c r="U21" s="442"/>
      <c r="V21" s="442"/>
      <c r="W21" s="442"/>
      <c r="X21" s="442"/>
      <c r="Y21" s="442"/>
      <c r="Z21" s="67"/>
      <c r="AA21" s="67"/>
    </row>
    <row r="22" spans="1:67" ht="27" hidden="1" customHeight="1" x14ac:dyDescent="0.25">
      <c r="A22" s="64" t="s">
        <v>78</v>
      </c>
      <c r="B22" s="64" t="s">
        <v>79</v>
      </c>
      <c r="C22" s="37">
        <v>4301051550</v>
      </c>
      <c r="D22" s="443">
        <v>4680115885004</v>
      </c>
      <c r="E22" s="443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444" t="s">
        <v>80</v>
      </c>
      <c r="P22" s="445"/>
      <c r="Q22" s="445"/>
      <c r="R22" s="445"/>
      <c r="S22" s="446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84</v>
      </c>
      <c r="B23" s="64" t="s">
        <v>85</v>
      </c>
      <c r="C23" s="37">
        <v>4301031106</v>
      </c>
      <c r="D23" s="443">
        <v>4607091389258</v>
      </c>
      <c r="E23" s="443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45"/>
      <c r="Q23" s="445"/>
      <c r="R23" s="445"/>
      <c r="S23" s="446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451"/>
      <c r="B24" s="451"/>
      <c r="C24" s="451"/>
      <c r="D24" s="451"/>
      <c r="E24" s="451"/>
      <c r="F24" s="451"/>
      <c r="G24" s="451"/>
      <c r="H24" s="451"/>
      <c r="I24" s="451"/>
      <c r="J24" s="451"/>
      <c r="K24" s="451"/>
      <c r="L24" s="451"/>
      <c r="M24" s="451"/>
      <c r="N24" s="452"/>
      <c r="O24" s="448" t="s">
        <v>43</v>
      </c>
      <c r="P24" s="449"/>
      <c r="Q24" s="449"/>
      <c r="R24" s="449"/>
      <c r="S24" s="449"/>
      <c r="T24" s="449"/>
      <c r="U24" s="45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451"/>
      <c r="B25" s="451"/>
      <c r="C25" s="451"/>
      <c r="D25" s="451"/>
      <c r="E25" s="451"/>
      <c r="F25" s="451"/>
      <c r="G25" s="451"/>
      <c r="H25" s="451"/>
      <c r="I25" s="451"/>
      <c r="J25" s="451"/>
      <c r="K25" s="451"/>
      <c r="L25" s="451"/>
      <c r="M25" s="451"/>
      <c r="N25" s="452"/>
      <c r="O25" s="448" t="s">
        <v>43</v>
      </c>
      <c r="P25" s="449"/>
      <c r="Q25" s="449"/>
      <c r="R25" s="449"/>
      <c r="S25" s="449"/>
      <c r="T25" s="449"/>
      <c r="U25" s="45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42" t="s">
        <v>87</v>
      </c>
      <c r="B26" s="442"/>
      <c r="C26" s="442"/>
      <c r="D26" s="442"/>
      <c r="E26" s="442"/>
      <c r="F26" s="442"/>
      <c r="G26" s="442"/>
      <c r="H26" s="442"/>
      <c r="I26" s="442"/>
      <c r="J26" s="442"/>
      <c r="K26" s="442"/>
      <c r="L26" s="442"/>
      <c r="M26" s="442"/>
      <c r="N26" s="442"/>
      <c r="O26" s="442"/>
      <c r="P26" s="442"/>
      <c r="Q26" s="442"/>
      <c r="R26" s="442"/>
      <c r="S26" s="442"/>
      <c r="T26" s="442"/>
      <c r="U26" s="442"/>
      <c r="V26" s="442"/>
      <c r="W26" s="442"/>
      <c r="X26" s="442"/>
      <c r="Y26" s="442"/>
      <c r="Z26" s="67"/>
      <c r="AA26" s="67"/>
    </row>
    <row r="27" spans="1:67" ht="27" hidden="1" customHeight="1" x14ac:dyDescent="0.25">
      <c r="A27" s="64" t="s">
        <v>88</v>
      </c>
      <c r="B27" s="64" t="s">
        <v>89</v>
      </c>
      <c r="C27" s="37">
        <v>4301051551</v>
      </c>
      <c r="D27" s="443">
        <v>4607091383881</v>
      </c>
      <c r="E27" s="443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45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5"/>
      <c r="Q27" s="445"/>
      <c r="R27" s="445"/>
      <c r="S27" s="446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90</v>
      </c>
      <c r="B28" s="64" t="s">
        <v>91</v>
      </c>
      <c r="C28" s="37">
        <v>4301051552</v>
      </c>
      <c r="D28" s="443">
        <v>4607091388237</v>
      </c>
      <c r="E28" s="443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4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5"/>
      <c r="Q28" s="445"/>
      <c r="R28" s="445"/>
      <c r="S28" s="446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92</v>
      </c>
      <c r="B29" s="64" t="s">
        <v>93</v>
      </c>
      <c r="C29" s="37">
        <v>4301051180</v>
      </c>
      <c r="D29" s="443">
        <v>4607091383935</v>
      </c>
      <c r="E29" s="44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30</v>
      </c>
      <c r="O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45"/>
      <c r="Q29" s="445"/>
      <c r="R29" s="445"/>
      <c r="S29" s="446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92</v>
      </c>
      <c r="B30" s="64" t="s">
        <v>94</v>
      </c>
      <c r="C30" s="37">
        <v>4301051692</v>
      </c>
      <c r="D30" s="443">
        <v>4607091383935</v>
      </c>
      <c r="E30" s="44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35</v>
      </c>
      <c r="O30" s="45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45"/>
      <c r="Q30" s="445"/>
      <c r="R30" s="445"/>
      <c r="S30" s="446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95</v>
      </c>
      <c r="B31" s="64" t="s">
        <v>96</v>
      </c>
      <c r="C31" s="37">
        <v>4301051426</v>
      </c>
      <c r="D31" s="443">
        <v>4680115881853</v>
      </c>
      <c r="E31" s="44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4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5"/>
      <c r="Q31" s="445"/>
      <c r="R31" s="445"/>
      <c r="S31" s="446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97</v>
      </c>
      <c r="B32" s="64" t="s">
        <v>98</v>
      </c>
      <c r="C32" s="37">
        <v>4301051593</v>
      </c>
      <c r="D32" s="443">
        <v>4607091383911</v>
      </c>
      <c r="E32" s="443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45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5"/>
      <c r="Q32" s="445"/>
      <c r="R32" s="445"/>
      <c r="S32" s="446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99</v>
      </c>
      <c r="B33" s="64" t="s">
        <v>100</v>
      </c>
      <c r="C33" s="37">
        <v>4301051592</v>
      </c>
      <c r="D33" s="443">
        <v>4607091388244</v>
      </c>
      <c r="E33" s="44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4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5"/>
      <c r="Q33" s="445"/>
      <c r="R33" s="445"/>
      <c r="S33" s="446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451"/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2"/>
      <c r="O34" s="448" t="s">
        <v>43</v>
      </c>
      <c r="P34" s="449"/>
      <c r="Q34" s="449"/>
      <c r="R34" s="449"/>
      <c r="S34" s="449"/>
      <c r="T34" s="449"/>
      <c r="U34" s="45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2"/>
      <c r="O35" s="448" t="s">
        <v>43</v>
      </c>
      <c r="P35" s="449"/>
      <c r="Q35" s="449"/>
      <c r="R35" s="449"/>
      <c r="S35" s="449"/>
      <c r="T35" s="449"/>
      <c r="U35" s="45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42" t="s">
        <v>101</v>
      </c>
      <c r="B36" s="442"/>
      <c r="C36" s="44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67"/>
      <c r="AA36" s="67"/>
    </row>
    <row r="37" spans="1:67" ht="27" hidden="1" customHeight="1" x14ac:dyDescent="0.25">
      <c r="A37" s="64" t="s">
        <v>102</v>
      </c>
      <c r="B37" s="64" t="s">
        <v>103</v>
      </c>
      <c r="C37" s="37">
        <v>4301032013</v>
      </c>
      <c r="D37" s="443">
        <v>4607091388503</v>
      </c>
      <c r="E37" s="44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4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5"/>
      <c r="Q37" s="445"/>
      <c r="R37" s="445"/>
      <c r="S37" s="446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451"/>
      <c r="B38" s="451"/>
      <c r="C38" s="451"/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2"/>
      <c r="O38" s="448" t="s">
        <v>43</v>
      </c>
      <c r="P38" s="449"/>
      <c r="Q38" s="449"/>
      <c r="R38" s="449"/>
      <c r="S38" s="449"/>
      <c r="T38" s="449"/>
      <c r="U38" s="45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451"/>
      <c r="B39" s="451"/>
      <c r="C39" s="451"/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2"/>
      <c r="O39" s="448" t="s">
        <v>43</v>
      </c>
      <c r="P39" s="449"/>
      <c r="Q39" s="449"/>
      <c r="R39" s="449"/>
      <c r="S39" s="449"/>
      <c r="T39" s="449"/>
      <c r="U39" s="45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42" t="s">
        <v>106</v>
      </c>
      <c r="B40" s="442"/>
      <c r="C40" s="442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2"/>
      <c r="R40" s="442"/>
      <c r="S40" s="442"/>
      <c r="T40" s="442"/>
      <c r="U40" s="442"/>
      <c r="V40" s="442"/>
      <c r="W40" s="442"/>
      <c r="X40" s="442"/>
      <c r="Y40" s="442"/>
      <c r="Z40" s="67"/>
      <c r="AA40" s="67"/>
    </row>
    <row r="41" spans="1:67" ht="80.25" hidden="1" customHeight="1" x14ac:dyDescent="0.25">
      <c r="A41" s="64" t="s">
        <v>107</v>
      </c>
      <c r="B41" s="64" t="s">
        <v>108</v>
      </c>
      <c r="C41" s="37">
        <v>4301160001</v>
      </c>
      <c r="D41" s="443">
        <v>4607091388282</v>
      </c>
      <c r="E41" s="44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4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5"/>
      <c r="Q41" s="445"/>
      <c r="R41" s="445"/>
      <c r="S41" s="446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2"/>
      <c r="O42" s="448" t="s">
        <v>43</v>
      </c>
      <c r="P42" s="449"/>
      <c r="Q42" s="449"/>
      <c r="R42" s="449"/>
      <c r="S42" s="449"/>
      <c r="T42" s="449"/>
      <c r="U42" s="45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451"/>
      <c r="B43" s="451"/>
      <c r="C43" s="451"/>
      <c r="D43" s="451"/>
      <c r="E43" s="451"/>
      <c r="F43" s="451"/>
      <c r="G43" s="451"/>
      <c r="H43" s="451"/>
      <c r="I43" s="451"/>
      <c r="J43" s="451"/>
      <c r="K43" s="451"/>
      <c r="L43" s="451"/>
      <c r="M43" s="451"/>
      <c r="N43" s="452"/>
      <c r="O43" s="448" t="s">
        <v>43</v>
      </c>
      <c r="P43" s="449"/>
      <c r="Q43" s="449"/>
      <c r="R43" s="449"/>
      <c r="S43" s="449"/>
      <c r="T43" s="449"/>
      <c r="U43" s="45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hidden="1" customHeight="1" x14ac:dyDescent="0.25">
      <c r="A44" s="442" t="s">
        <v>110</v>
      </c>
      <c r="B44" s="442"/>
      <c r="C44" s="442"/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42"/>
      <c r="R44" s="442"/>
      <c r="S44" s="442"/>
      <c r="T44" s="442"/>
      <c r="U44" s="442"/>
      <c r="V44" s="442"/>
      <c r="W44" s="442"/>
      <c r="X44" s="442"/>
      <c r="Y44" s="442"/>
      <c r="Z44" s="67"/>
      <c r="AA44" s="67"/>
    </row>
    <row r="45" spans="1:67" ht="27" hidden="1" customHeight="1" x14ac:dyDescent="0.25">
      <c r="A45" s="64" t="s">
        <v>111</v>
      </c>
      <c r="B45" s="64" t="s">
        <v>112</v>
      </c>
      <c r="C45" s="37">
        <v>4301170002</v>
      </c>
      <c r="D45" s="443">
        <v>4607091389111</v>
      </c>
      <c r="E45" s="44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4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5"/>
      <c r="Q45" s="445"/>
      <c r="R45" s="445"/>
      <c r="S45" s="446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hidden="1" x14ac:dyDescent="0.2">
      <c r="A46" s="451"/>
      <c r="B46" s="451"/>
      <c r="C46" s="451"/>
      <c r="D46" s="451"/>
      <c r="E46" s="451"/>
      <c r="F46" s="451"/>
      <c r="G46" s="451"/>
      <c r="H46" s="451"/>
      <c r="I46" s="451"/>
      <c r="J46" s="451"/>
      <c r="K46" s="451"/>
      <c r="L46" s="451"/>
      <c r="M46" s="451"/>
      <c r="N46" s="452"/>
      <c r="O46" s="448" t="s">
        <v>43</v>
      </c>
      <c r="P46" s="449"/>
      <c r="Q46" s="449"/>
      <c r="R46" s="449"/>
      <c r="S46" s="449"/>
      <c r="T46" s="449"/>
      <c r="U46" s="450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hidden="1" x14ac:dyDescent="0.2">
      <c r="A47" s="451"/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2"/>
      <c r="O47" s="448" t="s">
        <v>43</v>
      </c>
      <c r="P47" s="449"/>
      <c r="Q47" s="449"/>
      <c r="R47" s="449"/>
      <c r="S47" s="449"/>
      <c r="T47" s="449"/>
      <c r="U47" s="450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hidden="1" customHeight="1" x14ac:dyDescent="0.2">
      <c r="A48" s="440" t="s">
        <v>113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55"/>
      <c r="AA48" s="55"/>
    </row>
    <row r="49" spans="1:67" ht="16.5" hidden="1" customHeight="1" x14ac:dyDescent="0.25">
      <c r="A49" s="441" t="s">
        <v>114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66"/>
      <c r="AA49" s="66"/>
    </row>
    <row r="50" spans="1:67" ht="14.25" hidden="1" customHeight="1" x14ac:dyDescent="0.25">
      <c r="A50" s="442" t="s">
        <v>115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67"/>
      <c r="AA50" s="67"/>
    </row>
    <row r="51" spans="1:67" ht="27" hidden="1" customHeight="1" x14ac:dyDescent="0.25">
      <c r="A51" s="64" t="s">
        <v>116</v>
      </c>
      <c r="B51" s="64" t="s">
        <v>117</v>
      </c>
      <c r="C51" s="37">
        <v>4301020234</v>
      </c>
      <c r="D51" s="443">
        <v>4680115881440</v>
      </c>
      <c r="E51" s="44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4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5"/>
      <c r="Q51" s="445"/>
      <c r="R51" s="445"/>
      <c r="S51" s="446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hidden="1" customHeight="1" x14ac:dyDescent="0.25">
      <c r="A52" s="64" t="s">
        <v>120</v>
      </c>
      <c r="B52" s="64" t="s">
        <v>121</v>
      </c>
      <c r="C52" s="37">
        <v>4301020232</v>
      </c>
      <c r="D52" s="443">
        <v>4680115881433</v>
      </c>
      <c r="E52" s="443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4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5"/>
      <c r="Q52" s="445"/>
      <c r="R52" s="445"/>
      <c r="S52" s="446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hidden="1" x14ac:dyDescent="0.2">
      <c r="A53" s="451"/>
      <c r="B53" s="451"/>
      <c r="C53" s="451"/>
      <c r="D53" s="451"/>
      <c r="E53" s="451"/>
      <c r="F53" s="451"/>
      <c r="G53" s="451"/>
      <c r="H53" s="451"/>
      <c r="I53" s="451"/>
      <c r="J53" s="451"/>
      <c r="K53" s="451"/>
      <c r="L53" s="451"/>
      <c r="M53" s="451"/>
      <c r="N53" s="452"/>
      <c r="O53" s="448" t="s">
        <v>43</v>
      </c>
      <c r="P53" s="449"/>
      <c r="Q53" s="449"/>
      <c r="R53" s="449"/>
      <c r="S53" s="449"/>
      <c r="T53" s="449"/>
      <c r="U53" s="450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hidden="1" x14ac:dyDescent="0.2">
      <c r="A54" s="451"/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  <c r="N54" s="452"/>
      <c r="O54" s="448" t="s">
        <v>43</v>
      </c>
      <c r="P54" s="449"/>
      <c r="Q54" s="449"/>
      <c r="R54" s="449"/>
      <c r="S54" s="449"/>
      <c r="T54" s="449"/>
      <c r="U54" s="450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hidden="1" customHeight="1" x14ac:dyDescent="0.25">
      <c r="A55" s="441" t="s">
        <v>122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66"/>
      <c r="AA55" s="66"/>
    </row>
    <row r="56" spans="1:67" ht="14.25" hidden="1" customHeight="1" x14ac:dyDescent="0.25">
      <c r="A56" s="442" t="s">
        <v>123</v>
      </c>
      <c r="B56" s="442"/>
      <c r="C56" s="442"/>
      <c r="D56" s="442"/>
      <c r="E56" s="442"/>
      <c r="F56" s="442"/>
      <c r="G56" s="442"/>
      <c r="H56" s="442"/>
      <c r="I56" s="442"/>
      <c r="J56" s="442"/>
      <c r="K56" s="442"/>
      <c r="L56" s="442"/>
      <c r="M56" s="442"/>
      <c r="N56" s="442"/>
      <c r="O56" s="442"/>
      <c r="P56" s="442"/>
      <c r="Q56" s="442"/>
      <c r="R56" s="442"/>
      <c r="S56" s="442"/>
      <c r="T56" s="442"/>
      <c r="U56" s="442"/>
      <c r="V56" s="442"/>
      <c r="W56" s="442"/>
      <c r="X56" s="442"/>
      <c r="Y56" s="442"/>
      <c r="Z56" s="67"/>
      <c r="AA56" s="67"/>
    </row>
    <row r="57" spans="1:67" ht="27" hidden="1" customHeight="1" x14ac:dyDescent="0.25">
      <c r="A57" s="64" t="s">
        <v>124</v>
      </c>
      <c r="B57" s="64" t="s">
        <v>125</v>
      </c>
      <c r="C57" s="37">
        <v>4301011452</v>
      </c>
      <c r="D57" s="443">
        <v>4680115881426</v>
      </c>
      <c r="E57" s="44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5"/>
      <c r="Q57" s="445"/>
      <c r="R57" s="445"/>
      <c r="S57" s="446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hidden="1" customHeight="1" x14ac:dyDescent="0.25">
      <c r="A58" s="64" t="s">
        <v>124</v>
      </c>
      <c r="B58" s="64" t="s">
        <v>126</v>
      </c>
      <c r="C58" s="37">
        <v>4301011481</v>
      </c>
      <c r="D58" s="443">
        <v>4680115881426</v>
      </c>
      <c r="E58" s="443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46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5"/>
      <c r="Q58" s="445"/>
      <c r="R58" s="445"/>
      <c r="S58" s="446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hidden="1" customHeight="1" x14ac:dyDescent="0.25">
      <c r="A59" s="64" t="s">
        <v>128</v>
      </c>
      <c r="B59" s="64" t="s">
        <v>129</v>
      </c>
      <c r="C59" s="37">
        <v>4301011437</v>
      </c>
      <c r="D59" s="443">
        <v>4680115881419</v>
      </c>
      <c r="E59" s="443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4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5"/>
      <c r="Q59" s="445"/>
      <c r="R59" s="445"/>
      <c r="S59" s="446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hidden="1" customHeight="1" x14ac:dyDescent="0.25">
      <c r="A60" s="64" t="s">
        <v>130</v>
      </c>
      <c r="B60" s="64" t="s">
        <v>131</v>
      </c>
      <c r="C60" s="37">
        <v>4301011458</v>
      </c>
      <c r="D60" s="443">
        <v>4680115881525</v>
      </c>
      <c r="E60" s="443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468" t="s">
        <v>132</v>
      </c>
      <c r="P60" s="445"/>
      <c r="Q60" s="445"/>
      <c r="R60" s="445"/>
      <c r="S60" s="446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idden="1" x14ac:dyDescent="0.2">
      <c r="A61" s="451"/>
      <c r="B61" s="451"/>
      <c r="C61" s="451"/>
      <c r="D61" s="451"/>
      <c r="E61" s="451"/>
      <c r="F61" s="451"/>
      <c r="G61" s="451"/>
      <c r="H61" s="451"/>
      <c r="I61" s="451"/>
      <c r="J61" s="451"/>
      <c r="K61" s="451"/>
      <c r="L61" s="451"/>
      <c r="M61" s="451"/>
      <c r="N61" s="452"/>
      <c r="O61" s="448" t="s">
        <v>43</v>
      </c>
      <c r="P61" s="449"/>
      <c r="Q61" s="449"/>
      <c r="R61" s="449"/>
      <c r="S61" s="449"/>
      <c r="T61" s="449"/>
      <c r="U61" s="450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hidden="1" x14ac:dyDescent="0.2">
      <c r="A62" s="451"/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2"/>
      <c r="O62" s="448" t="s">
        <v>43</v>
      </c>
      <c r="P62" s="449"/>
      <c r="Q62" s="449"/>
      <c r="R62" s="449"/>
      <c r="S62" s="449"/>
      <c r="T62" s="449"/>
      <c r="U62" s="450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hidden="1" customHeight="1" x14ac:dyDescent="0.25">
      <c r="A63" s="441" t="s">
        <v>113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1"/>
      <c r="T63" s="441"/>
      <c r="U63" s="441"/>
      <c r="V63" s="441"/>
      <c r="W63" s="441"/>
      <c r="X63" s="441"/>
      <c r="Y63" s="441"/>
      <c r="Z63" s="66"/>
      <c r="AA63" s="66"/>
    </row>
    <row r="64" spans="1:67" ht="14.25" hidden="1" customHeight="1" x14ac:dyDescent="0.25">
      <c r="A64" s="442" t="s">
        <v>123</v>
      </c>
      <c r="B64" s="442"/>
      <c r="C64" s="442"/>
      <c r="D64" s="442"/>
      <c r="E64" s="442"/>
      <c r="F64" s="442"/>
      <c r="G64" s="442"/>
      <c r="H64" s="442"/>
      <c r="I64" s="442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67"/>
      <c r="AA64" s="67"/>
    </row>
    <row r="65" spans="1:67" ht="27" hidden="1" customHeight="1" x14ac:dyDescent="0.25">
      <c r="A65" s="64" t="s">
        <v>133</v>
      </c>
      <c r="B65" s="64" t="s">
        <v>134</v>
      </c>
      <c r="C65" s="37">
        <v>4301011623</v>
      </c>
      <c r="D65" s="443">
        <v>4607091382945</v>
      </c>
      <c r="E65" s="44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4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5"/>
      <c r="Q65" s="445"/>
      <c r="R65" s="445"/>
      <c r="S65" s="446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hidden="1" customHeight="1" x14ac:dyDescent="0.25">
      <c r="A66" s="64" t="s">
        <v>135</v>
      </c>
      <c r="B66" s="64" t="s">
        <v>136</v>
      </c>
      <c r="C66" s="37">
        <v>4301011380</v>
      </c>
      <c r="D66" s="443">
        <v>4607091385670</v>
      </c>
      <c r="E66" s="44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119</v>
      </c>
      <c r="L66" s="39" t="s">
        <v>118</v>
      </c>
      <c r="M66" s="39"/>
      <c r="N66" s="38">
        <v>50</v>
      </c>
      <c r="O66" s="4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45"/>
      <c r="Q66" s="445"/>
      <c r="R66" s="445"/>
      <c r="S66" s="446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hidden="1" customHeight="1" x14ac:dyDescent="0.25">
      <c r="A67" s="64" t="s">
        <v>135</v>
      </c>
      <c r="B67" s="64" t="s">
        <v>137</v>
      </c>
      <c r="C67" s="37">
        <v>4301011540</v>
      </c>
      <c r="D67" s="443">
        <v>4607091385670</v>
      </c>
      <c r="E67" s="44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119</v>
      </c>
      <c r="L67" s="39" t="s">
        <v>138</v>
      </c>
      <c r="M67" s="39"/>
      <c r="N67" s="38">
        <v>50</v>
      </c>
      <c r="O67" s="47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45"/>
      <c r="Q67" s="445"/>
      <c r="R67" s="445"/>
      <c r="S67" s="446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139</v>
      </c>
      <c r="B68" s="64" t="s">
        <v>140</v>
      </c>
      <c r="C68" s="37">
        <v>4301011625</v>
      </c>
      <c r="D68" s="443">
        <v>4680115883956</v>
      </c>
      <c r="E68" s="44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4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5"/>
      <c r="Q68" s="445"/>
      <c r="R68" s="445"/>
      <c r="S68" s="446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141</v>
      </c>
      <c r="B69" s="64" t="s">
        <v>142</v>
      </c>
      <c r="C69" s="37">
        <v>4301011468</v>
      </c>
      <c r="D69" s="443">
        <v>4680115881327</v>
      </c>
      <c r="E69" s="44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4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5"/>
      <c r="Q69" s="445"/>
      <c r="R69" s="445"/>
      <c r="S69" s="446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hidden="1" customHeight="1" x14ac:dyDescent="0.25">
      <c r="A70" s="64" t="s">
        <v>144</v>
      </c>
      <c r="B70" s="64" t="s">
        <v>145</v>
      </c>
      <c r="C70" s="37">
        <v>4301011703</v>
      </c>
      <c r="D70" s="443">
        <v>4680115882133</v>
      </c>
      <c r="E70" s="44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4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45"/>
      <c r="Q70" s="445"/>
      <c r="R70" s="445"/>
      <c r="S70" s="446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hidden="1" customHeight="1" x14ac:dyDescent="0.25">
      <c r="A71" s="64" t="s">
        <v>144</v>
      </c>
      <c r="B71" s="64" t="s">
        <v>146</v>
      </c>
      <c r="C71" s="37">
        <v>4301011514</v>
      </c>
      <c r="D71" s="443">
        <v>4680115882133</v>
      </c>
      <c r="E71" s="443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45"/>
      <c r="Q71" s="445"/>
      <c r="R71" s="445"/>
      <c r="S71" s="446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147</v>
      </c>
      <c r="B72" s="64" t="s">
        <v>148</v>
      </c>
      <c r="C72" s="37">
        <v>4301011192</v>
      </c>
      <c r="D72" s="443">
        <v>4607091382952</v>
      </c>
      <c r="E72" s="443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5"/>
      <c r="Q72" s="445"/>
      <c r="R72" s="445"/>
      <c r="S72" s="446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149</v>
      </c>
      <c r="B73" s="64" t="s">
        <v>150</v>
      </c>
      <c r="C73" s="37">
        <v>4301011382</v>
      </c>
      <c r="D73" s="443">
        <v>4607091385687</v>
      </c>
      <c r="E73" s="44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86</v>
      </c>
      <c r="L73" s="39" t="s">
        <v>138</v>
      </c>
      <c r="M73" s="39"/>
      <c r="N73" s="38">
        <v>50</v>
      </c>
      <c r="O73" s="47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45"/>
      <c r="Q73" s="445"/>
      <c r="R73" s="445"/>
      <c r="S73" s="446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151</v>
      </c>
      <c r="B74" s="64" t="s">
        <v>152</v>
      </c>
      <c r="C74" s="37">
        <v>4301011565</v>
      </c>
      <c r="D74" s="443">
        <v>4680115882539</v>
      </c>
      <c r="E74" s="443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86</v>
      </c>
      <c r="L74" s="39" t="s">
        <v>138</v>
      </c>
      <c r="M74" s="39"/>
      <c r="N74" s="38">
        <v>50</v>
      </c>
      <c r="O74" s="4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45"/>
      <c r="Q74" s="445"/>
      <c r="R74" s="445"/>
      <c r="S74" s="446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153</v>
      </c>
      <c r="B75" s="64" t="s">
        <v>154</v>
      </c>
      <c r="C75" s="37">
        <v>4301011705</v>
      </c>
      <c r="D75" s="443">
        <v>4607091384604</v>
      </c>
      <c r="E75" s="44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5"/>
      <c r="Q75" s="445"/>
      <c r="R75" s="445"/>
      <c r="S75" s="446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155</v>
      </c>
      <c r="B76" s="64" t="s">
        <v>156</v>
      </c>
      <c r="C76" s="37">
        <v>4301011386</v>
      </c>
      <c r="D76" s="443">
        <v>4680115880283</v>
      </c>
      <c r="E76" s="44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4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5"/>
      <c r="Q76" s="445"/>
      <c r="R76" s="445"/>
      <c r="S76" s="446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157</v>
      </c>
      <c r="B77" s="64" t="s">
        <v>158</v>
      </c>
      <c r="C77" s="37">
        <v>4301011624</v>
      </c>
      <c r="D77" s="443">
        <v>4680115883949</v>
      </c>
      <c r="E77" s="44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4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5"/>
      <c r="Q77" s="445"/>
      <c r="R77" s="445"/>
      <c r="S77" s="446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hidden="1" customHeight="1" x14ac:dyDescent="0.25">
      <c r="A78" s="64" t="s">
        <v>159</v>
      </c>
      <c r="B78" s="64" t="s">
        <v>160</v>
      </c>
      <c r="C78" s="37">
        <v>4301011476</v>
      </c>
      <c r="D78" s="443">
        <v>4680115881518</v>
      </c>
      <c r="E78" s="443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86</v>
      </c>
      <c r="L78" s="39" t="s">
        <v>138</v>
      </c>
      <c r="M78" s="39"/>
      <c r="N78" s="38">
        <v>50</v>
      </c>
      <c r="O78" s="4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5"/>
      <c r="Q78" s="445"/>
      <c r="R78" s="445"/>
      <c r="S78" s="446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hidden="1" customHeight="1" x14ac:dyDescent="0.25">
      <c r="A79" s="64" t="s">
        <v>161</v>
      </c>
      <c r="B79" s="64" t="s">
        <v>162</v>
      </c>
      <c r="C79" s="37">
        <v>4301011443</v>
      </c>
      <c r="D79" s="443">
        <v>4680115881303</v>
      </c>
      <c r="E79" s="443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86</v>
      </c>
      <c r="L79" s="39" t="s">
        <v>143</v>
      </c>
      <c r="M79" s="39"/>
      <c r="N79" s="38">
        <v>50</v>
      </c>
      <c r="O79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5"/>
      <c r="Q79" s="445"/>
      <c r="R79" s="445"/>
      <c r="S79" s="446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hidden="1" customHeight="1" x14ac:dyDescent="0.25">
      <c r="A80" s="64" t="s">
        <v>163</v>
      </c>
      <c r="B80" s="64" t="s">
        <v>164</v>
      </c>
      <c r="C80" s="37">
        <v>4301011562</v>
      </c>
      <c r="D80" s="443">
        <v>4680115882577</v>
      </c>
      <c r="E80" s="44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5"/>
      <c r="Q80" s="445"/>
      <c r="R80" s="445"/>
      <c r="S80" s="446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hidden="1" customHeight="1" x14ac:dyDescent="0.25">
      <c r="A81" s="64" t="s">
        <v>163</v>
      </c>
      <c r="B81" s="64" t="s">
        <v>165</v>
      </c>
      <c r="C81" s="37">
        <v>4301011564</v>
      </c>
      <c r="D81" s="443">
        <v>4680115882577</v>
      </c>
      <c r="E81" s="443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86</v>
      </c>
      <c r="L81" s="39" t="s">
        <v>105</v>
      </c>
      <c r="M81" s="39"/>
      <c r="N81" s="38">
        <v>90</v>
      </c>
      <c r="O81" s="48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5"/>
      <c r="Q81" s="445"/>
      <c r="R81" s="445"/>
      <c r="S81" s="446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hidden="1" customHeight="1" x14ac:dyDescent="0.25">
      <c r="A82" s="64" t="s">
        <v>166</v>
      </c>
      <c r="B82" s="64" t="s">
        <v>167</v>
      </c>
      <c r="C82" s="37">
        <v>4301011432</v>
      </c>
      <c r="D82" s="443">
        <v>4680115882720</v>
      </c>
      <c r="E82" s="443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86</v>
      </c>
      <c r="L82" s="39" t="s">
        <v>118</v>
      </c>
      <c r="M82" s="39"/>
      <c r="N82" s="38">
        <v>90</v>
      </c>
      <c r="O82" s="4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5"/>
      <c r="Q82" s="445"/>
      <c r="R82" s="445"/>
      <c r="S82" s="446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hidden="1" customHeight="1" x14ac:dyDescent="0.25">
      <c r="A83" s="64" t="s">
        <v>168</v>
      </c>
      <c r="B83" s="64" t="s">
        <v>169</v>
      </c>
      <c r="C83" s="37">
        <v>4301011417</v>
      </c>
      <c r="D83" s="443">
        <v>4680115880269</v>
      </c>
      <c r="E83" s="44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86</v>
      </c>
      <c r="L83" s="39" t="s">
        <v>138</v>
      </c>
      <c r="M83" s="39"/>
      <c r="N83" s="38">
        <v>50</v>
      </c>
      <c r="O83" s="4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5"/>
      <c r="Q83" s="445"/>
      <c r="R83" s="445"/>
      <c r="S83" s="446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hidden="1" customHeight="1" x14ac:dyDescent="0.25">
      <c r="A84" s="64" t="s">
        <v>170</v>
      </c>
      <c r="B84" s="64" t="s">
        <v>171</v>
      </c>
      <c r="C84" s="37">
        <v>4301011415</v>
      </c>
      <c r="D84" s="443">
        <v>4680115880429</v>
      </c>
      <c r="E84" s="44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138</v>
      </c>
      <c r="M84" s="39"/>
      <c r="N84" s="38">
        <v>50</v>
      </c>
      <c r="O84" s="4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5"/>
      <c r="Q84" s="445"/>
      <c r="R84" s="445"/>
      <c r="S84" s="446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hidden="1" customHeight="1" x14ac:dyDescent="0.25">
      <c r="A85" s="64" t="s">
        <v>172</v>
      </c>
      <c r="B85" s="64" t="s">
        <v>173</v>
      </c>
      <c r="C85" s="37">
        <v>4301011462</v>
      </c>
      <c r="D85" s="443">
        <v>4680115881457</v>
      </c>
      <c r="E85" s="44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86</v>
      </c>
      <c r="L85" s="39" t="s">
        <v>138</v>
      </c>
      <c r="M85" s="39"/>
      <c r="N85" s="38">
        <v>50</v>
      </c>
      <c r="O85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5"/>
      <c r="Q85" s="445"/>
      <c r="R85" s="445"/>
      <c r="S85" s="446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idden="1" x14ac:dyDescent="0.2">
      <c r="A86" s="451"/>
      <c r="B86" s="451"/>
      <c r="C86" s="451"/>
      <c r="D86" s="451"/>
      <c r="E86" s="451"/>
      <c r="F86" s="451"/>
      <c r="G86" s="451"/>
      <c r="H86" s="451"/>
      <c r="I86" s="451"/>
      <c r="J86" s="451"/>
      <c r="K86" s="451"/>
      <c r="L86" s="451"/>
      <c r="M86" s="451"/>
      <c r="N86" s="452"/>
      <c r="O86" s="448" t="s">
        <v>43</v>
      </c>
      <c r="P86" s="449"/>
      <c r="Q86" s="449"/>
      <c r="R86" s="449"/>
      <c r="S86" s="449"/>
      <c r="T86" s="449"/>
      <c r="U86" s="450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hidden="1" x14ac:dyDescent="0.2">
      <c r="A87" s="451"/>
      <c r="B87" s="451"/>
      <c r="C87" s="451"/>
      <c r="D87" s="451"/>
      <c r="E87" s="451"/>
      <c r="F87" s="451"/>
      <c r="G87" s="451"/>
      <c r="H87" s="451"/>
      <c r="I87" s="451"/>
      <c r="J87" s="451"/>
      <c r="K87" s="451"/>
      <c r="L87" s="451"/>
      <c r="M87" s="451"/>
      <c r="N87" s="452"/>
      <c r="O87" s="448" t="s">
        <v>43</v>
      </c>
      <c r="P87" s="449"/>
      <c r="Q87" s="449"/>
      <c r="R87" s="449"/>
      <c r="S87" s="449"/>
      <c r="T87" s="449"/>
      <c r="U87" s="450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hidden="1" customHeight="1" x14ac:dyDescent="0.25">
      <c r="A88" s="442" t="s">
        <v>115</v>
      </c>
      <c r="B88" s="442"/>
      <c r="C88" s="442"/>
      <c r="D88" s="442"/>
      <c r="E88" s="442"/>
      <c r="F88" s="442"/>
      <c r="G88" s="442"/>
      <c r="H88" s="442"/>
      <c r="I88" s="442"/>
      <c r="J88" s="442"/>
      <c r="K88" s="442"/>
      <c r="L88" s="442"/>
      <c r="M88" s="442"/>
      <c r="N88" s="442"/>
      <c r="O88" s="442"/>
      <c r="P88" s="442"/>
      <c r="Q88" s="442"/>
      <c r="R88" s="442"/>
      <c r="S88" s="442"/>
      <c r="T88" s="442"/>
      <c r="U88" s="442"/>
      <c r="V88" s="442"/>
      <c r="W88" s="442"/>
      <c r="X88" s="442"/>
      <c r="Y88" s="442"/>
      <c r="Z88" s="67"/>
      <c r="AA88" s="67"/>
    </row>
    <row r="89" spans="1:67" ht="16.5" hidden="1" customHeight="1" x14ac:dyDescent="0.25">
      <c r="A89" s="64" t="s">
        <v>174</v>
      </c>
      <c r="B89" s="64" t="s">
        <v>175</v>
      </c>
      <c r="C89" s="37">
        <v>4301020235</v>
      </c>
      <c r="D89" s="443">
        <v>4680115881488</v>
      </c>
      <c r="E89" s="44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119</v>
      </c>
      <c r="L89" s="39" t="s">
        <v>118</v>
      </c>
      <c r="M89" s="39"/>
      <c r="N89" s="38">
        <v>50</v>
      </c>
      <c r="O89" s="4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5"/>
      <c r="Q89" s="445"/>
      <c r="R89" s="445"/>
      <c r="S89" s="446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hidden="1" customHeight="1" x14ac:dyDescent="0.25">
      <c r="A90" s="64" t="s">
        <v>176</v>
      </c>
      <c r="B90" s="64" t="s">
        <v>177</v>
      </c>
      <c r="C90" s="37">
        <v>4301020228</v>
      </c>
      <c r="D90" s="443">
        <v>4680115882751</v>
      </c>
      <c r="E90" s="44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86</v>
      </c>
      <c r="L90" s="39" t="s">
        <v>118</v>
      </c>
      <c r="M90" s="39"/>
      <c r="N90" s="38">
        <v>90</v>
      </c>
      <c r="O90" s="4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5"/>
      <c r="Q90" s="445"/>
      <c r="R90" s="445"/>
      <c r="S90" s="446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hidden="1" customHeight="1" x14ac:dyDescent="0.25">
      <c r="A91" s="64" t="s">
        <v>178</v>
      </c>
      <c r="B91" s="64" t="s">
        <v>179</v>
      </c>
      <c r="C91" s="37">
        <v>4301020258</v>
      </c>
      <c r="D91" s="443">
        <v>4680115882775</v>
      </c>
      <c r="E91" s="44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83</v>
      </c>
      <c r="L91" s="39" t="s">
        <v>138</v>
      </c>
      <c r="M91" s="39"/>
      <c r="N91" s="38">
        <v>50</v>
      </c>
      <c r="O91" s="4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5"/>
      <c r="Q91" s="445"/>
      <c r="R91" s="445"/>
      <c r="S91" s="446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hidden="1" customHeight="1" x14ac:dyDescent="0.25">
      <c r="A92" s="64" t="s">
        <v>180</v>
      </c>
      <c r="B92" s="64" t="s">
        <v>181</v>
      </c>
      <c r="C92" s="37">
        <v>4301020217</v>
      </c>
      <c r="D92" s="443">
        <v>4680115880658</v>
      </c>
      <c r="E92" s="44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86</v>
      </c>
      <c r="L92" s="39" t="s">
        <v>118</v>
      </c>
      <c r="M92" s="39"/>
      <c r="N92" s="38">
        <v>50</v>
      </c>
      <c r="O92" s="4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5"/>
      <c r="Q92" s="445"/>
      <c r="R92" s="445"/>
      <c r="S92" s="446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idden="1" x14ac:dyDescent="0.2">
      <c r="A93" s="451"/>
      <c r="B93" s="451"/>
      <c r="C93" s="451"/>
      <c r="D93" s="451"/>
      <c r="E93" s="451"/>
      <c r="F93" s="451"/>
      <c r="G93" s="451"/>
      <c r="H93" s="451"/>
      <c r="I93" s="451"/>
      <c r="J93" s="451"/>
      <c r="K93" s="451"/>
      <c r="L93" s="451"/>
      <c r="M93" s="451"/>
      <c r="N93" s="452"/>
      <c r="O93" s="448" t="s">
        <v>43</v>
      </c>
      <c r="P93" s="449"/>
      <c r="Q93" s="449"/>
      <c r="R93" s="449"/>
      <c r="S93" s="449"/>
      <c r="T93" s="449"/>
      <c r="U93" s="450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hidden="1" x14ac:dyDescent="0.2">
      <c r="A94" s="451"/>
      <c r="B94" s="451"/>
      <c r="C94" s="451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2"/>
      <c r="O94" s="448" t="s">
        <v>43</v>
      </c>
      <c r="P94" s="449"/>
      <c r="Q94" s="449"/>
      <c r="R94" s="449"/>
      <c r="S94" s="449"/>
      <c r="T94" s="449"/>
      <c r="U94" s="450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hidden="1" customHeight="1" x14ac:dyDescent="0.25">
      <c r="A95" s="442" t="s">
        <v>77</v>
      </c>
      <c r="B95" s="442"/>
      <c r="C95" s="442"/>
      <c r="D95" s="442"/>
      <c r="E95" s="442"/>
      <c r="F95" s="442"/>
      <c r="G95" s="442"/>
      <c r="H95" s="442"/>
      <c r="I95" s="442"/>
      <c r="J95" s="442"/>
      <c r="K95" s="442"/>
      <c r="L95" s="442"/>
      <c r="M95" s="442"/>
      <c r="N95" s="442"/>
      <c r="O95" s="442"/>
      <c r="P95" s="442"/>
      <c r="Q95" s="442"/>
      <c r="R95" s="442"/>
      <c r="S95" s="442"/>
      <c r="T95" s="442"/>
      <c r="U95" s="442"/>
      <c r="V95" s="442"/>
      <c r="W95" s="442"/>
      <c r="X95" s="442"/>
      <c r="Y95" s="442"/>
      <c r="Z95" s="67"/>
      <c r="AA95" s="67"/>
    </row>
    <row r="96" spans="1:67" ht="16.5" hidden="1" customHeight="1" x14ac:dyDescent="0.25">
      <c r="A96" s="64" t="s">
        <v>182</v>
      </c>
      <c r="B96" s="64" t="s">
        <v>183</v>
      </c>
      <c r="C96" s="37">
        <v>4301030895</v>
      </c>
      <c r="D96" s="443">
        <v>4607091387667</v>
      </c>
      <c r="E96" s="44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119</v>
      </c>
      <c r="L96" s="39" t="s">
        <v>118</v>
      </c>
      <c r="M96" s="39"/>
      <c r="N96" s="38">
        <v>40</v>
      </c>
      <c r="O96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5"/>
      <c r="Q96" s="445"/>
      <c r="R96" s="445"/>
      <c r="S96" s="446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hidden="1" customHeight="1" x14ac:dyDescent="0.25">
      <c r="A97" s="64" t="s">
        <v>184</v>
      </c>
      <c r="B97" s="64" t="s">
        <v>185</v>
      </c>
      <c r="C97" s="37">
        <v>4301030961</v>
      </c>
      <c r="D97" s="443">
        <v>4607091387636</v>
      </c>
      <c r="E97" s="44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86</v>
      </c>
      <c r="L97" s="39" t="s">
        <v>82</v>
      </c>
      <c r="M97" s="39"/>
      <c r="N97" s="38">
        <v>40</v>
      </c>
      <c r="O97" s="4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5"/>
      <c r="Q97" s="445"/>
      <c r="R97" s="445"/>
      <c r="S97" s="446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hidden="1" customHeight="1" x14ac:dyDescent="0.25">
      <c r="A98" s="64" t="s">
        <v>186</v>
      </c>
      <c r="B98" s="64" t="s">
        <v>187</v>
      </c>
      <c r="C98" s="37">
        <v>4301030963</v>
      </c>
      <c r="D98" s="443">
        <v>4607091382426</v>
      </c>
      <c r="E98" s="44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119</v>
      </c>
      <c r="L98" s="39" t="s">
        <v>82</v>
      </c>
      <c r="M98" s="39"/>
      <c r="N98" s="38">
        <v>40</v>
      </c>
      <c r="O98" s="4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5"/>
      <c r="Q98" s="445"/>
      <c r="R98" s="445"/>
      <c r="S98" s="446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hidden="1" customHeight="1" x14ac:dyDescent="0.25">
      <c r="A99" s="64" t="s">
        <v>188</v>
      </c>
      <c r="B99" s="64" t="s">
        <v>189</v>
      </c>
      <c r="C99" s="37">
        <v>4301030962</v>
      </c>
      <c r="D99" s="443">
        <v>4607091386547</v>
      </c>
      <c r="E99" s="44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4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5"/>
      <c r="Q99" s="445"/>
      <c r="R99" s="445"/>
      <c r="S99" s="446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hidden="1" customHeight="1" x14ac:dyDescent="0.25">
      <c r="A100" s="64" t="s">
        <v>190</v>
      </c>
      <c r="B100" s="64" t="s">
        <v>191</v>
      </c>
      <c r="C100" s="37">
        <v>4301030964</v>
      </c>
      <c r="D100" s="443">
        <v>4607091382464</v>
      </c>
      <c r="E100" s="44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83</v>
      </c>
      <c r="L100" s="39" t="s">
        <v>82</v>
      </c>
      <c r="M100" s="39"/>
      <c r="N100" s="38">
        <v>40</v>
      </c>
      <c r="O100" s="4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5"/>
      <c r="Q100" s="445"/>
      <c r="R100" s="445"/>
      <c r="S100" s="446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hidden="1" customHeight="1" x14ac:dyDescent="0.25">
      <c r="A101" s="64" t="s">
        <v>192</v>
      </c>
      <c r="B101" s="64" t="s">
        <v>193</v>
      </c>
      <c r="C101" s="37">
        <v>4301031235</v>
      </c>
      <c r="D101" s="443">
        <v>4680115883444</v>
      </c>
      <c r="E101" s="443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4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45"/>
      <c r="Q101" s="445"/>
      <c r="R101" s="445"/>
      <c r="S101" s="446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hidden="1" customHeight="1" x14ac:dyDescent="0.25">
      <c r="A102" s="64" t="s">
        <v>192</v>
      </c>
      <c r="B102" s="64" t="s">
        <v>194</v>
      </c>
      <c r="C102" s="37">
        <v>4301031234</v>
      </c>
      <c r="D102" s="443">
        <v>4680115883444</v>
      </c>
      <c r="E102" s="44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86</v>
      </c>
      <c r="L102" s="39" t="s">
        <v>105</v>
      </c>
      <c r="M102" s="39"/>
      <c r="N102" s="38">
        <v>90</v>
      </c>
      <c r="O102" s="5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45"/>
      <c r="Q102" s="445"/>
      <c r="R102" s="445"/>
      <c r="S102" s="446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idden="1" x14ac:dyDescent="0.2">
      <c r="A103" s="451"/>
      <c r="B103" s="451"/>
      <c r="C103" s="451"/>
      <c r="D103" s="451"/>
      <c r="E103" s="451"/>
      <c r="F103" s="451"/>
      <c r="G103" s="451"/>
      <c r="H103" s="451"/>
      <c r="I103" s="451"/>
      <c r="J103" s="451"/>
      <c r="K103" s="451"/>
      <c r="L103" s="451"/>
      <c r="M103" s="451"/>
      <c r="N103" s="452"/>
      <c r="O103" s="448" t="s">
        <v>43</v>
      </c>
      <c r="P103" s="449"/>
      <c r="Q103" s="449"/>
      <c r="R103" s="449"/>
      <c r="S103" s="449"/>
      <c r="T103" s="449"/>
      <c r="U103" s="450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hidden="1" x14ac:dyDescent="0.2">
      <c r="A104" s="451"/>
      <c r="B104" s="451"/>
      <c r="C104" s="451"/>
      <c r="D104" s="451"/>
      <c r="E104" s="451"/>
      <c r="F104" s="451"/>
      <c r="G104" s="451"/>
      <c r="H104" s="451"/>
      <c r="I104" s="451"/>
      <c r="J104" s="451"/>
      <c r="K104" s="451"/>
      <c r="L104" s="451"/>
      <c r="M104" s="451"/>
      <c r="N104" s="452"/>
      <c r="O104" s="448" t="s">
        <v>43</v>
      </c>
      <c r="P104" s="449"/>
      <c r="Q104" s="449"/>
      <c r="R104" s="449"/>
      <c r="S104" s="449"/>
      <c r="T104" s="449"/>
      <c r="U104" s="450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hidden="1" customHeight="1" x14ac:dyDescent="0.25">
      <c r="A105" s="442" t="s">
        <v>87</v>
      </c>
      <c r="B105" s="442"/>
      <c r="C105" s="442"/>
      <c r="D105" s="442"/>
      <c r="E105" s="442"/>
      <c r="F105" s="442"/>
      <c r="G105" s="442"/>
      <c r="H105" s="442"/>
      <c r="I105" s="442"/>
      <c r="J105" s="442"/>
      <c r="K105" s="442"/>
      <c r="L105" s="442"/>
      <c r="M105" s="442"/>
      <c r="N105" s="442"/>
      <c r="O105" s="442"/>
      <c r="P105" s="442"/>
      <c r="Q105" s="442"/>
      <c r="R105" s="442"/>
      <c r="S105" s="442"/>
      <c r="T105" s="442"/>
      <c r="U105" s="442"/>
      <c r="V105" s="442"/>
      <c r="W105" s="442"/>
      <c r="X105" s="442"/>
      <c r="Y105" s="442"/>
      <c r="Z105" s="67"/>
      <c r="AA105" s="67"/>
    </row>
    <row r="106" spans="1:67" ht="16.5" hidden="1" customHeight="1" x14ac:dyDescent="0.25">
      <c r="A106" s="64" t="s">
        <v>195</v>
      </c>
      <c r="B106" s="64" t="s">
        <v>196</v>
      </c>
      <c r="C106" s="37">
        <v>4301051693</v>
      </c>
      <c r="D106" s="443">
        <v>4680115884915</v>
      </c>
      <c r="E106" s="443"/>
      <c r="F106" s="63">
        <v>0.3</v>
      </c>
      <c r="G106" s="38">
        <v>6</v>
      </c>
      <c r="H106" s="63">
        <v>1.8</v>
      </c>
      <c r="I106" s="63">
        <v>2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501" t="s">
        <v>197</v>
      </c>
      <c r="P106" s="445"/>
      <c r="Q106" s="445"/>
      <c r="R106" s="445"/>
      <c r="S106" s="446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16.5" hidden="1" customHeight="1" x14ac:dyDescent="0.25">
      <c r="A107" s="64" t="s">
        <v>198</v>
      </c>
      <c r="B107" s="64" t="s">
        <v>199</v>
      </c>
      <c r="C107" s="37">
        <v>4301051395</v>
      </c>
      <c r="D107" s="443">
        <v>4680115884311</v>
      </c>
      <c r="E107" s="443"/>
      <c r="F107" s="63">
        <v>0.3</v>
      </c>
      <c r="G107" s="38">
        <v>6</v>
      </c>
      <c r="H107" s="63">
        <v>1.8</v>
      </c>
      <c r="I107" s="63">
        <v>2.0659999999999998</v>
      </c>
      <c r="J107" s="38">
        <v>156</v>
      </c>
      <c r="K107" s="38" t="s">
        <v>86</v>
      </c>
      <c r="L107" s="39" t="s">
        <v>82</v>
      </c>
      <c r="M107" s="39"/>
      <c r="N107" s="38">
        <v>30</v>
      </c>
      <c r="O107" s="502" t="s">
        <v>200</v>
      </c>
      <c r="P107" s="445"/>
      <c r="Q107" s="445"/>
      <c r="R107" s="445"/>
      <c r="S107" s="446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81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201</v>
      </c>
      <c r="B108" s="64" t="s">
        <v>202</v>
      </c>
      <c r="C108" s="37">
        <v>4301051437</v>
      </c>
      <c r="D108" s="443">
        <v>4607091386967</v>
      </c>
      <c r="E108" s="44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138</v>
      </c>
      <c r="M108" s="39"/>
      <c r="N108" s="38">
        <v>45</v>
      </c>
      <c r="O108" s="5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45"/>
      <c r="Q108" s="445"/>
      <c r="R108" s="445"/>
      <c r="S108" s="446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201</v>
      </c>
      <c r="B109" s="64" t="s">
        <v>203</v>
      </c>
      <c r="C109" s="37">
        <v>4301051543</v>
      </c>
      <c r="D109" s="443">
        <v>4607091386967</v>
      </c>
      <c r="E109" s="44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45</v>
      </c>
      <c r="O109" s="5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45"/>
      <c r="Q109" s="445"/>
      <c r="R109" s="445"/>
      <c r="S109" s="446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204</v>
      </c>
      <c r="B110" s="64" t="s">
        <v>205</v>
      </c>
      <c r="C110" s="37">
        <v>4301051611</v>
      </c>
      <c r="D110" s="443">
        <v>4607091385304</v>
      </c>
      <c r="E110" s="44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119</v>
      </c>
      <c r="L110" s="39" t="s">
        <v>82</v>
      </c>
      <c r="M110" s="39"/>
      <c r="N110" s="38">
        <v>40</v>
      </c>
      <c r="O110" s="5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45"/>
      <c r="Q110" s="445"/>
      <c r="R110" s="445"/>
      <c r="S110" s="446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206</v>
      </c>
      <c r="B111" s="64" t="s">
        <v>207</v>
      </c>
      <c r="C111" s="37">
        <v>4301051648</v>
      </c>
      <c r="D111" s="443">
        <v>4607091386264</v>
      </c>
      <c r="E111" s="44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86</v>
      </c>
      <c r="L111" s="39" t="s">
        <v>82</v>
      </c>
      <c r="M111" s="39"/>
      <c r="N111" s="38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45"/>
      <c r="Q111" s="445"/>
      <c r="R111" s="445"/>
      <c r="S111" s="446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208</v>
      </c>
      <c r="B112" s="64" t="s">
        <v>209</v>
      </c>
      <c r="C112" s="37">
        <v>4301051477</v>
      </c>
      <c r="D112" s="443">
        <v>4680115882584</v>
      </c>
      <c r="E112" s="44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86</v>
      </c>
      <c r="L112" s="39" t="s">
        <v>105</v>
      </c>
      <c r="M112" s="39"/>
      <c r="N112" s="38">
        <v>60</v>
      </c>
      <c r="O112" s="5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45"/>
      <c r="Q112" s="445"/>
      <c r="R112" s="445"/>
      <c r="S112" s="446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208</v>
      </c>
      <c r="B113" s="64" t="s">
        <v>210</v>
      </c>
      <c r="C113" s="37">
        <v>4301051476</v>
      </c>
      <c r="D113" s="443">
        <v>4680115882584</v>
      </c>
      <c r="E113" s="44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86</v>
      </c>
      <c r="L113" s="39" t="s">
        <v>105</v>
      </c>
      <c r="M113" s="39"/>
      <c r="N113" s="38">
        <v>60</v>
      </c>
      <c r="O113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45"/>
      <c r="Q113" s="445"/>
      <c r="R113" s="445"/>
      <c r="S113" s="446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hidden="1" customHeight="1" x14ac:dyDescent="0.25">
      <c r="A114" s="64" t="s">
        <v>211</v>
      </c>
      <c r="B114" s="64" t="s">
        <v>212</v>
      </c>
      <c r="C114" s="37">
        <v>4301051436</v>
      </c>
      <c r="D114" s="443">
        <v>4607091385731</v>
      </c>
      <c r="E114" s="44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86</v>
      </c>
      <c r="L114" s="39" t="s">
        <v>138</v>
      </c>
      <c r="M114" s="39"/>
      <c r="N114" s="38">
        <v>45</v>
      </c>
      <c r="O114" s="5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45"/>
      <c r="Q114" s="445"/>
      <c r="R114" s="445"/>
      <c r="S114" s="446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hidden="1" customHeight="1" x14ac:dyDescent="0.25">
      <c r="A115" s="64" t="s">
        <v>213</v>
      </c>
      <c r="B115" s="64" t="s">
        <v>214</v>
      </c>
      <c r="C115" s="37">
        <v>4301051439</v>
      </c>
      <c r="D115" s="443">
        <v>4680115880214</v>
      </c>
      <c r="E115" s="44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86</v>
      </c>
      <c r="L115" s="39" t="s">
        <v>138</v>
      </c>
      <c r="M115" s="39"/>
      <c r="N115" s="38">
        <v>45</v>
      </c>
      <c r="O115" s="5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45"/>
      <c r="Q115" s="445"/>
      <c r="R115" s="445"/>
      <c r="S115" s="446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IFERROR(IF(X115=0,"",ROUNDUP(X115/H115,0)*0.00937),"")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hidden="1" customHeight="1" x14ac:dyDescent="0.25">
      <c r="A116" s="64" t="s">
        <v>215</v>
      </c>
      <c r="B116" s="64" t="s">
        <v>216</v>
      </c>
      <c r="C116" s="37">
        <v>4301051438</v>
      </c>
      <c r="D116" s="443">
        <v>4680115880894</v>
      </c>
      <c r="E116" s="44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86</v>
      </c>
      <c r="L116" s="39" t="s">
        <v>138</v>
      </c>
      <c r="M116" s="39"/>
      <c r="N116" s="38">
        <v>45</v>
      </c>
      <c r="O116" s="5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45"/>
      <c r="Q116" s="445"/>
      <c r="R116" s="445"/>
      <c r="S116" s="446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hidden="1" customHeight="1" x14ac:dyDescent="0.25">
      <c r="A117" s="64" t="s">
        <v>217</v>
      </c>
      <c r="B117" s="64" t="s">
        <v>218</v>
      </c>
      <c r="C117" s="37">
        <v>4301051313</v>
      </c>
      <c r="D117" s="443">
        <v>4607091385427</v>
      </c>
      <c r="E117" s="443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86</v>
      </c>
      <c r="L117" s="39" t="s">
        <v>82</v>
      </c>
      <c r="M117" s="39"/>
      <c r="N117" s="38">
        <v>40</v>
      </c>
      <c r="O117" s="5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45"/>
      <c r="Q117" s="445"/>
      <c r="R117" s="445"/>
      <c r="S117" s="446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hidden="1" customHeight="1" x14ac:dyDescent="0.25">
      <c r="A118" s="64" t="s">
        <v>219</v>
      </c>
      <c r="B118" s="64" t="s">
        <v>220</v>
      </c>
      <c r="C118" s="37">
        <v>4301051480</v>
      </c>
      <c r="D118" s="443">
        <v>4680115882645</v>
      </c>
      <c r="E118" s="443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86</v>
      </c>
      <c r="L118" s="39" t="s">
        <v>82</v>
      </c>
      <c r="M118" s="39"/>
      <c r="N118" s="38">
        <v>40</v>
      </c>
      <c r="O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45"/>
      <c r="Q118" s="445"/>
      <c r="R118" s="445"/>
      <c r="S118" s="446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hidden="1" customHeight="1" x14ac:dyDescent="0.25">
      <c r="A119" s="64" t="s">
        <v>221</v>
      </c>
      <c r="B119" s="64" t="s">
        <v>222</v>
      </c>
      <c r="C119" s="37">
        <v>4301051641</v>
      </c>
      <c r="D119" s="443">
        <v>4680115884403</v>
      </c>
      <c r="E119" s="443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86</v>
      </c>
      <c r="L119" s="39" t="s">
        <v>82</v>
      </c>
      <c r="M119" s="39"/>
      <c r="N119" s="38">
        <v>30</v>
      </c>
      <c r="O119" s="51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5"/>
      <c r="Q119" s="445"/>
      <c r="R119" s="445"/>
      <c r="S119" s="446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idden="1" x14ac:dyDescent="0.2">
      <c r="A120" s="451"/>
      <c r="B120" s="451"/>
      <c r="C120" s="451"/>
      <c r="D120" s="451"/>
      <c r="E120" s="451"/>
      <c r="F120" s="451"/>
      <c r="G120" s="451"/>
      <c r="H120" s="451"/>
      <c r="I120" s="451"/>
      <c r="J120" s="451"/>
      <c r="K120" s="451"/>
      <c r="L120" s="451"/>
      <c r="M120" s="451"/>
      <c r="N120" s="452"/>
      <c r="O120" s="448" t="s">
        <v>43</v>
      </c>
      <c r="P120" s="449"/>
      <c r="Q120" s="449"/>
      <c r="R120" s="449"/>
      <c r="S120" s="449"/>
      <c r="T120" s="449"/>
      <c r="U120" s="450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hidden="1" x14ac:dyDescent="0.2">
      <c r="A121" s="451"/>
      <c r="B121" s="451"/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448" t="s">
        <v>43</v>
      </c>
      <c r="P121" s="449"/>
      <c r="Q121" s="449"/>
      <c r="R121" s="449"/>
      <c r="S121" s="449"/>
      <c r="T121" s="449"/>
      <c r="U121" s="450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hidden="1" customHeight="1" x14ac:dyDescent="0.25">
      <c r="A122" s="442" t="s">
        <v>223</v>
      </c>
      <c r="B122" s="442"/>
      <c r="C122" s="442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  <c r="R122" s="442"/>
      <c r="S122" s="442"/>
      <c r="T122" s="442"/>
      <c r="U122" s="442"/>
      <c r="V122" s="442"/>
      <c r="W122" s="442"/>
      <c r="X122" s="442"/>
      <c r="Y122" s="442"/>
      <c r="Z122" s="67"/>
      <c r="AA122" s="67"/>
    </row>
    <row r="123" spans="1:67" ht="27" hidden="1" customHeight="1" x14ac:dyDescent="0.25">
      <c r="A123" s="64" t="s">
        <v>224</v>
      </c>
      <c r="B123" s="64" t="s">
        <v>225</v>
      </c>
      <c r="C123" s="37">
        <v>4301060296</v>
      </c>
      <c r="D123" s="443">
        <v>4607091383065</v>
      </c>
      <c r="E123" s="443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86</v>
      </c>
      <c r="L123" s="39" t="s">
        <v>82</v>
      </c>
      <c r="M123" s="39"/>
      <c r="N123" s="38">
        <v>30</v>
      </c>
      <c r="O123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5"/>
      <c r="Q123" s="445"/>
      <c r="R123" s="445"/>
      <c r="S123" s="446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3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4">IFERROR(W123*I123/H123,"0")</f>
        <v>0</v>
      </c>
      <c r="BM123" s="80">
        <f t="shared" ref="BM123:BM129" si="25">IFERROR(X123*I123/H123,"0")</f>
        <v>0</v>
      </c>
      <c r="BN123" s="80">
        <f t="shared" ref="BN123:BN129" si="26">IFERROR(1/J123*(W123/H123),"0")</f>
        <v>0</v>
      </c>
      <c r="BO123" s="80">
        <f t="shared" ref="BO123:BO129" si="27">IFERROR(1/J123*(X123/H123),"0")</f>
        <v>0</v>
      </c>
    </row>
    <row r="124" spans="1:67" ht="27" hidden="1" customHeight="1" x14ac:dyDescent="0.25">
      <c r="A124" s="64" t="s">
        <v>226</v>
      </c>
      <c r="B124" s="64" t="s">
        <v>227</v>
      </c>
      <c r="C124" s="37">
        <v>4301060371</v>
      </c>
      <c r="D124" s="443">
        <v>4680115881532</v>
      </c>
      <c r="E124" s="44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119</v>
      </c>
      <c r="L124" s="39" t="s">
        <v>82</v>
      </c>
      <c r="M124" s="39"/>
      <c r="N124" s="38">
        <v>30</v>
      </c>
      <c r="O124" s="5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445"/>
      <c r="Q124" s="445"/>
      <c r="R124" s="445"/>
      <c r="S124" s="446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27" hidden="1" customHeight="1" x14ac:dyDescent="0.25">
      <c r="A125" s="64" t="s">
        <v>226</v>
      </c>
      <c r="B125" s="64" t="s">
        <v>228</v>
      </c>
      <c r="C125" s="37">
        <v>4301060366</v>
      </c>
      <c r="D125" s="443">
        <v>4680115881532</v>
      </c>
      <c r="E125" s="443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119</v>
      </c>
      <c r="L125" s="39" t="s">
        <v>82</v>
      </c>
      <c r="M125" s="39"/>
      <c r="N125" s="38">
        <v>30</v>
      </c>
      <c r="O125" s="5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45"/>
      <c r="Q125" s="445"/>
      <c r="R125" s="445"/>
      <c r="S125" s="446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hidden="1" customHeight="1" x14ac:dyDescent="0.25">
      <c r="A126" s="64" t="s">
        <v>226</v>
      </c>
      <c r="B126" s="64" t="s">
        <v>229</v>
      </c>
      <c r="C126" s="37">
        <v>4301060350</v>
      </c>
      <c r="D126" s="443">
        <v>4680115881532</v>
      </c>
      <c r="E126" s="443"/>
      <c r="F126" s="63">
        <v>1.35</v>
      </c>
      <c r="G126" s="38">
        <v>6</v>
      </c>
      <c r="H126" s="63">
        <v>8.1</v>
      </c>
      <c r="I126" s="63">
        <v>8.58</v>
      </c>
      <c r="J126" s="38">
        <v>56</v>
      </c>
      <c r="K126" s="38" t="s">
        <v>119</v>
      </c>
      <c r="L126" s="39" t="s">
        <v>138</v>
      </c>
      <c r="M126" s="39"/>
      <c r="N126" s="38">
        <v>30</v>
      </c>
      <c r="O126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45"/>
      <c r="Q126" s="445"/>
      <c r="R126" s="445"/>
      <c r="S126" s="446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hidden="1" customHeight="1" x14ac:dyDescent="0.25">
      <c r="A127" s="64" t="s">
        <v>230</v>
      </c>
      <c r="B127" s="64" t="s">
        <v>231</v>
      </c>
      <c r="C127" s="37">
        <v>4301060356</v>
      </c>
      <c r="D127" s="443">
        <v>4680115882652</v>
      </c>
      <c r="E127" s="443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86</v>
      </c>
      <c r="L127" s="39" t="s">
        <v>82</v>
      </c>
      <c r="M127" s="39"/>
      <c r="N127" s="38">
        <v>40</v>
      </c>
      <c r="O127" s="5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5"/>
      <c r="Q127" s="445"/>
      <c r="R127" s="445"/>
      <c r="S127" s="446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16.5" hidden="1" customHeight="1" x14ac:dyDescent="0.25">
      <c r="A128" s="64" t="s">
        <v>232</v>
      </c>
      <c r="B128" s="64" t="s">
        <v>233</v>
      </c>
      <c r="C128" s="37">
        <v>4301060309</v>
      </c>
      <c r="D128" s="443">
        <v>4680115880238</v>
      </c>
      <c r="E128" s="443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86</v>
      </c>
      <c r="L128" s="39" t="s">
        <v>82</v>
      </c>
      <c r="M128" s="39"/>
      <c r="N128" s="38">
        <v>40</v>
      </c>
      <c r="O128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5"/>
      <c r="Q128" s="445"/>
      <c r="R128" s="445"/>
      <c r="S128" s="446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27" hidden="1" customHeight="1" x14ac:dyDescent="0.25">
      <c r="A129" s="64" t="s">
        <v>234</v>
      </c>
      <c r="B129" s="64" t="s">
        <v>235</v>
      </c>
      <c r="C129" s="37">
        <v>4301060351</v>
      </c>
      <c r="D129" s="443">
        <v>4680115881464</v>
      </c>
      <c r="E129" s="443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86</v>
      </c>
      <c r="L129" s="39" t="s">
        <v>138</v>
      </c>
      <c r="M129" s="39"/>
      <c r="N129" s="38">
        <v>30</v>
      </c>
      <c r="O129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5"/>
      <c r="Q129" s="445"/>
      <c r="R129" s="445"/>
      <c r="S129" s="446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idden="1" x14ac:dyDescent="0.2">
      <c r="A130" s="451"/>
      <c r="B130" s="451"/>
      <c r="C130" s="451"/>
      <c r="D130" s="451"/>
      <c r="E130" s="451"/>
      <c r="F130" s="451"/>
      <c r="G130" s="451"/>
      <c r="H130" s="451"/>
      <c r="I130" s="451"/>
      <c r="J130" s="451"/>
      <c r="K130" s="451"/>
      <c r="L130" s="451"/>
      <c r="M130" s="451"/>
      <c r="N130" s="452"/>
      <c r="O130" s="448" t="s">
        <v>43</v>
      </c>
      <c r="P130" s="449"/>
      <c r="Q130" s="449"/>
      <c r="R130" s="449"/>
      <c r="S130" s="449"/>
      <c r="T130" s="449"/>
      <c r="U130" s="450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hidden="1" x14ac:dyDescent="0.2">
      <c r="A131" s="451"/>
      <c r="B131" s="451"/>
      <c r="C131" s="451"/>
      <c r="D131" s="451"/>
      <c r="E131" s="451"/>
      <c r="F131" s="451"/>
      <c r="G131" s="451"/>
      <c r="H131" s="451"/>
      <c r="I131" s="451"/>
      <c r="J131" s="451"/>
      <c r="K131" s="451"/>
      <c r="L131" s="451"/>
      <c r="M131" s="451"/>
      <c r="N131" s="452"/>
      <c r="O131" s="448" t="s">
        <v>43</v>
      </c>
      <c r="P131" s="449"/>
      <c r="Q131" s="449"/>
      <c r="R131" s="449"/>
      <c r="S131" s="449"/>
      <c r="T131" s="449"/>
      <c r="U131" s="450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hidden="1" customHeight="1" x14ac:dyDescent="0.25">
      <c r="A132" s="441" t="s">
        <v>236</v>
      </c>
      <c r="B132" s="441"/>
      <c r="C132" s="441"/>
      <c r="D132" s="441"/>
      <c r="E132" s="441"/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  <c r="W132" s="441"/>
      <c r="X132" s="441"/>
      <c r="Y132" s="441"/>
      <c r="Z132" s="66"/>
      <c r="AA132" s="66"/>
    </row>
    <row r="133" spans="1:67" ht="14.25" hidden="1" customHeight="1" x14ac:dyDescent="0.25">
      <c r="A133" s="442" t="s">
        <v>87</v>
      </c>
      <c r="B133" s="442"/>
      <c r="C133" s="442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  <c r="R133" s="442"/>
      <c r="S133" s="442"/>
      <c r="T133" s="442"/>
      <c r="U133" s="442"/>
      <c r="V133" s="442"/>
      <c r="W133" s="442"/>
      <c r="X133" s="442"/>
      <c r="Y133" s="442"/>
      <c r="Z133" s="67"/>
      <c r="AA133" s="67"/>
    </row>
    <row r="134" spans="1:67" ht="27" hidden="1" customHeight="1" x14ac:dyDescent="0.25">
      <c r="A134" s="64" t="s">
        <v>237</v>
      </c>
      <c r="B134" s="64" t="s">
        <v>238</v>
      </c>
      <c r="C134" s="37">
        <v>4301051612</v>
      </c>
      <c r="D134" s="443">
        <v>4607091385168</v>
      </c>
      <c r="E134" s="443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119</v>
      </c>
      <c r="L134" s="39" t="s">
        <v>82</v>
      </c>
      <c r="M134" s="39"/>
      <c r="N134" s="38">
        <v>45</v>
      </c>
      <c r="O134" s="5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45"/>
      <c r="Q134" s="445"/>
      <c r="R134" s="445"/>
      <c r="S134" s="446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hidden="1" customHeight="1" x14ac:dyDescent="0.25">
      <c r="A135" s="64" t="s">
        <v>237</v>
      </c>
      <c r="B135" s="64" t="s">
        <v>239</v>
      </c>
      <c r="C135" s="37">
        <v>4301051360</v>
      </c>
      <c r="D135" s="443">
        <v>4607091385168</v>
      </c>
      <c r="E135" s="443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119</v>
      </c>
      <c r="L135" s="39" t="s">
        <v>138</v>
      </c>
      <c r="M135" s="39"/>
      <c r="N135" s="38">
        <v>45</v>
      </c>
      <c r="O135" s="5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45"/>
      <c r="Q135" s="445"/>
      <c r="R135" s="445"/>
      <c r="S135" s="446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hidden="1" customHeight="1" x14ac:dyDescent="0.25">
      <c r="A136" s="64" t="s">
        <v>240</v>
      </c>
      <c r="B136" s="64" t="s">
        <v>241</v>
      </c>
      <c r="C136" s="37">
        <v>4301051362</v>
      </c>
      <c r="D136" s="443">
        <v>4607091383256</v>
      </c>
      <c r="E136" s="44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86</v>
      </c>
      <c r="L136" s="39" t="s">
        <v>138</v>
      </c>
      <c r="M136" s="39"/>
      <c r="N136" s="38">
        <v>45</v>
      </c>
      <c r="O136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5"/>
      <c r="Q136" s="445"/>
      <c r="R136" s="445"/>
      <c r="S136" s="446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hidden="1" customHeight="1" x14ac:dyDescent="0.25">
      <c r="A137" s="64" t="s">
        <v>242</v>
      </c>
      <c r="B137" s="64" t="s">
        <v>243</v>
      </c>
      <c r="C137" s="37">
        <v>4301051358</v>
      </c>
      <c r="D137" s="443">
        <v>4607091385748</v>
      </c>
      <c r="E137" s="44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86</v>
      </c>
      <c r="L137" s="39" t="s">
        <v>138</v>
      </c>
      <c r="M137" s="39"/>
      <c r="N137" s="38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5"/>
      <c r="Q137" s="445"/>
      <c r="R137" s="445"/>
      <c r="S137" s="446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hidden="1" customHeight="1" x14ac:dyDescent="0.25">
      <c r="A138" s="64" t="s">
        <v>244</v>
      </c>
      <c r="B138" s="64" t="s">
        <v>245</v>
      </c>
      <c r="C138" s="37">
        <v>4301051738</v>
      </c>
      <c r="D138" s="443">
        <v>4680115884533</v>
      </c>
      <c r="E138" s="443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86</v>
      </c>
      <c r="L138" s="39" t="s">
        <v>82</v>
      </c>
      <c r="M138" s="39"/>
      <c r="N138" s="38">
        <v>45</v>
      </c>
      <c r="O138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5"/>
      <c r="Q138" s="445"/>
      <c r="R138" s="445"/>
      <c r="S138" s="446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idden="1" x14ac:dyDescent="0.2">
      <c r="A139" s="451"/>
      <c r="B139" s="451"/>
      <c r="C139" s="451"/>
      <c r="D139" s="451"/>
      <c r="E139" s="451"/>
      <c r="F139" s="451"/>
      <c r="G139" s="451"/>
      <c r="H139" s="451"/>
      <c r="I139" s="451"/>
      <c r="J139" s="451"/>
      <c r="K139" s="451"/>
      <c r="L139" s="451"/>
      <c r="M139" s="451"/>
      <c r="N139" s="452"/>
      <c r="O139" s="448" t="s">
        <v>43</v>
      </c>
      <c r="P139" s="449"/>
      <c r="Q139" s="449"/>
      <c r="R139" s="449"/>
      <c r="S139" s="449"/>
      <c r="T139" s="449"/>
      <c r="U139" s="450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hidden="1" x14ac:dyDescent="0.2">
      <c r="A140" s="451"/>
      <c r="B140" s="451"/>
      <c r="C140" s="451"/>
      <c r="D140" s="451"/>
      <c r="E140" s="451"/>
      <c r="F140" s="451"/>
      <c r="G140" s="451"/>
      <c r="H140" s="451"/>
      <c r="I140" s="451"/>
      <c r="J140" s="451"/>
      <c r="K140" s="451"/>
      <c r="L140" s="451"/>
      <c r="M140" s="451"/>
      <c r="N140" s="452"/>
      <c r="O140" s="448" t="s">
        <v>43</v>
      </c>
      <c r="P140" s="449"/>
      <c r="Q140" s="449"/>
      <c r="R140" s="449"/>
      <c r="S140" s="449"/>
      <c r="T140" s="449"/>
      <c r="U140" s="450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hidden="1" customHeight="1" x14ac:dyDescent="0.2">
      <c r="A141" s="440" t="s">
        <v>246</v>
      </c>
      <c r="B141" s="440"/>
      <c r="C141" s="440"/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55"/>
      <c r="AA141" s="55"/>
    </row>
    <row r="142" spans="1:67" ht="16.5" hidden="1" customHeight="1" x14ac:dyDescent="0.25">
      <c r="A142" s="441" t="s">
        <v>247</v>
      </c>
      <c r="B142" s="441"/>
      <c r="C142" s="441"/>
      <c r="D142" s="441"/>
      <c r="E142" s="441"/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66"/>
      <c r="AA142" s="66"/>
    </row>
    <row r="143" spans="1:67" ht="14.25" hidden="1" customHeight="1" x14ac:dyDescent="0.25">
      <c r="A143" s="442" t="s">
        <v>123</v>
      </c>
      <c r="B143" s="442"/>
      <c r="C143" s="442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  <c r="R143" s="442"/>
      <c r="S143" s="442"/>
      <c r="T143" s="442"/>
      <c r="U143" s="442"/>
      <c r="V143" s="442"/>
      <c r="W143" s="442"/>
      <c r="X143" s="442"/>
      <c r="Y143" s="442"/>
      <c r="Z143" s="67"/>
      <c r="AA143" s="67"/>
    </row>
    <row r="144" spans="1:67" ht="27" hidden="1" customHeight="1" x14ac:dyDescent="0.25">
      <c r="A144" s="64" t="s">
        <v>248</v>
      </c>
      <c r="B144" s="64" t="s">
        <v>249</v>
      </c>
      <c r="C144" s="37">
        <v>4301011223</v>
      </c>
      <c r="D144" s="443">
        <v>4607091383423</v>
      </c>
      <c r="E144" s="44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119</v>
      </c>
      <c r="L144" s="39" t="s">
        <v>138</v>
      </c>
      <c r="M144" s="39"/>
      <c r="N144" s="38">
        <v>35</v>
      </c>
      <c r="O144" s="52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5"/>
      <c r="Q144" s="445"/>
      <c r="R144" s="445"/>
      <c r="S144" s="446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hidden="1" customHeight="1" x14ac:dyDescent="0.25">
      <c r="A145" s="64" t="s">
        <v>250</v>
      </c>
      <c r="B145" s="64" t="s">
        <v>251</v>
      </c>
      <c r="C145" s="37">
        <v>4301011338</v>
      </c>
      <c r="D145" s="443">
        <v>4607091381405</v>
      </c>
      <c r="E145" s="443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119</v>
      </c>
      <c r="L145" s="39" t="s">
        <v>82</v>
      </c>
      <c r="M145" s="39"/>
      <c r="N145" s="38">
        <v>35</v>
      </c>
      <c r="O145" s="52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5"/>
      <c r="Q145" s="445"/>
      <c r="R145" s="445"/>
      <c r="S145" s="446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hidden="1" customHeight="1" x14ac:dyDescent="0.25">
      <c r="A146" s="64" t="s">
        <v>252</v>
      </c>
      <c r="B146" s="64" t="s">
        <v>253</v>
      </c>
      <c r="C146" s="37">
        <v>4301011333</v>
      </c>
      <c r="D146" s="443">
        <v>4607091386516</v>
      </c>
      <c r="E146" s="443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119</v>
      </c>
      <c r="L146" s="39" t="s">
        <v>82</v>
      </c>
      <c r="M146" s="39"/>
      <c r="N146" s="38">
        <v>30</v>
      </c>
      <c r="O146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5"/>
      <c r="Q146" s="445"/>
      <c r="R146" s="445"/>
      <c r="S146" s="446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idden="1" x14ac:dyDescent="0.2">
      <c r="A147" s="451"/>
      <c r="B147" s="451"/>
      <c r="C147" s="451"/>
      <c r="D147" s="451"/>
      <c r="E147" s="451"/>
      <c r="F147" s="451"/>
      <c r="G147" s="451"/>
      <c r="H147" s="451"/>
      <c r="I147" s="451"/>
      <c r="J147" s="451"/>
      <c r="K147" s="451"/>
      <c r="L147" s="451"/>
      <c r="M147" s="451"/>
      <c r="N147" s="452"/>
      <c r="O147" s="448" t="s">
        <v>43</v>
      </c>
      <c r="P147" s="449"/>
      <c r="Q147" s="449"/>
      <c r="R147" s="449"/>
      <c r="S147" s="449"/>
      <c r="T147" s="449"/>
      <c r="U147" s="450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hidden="1" x14ac:dyDescent="0.2">
      <c r="A148" s="451"/>
      <c r="B148" s="451"/>
      <c r="C148" s="451"/>
      <c r="D148" s="451"/>
      <c r="E148" s="451"/>
      <c r="F148" s="451"/>
      <c r="G148" s="451"/>
      <c r="H148" s="451"/>
      <c r="I148" s="451"/>
      <c r="J148" s="451"/>
      <c r="K148" s="451"/>
      <c r="L148" s="451"/>
      <c r="M148" s="451"/>
      <c r="N148" s="452"/>
      <c r="O148" s="448" t="s">
        <v>43</v>
      </c>
      <c r="P148" s="449"/>
      <c r="Q148" s="449"/>
      <c r="R148" s="449"/>
      <c r="S148" s="449"/>
      <c r="T148" s="449"/>
      <c r="U148" s="450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hidden="1" customHeight="1" x14ac:dyDescent="0.25">
      <c r="A149" s="441" t="s">
        <v>254</v>
      </c>
      <c r="B149" s="441"/>
      <c r="C149" s="441"/>
      <c r="D149" s="441"/>
      <c r="E149" s="441"/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66"/>
      <c r="AA149" s="66"/>
    </row>
    <row r="150" spans="1:67" ht="14.25" hidden="1" customHeight="1" x14ac:dyDescent="0.25">
      <c r="A150" s="442" t="s">
        <v>77</v>
      </c>
      <c r="B150" s="442"/>
      <c r="C150" s="442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  <c r="R150" s="442"/>
      <c r="S150" s="442"/>
      <c r="T150" s="442"/>
      <c r="U150" s="442"/>
      <c r="V150" s="442"/>
      <c r="W150" s="442"/>
      <c r="X150" s="442"/>
      <c r="Y150" s="442"/>
      <c r="Z150" s="67"/>
      <c r="AA150" s="67"/>
    </row>
    <row r="151" spans="1:67" ht="27" hidden="1" customHeight="1" x14ac:dyDescent="0.25">
      <c r="A151" s="64" t="s">
        <v>255</v>
      </c>
      <c r="B151" s="64" t="s">
        <v>256</v>
      </c>
      <c r="C151" s="37">
        <v>4301031191</v>
      </c>
      <c r="D151" s="443">
        <v>4680115880993</v>
      </c>
      <c r="E151" s="443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86</v>
      </c>
      <c r="L151" s="39" t="s">
        <v>82</v>
      </c>
      <c r="M151" s="39"/>
      <c r="N151" s="38">
        <v>40</v>
      </c>
      <c r="O151" s="5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5"/>
      <c r="Q151" s="445"/>
      <c r="R151" s="445"/>
      <c r="S151" s="446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8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29">IFERROR(W151*I151/H151,"0")</f>
        <v>0</v>
      </c>
      <c r="BM151" s="80">
        <f t="shared" ref="BM151:BM159" si="30">IFERROR(X151*I151/H151,"0")</f>
        <v>0</v>
      </c>
      <c r="BN151" s="80">
        <f t="shared" ref="BN151:BN159" si="31">IFERROR(1/J151*(W151/H151),"0")</f>
        <v>0</v>
      </c>
      <c r="BO151" s="80">
        <f t="shared" ref="BO151:BO159" si="32">IFERROR(1/J151*(X151/H151),"0")</f>
        <v>0</v>
      </c>
    </row>
    <row r="152" spans="1:67" ht="27" hidden="1" customHeight="1" x14ac:dyDescent="0.25">
      <c r="A152" s="64" t="s">
        <v>257</v>
      </c>
      <c r="B152" s="64" t="s">
        <v>258</v>
      </c>
      <c r="C152" s="37">
        <v>4301031204</v>
      </c>
      <c r="D152" s="443">
        <v>4680115881761</v>
      </c>
      <c r="E152" s="443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5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5"/>
      <c r="Q152" s="445"/>
      <c r="R152" s="445"/>
      <c r="S152" s="446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hidden="1" customHeight="1" x14ac:dyDescent="0.25">
      <c r="A153" s="64" t="s">
        <v>259</v>
      </c>
      <c r="B153" s="64" t="s">
        <v>260</v>
      </c>
      <c r="C153" s="37">
        <v>4301031201</v>
      </c>
      <c r="D153" s="443">
        <v>4680115881563</v>
      </c>
      <c r="E153" s="443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86</v>
      </c>
      <c r="L153" s="39" t="s">
        <v>82</v>
      </c>
      <c r="M153" s="39"/>
      <c r="N153" s="38">
        <v>40</v>
      </c>
      <c r="O153" s="5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5"/>
      <c r="Q153" s="445"/>
      <c r="R153" s="445"/>
      <c r="S153" s="446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hidden="1" customHeight="1" x14ac:dyDescent="0.25">
      <c r="A154" s="64" t="s">
        <v>261</v>
      </c>
      <c r="B154" s="64" t="s">
        <v>262</v>
      </c>
      <c r="C154" s="37">
        <v>4301031199</v>
      </c>
      <c r="D154" s="443">
        <v>4680115880986</v>
      </c>
      <c r="E154" s="443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5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5"/>
      <c r="Q154" s="445"/>
      <c r="R154" s="445"/>
      <c r="S154" s="446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hidden="1" customHeight="1" x14ac:dyDescent="0.25">
      <c r="A155" s="64" t="s">
        <v>263</v>
      </c>
      <c r="B155" s="64" t="s">
        <v>264</v>
      </c>
      <c r="C155" s="37">
        <v>4301031190</v>
      </c>
      <c r="D155" s="443">
        <v>4680115880207</v>
      </c>
      <c r="E155" s="443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5"/>
      <c r="Q155" s="445"/>
      <c r="R155" s="445"/>
      <c r="S155" s="446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hidden="1" customHeight="1" x14ac:dyDescent="0.25">
      <c r="A156" s="64" t="s">
        <v>265</v>
      </c>
      <c r="B156" s="64" t="s">
        <v>266</v>
      </c>
      <c r="C156" s="37">
        <v>4301031205</v>
      </c>
      <c r="D156" s="443">
        <v>4680115881785</v>
      </c>
      <c r="E156" s="443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5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5"/>
      <c r="Q156" s="445"/>
      <c r="R156" s="445"/>
      <c r="S156" s="446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hidden="1" customHeight="1" x14ac:dyDescent="0.25">
      <c r="A157" s="64" t="s">
        <v>267</v>
      </c>
      <c r="B157" s="64" t="s">
        <v>268</v>
      </c>
      <c r="C157" s="37">
        <v>4301031202</v>
      </c>
      <c r="D157" s="443">
        <v>4680115881679</v>
      </c>
      <c r="E157" s="443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83</v>
      </c>
      <c r="L157" s="39" t="s">
        <v>82</v>
      </c>
      <c r="M157" s="39"/>
      <c r="N157" s="38">
        <v>40</v>
      </c>
      <c r="O157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5"/>
      <c r="Q157" s="445"/>
      <c r="R157" s="445"/>
      <c r="S157" s="446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hidden="1" customHeight="1" x14ac:dyDescent="0.25">
      <c r="A158" s="64" t="s">
        <v>269</v>
      </c>
      <c r="B158" s="64" t="s">
        <v>270</v>
      </c>
      <c r="C158" s="37">
        <v>4301031158</v>
      </c>
      <c r="D158" s="443">
        <v>4680115880191</v>
      </c>
      <c r="E158" s="443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86</v>
      </c>
      <c r="L158" s="39" t="s">
        <v>82</v>
      </c>
      <c r="M158" s="39"/>
      <c r="N158" s="38">
        <v>40</v>
      </c>
      <c r="O158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5"/>
      <c r="Q158" s="445"/>
      <c r="R158" s="445"/>
      <c r="S158" s="446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16.5" hidden="1" customHeight="1" x14ac:dyDescent="0.25">
      <c r="A159" s="64" t="s">
        <v>271</v>
      </c>
      <c r="B159" s="64" t="s">
        <v>272</v>
      </c>
      <c r="C159" s="37">
        <v>4301031245</v>
      </c>
      <c r="D159" s="443">
        <v>4680115883963</v>
      </c>
      <c r="E159" s="443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83</v>
      </c>
      <c r="L159" s="39" t="s">
        <v>82</v>
      </c>
      <c r="M159" s="39"/>
      <c r="N159" s="38">
        <v>40</v>
      </c>
      <c r="O159" s="5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5"/>
      <c r="Q159" s="445"/>
      <c r="R159" s="445"/>
      <c r="S159" s="446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idden="1" x14ac:dyDescent="0.2">
      <c r="A160" s="451"/>
      <c r="B160" s="451"/>
      <c r="C160" s="451"/>
      <c r="D160" s="451"/>
      <c r="E160" s="451"/>
      <c r="F160" s="451"/>
      <c r="G160" s="451"/>
      <c r="H160" s="451"/>
      <c r="I160" s="451"/>
      <c r="J160" s="451"/>
      <c r="K160" s="451"/>
      <c r="L160" s="451"/>
      <c r="M160" s="451"/>
      <c r="N160" s="452"/>
      <c r="O160" s="448" t="s">
        <v>43</v>
      </c>
      <c r="P160" s="449"/>
      <c r="Q160" s="449"/>
      <c r="R160" s="449"/>
      <c r="S160" s="449"/>
      <c r="T160" s="449"/>
      <c r="U160" s="450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hidden="1" x14ac:dyDescent="0.2">
      <c r="A161" s="451"/>
      <c r="B161" s="451"/>
      <c r="C161" s="451"/>
      <c r="D161" s="451"/>
      <c r="E161" s="451"/>
      <c r="F161" s="451"/>
      <c r="G161" s="451"/>
      <c r="H161" s="451"/>
      <c r="I161" s="451"/>
      <c r="J161" s="451"/>
      <c r="K161" s="451"/>
      <c r="L161" s="451"/>
      <c r="M161" s="451"/>
      <c r="N161" s="452"/>
      <c r="O161" s="448" t="s">
        <v>43</v>
      </c>
      <c r="P161" s="449"/>
      <c r="Q161" s="449"/>
      <c r="R161" s="449"/>
      <c r="S161" s="449"/>
      <c r="T161" s="449"/>
      <c r="U161" s="450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hidden="1" customHeight="1" x14ac:dyDescent="0.25">
      <c r="A162" s="441" t="s">
        <v>273</v>
      </c>
      <c r="B162" s="441"/>
      <c r="C162" s="441"/>
      <c r="D162" s="441"/>
      <c r="E162" s="441"/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66"/>
      <c r="AA162" s="66"/>
    </row>
    <row r="163" spans="1:67" ht="14.25" hidden="1" customHeight="1" x14ac:dyDescent="0.25">
      <c r="A163" s="442" t="s">
        <v>123</v>
      </c>
      <c r="B163" s="442"/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  <c r="R163" s="442"/>
      <c r="S163" s="442"/>
      <c r="T163" s="442"/>
      <c r="U163" s="442"/>
      <c r="V163" s="442"/>
      <c r="W163" s="442"/>
      <c r="X163" s="442"/>
      <c r="Y163" s="442"/>
      <c r="Z163" s="67"/>
      <c r="AA163" s="67"/>
    </row>
    <row r="164" spans="1:67" ht="16.5" hidden="1" customHeight="1" x14ac:dyDescent="0.25">
      <c r="A164" s="64" t="s">
        <v>274</v>
      </c>
      <c r="B164" s="64" t="s">
        <v>275</v>
      </c>
      <c r="C164" s="37">
        <v>4301011450</v>
      </c>
      <c r="D164" s="443">
        <v>4680115881402</v>
      </c>
      <c r="E164" s="443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119</v>
      </c>
      <c r="L164" s="39" t="s">
        <v>118</v>
      </c>
      <c r="M164" s="39"/>
      <c r="N164" s="38">
        <v>55</v>
      </c>
      <c r="O164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5"/>
      <c r="Q164" s="445"/>
      <c r="R164" s="445"/>
      <c r="S164" s="446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hidden="1" customHeight="1" x14ac:dyDescent="0.25">
      <c r="A165" s="64" t="s">
        <v>276</v>
      </c>
      <c r="B165" s="64" t="s">
        <v>277</v>
      </c>
      <c r="C165" s="37">
        <v>4301011454</v>
      </c>
      <c r="D165" s="443">
        <v>4680115881396</v>
      </c>
      <c r="E165" s="443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86</v>
      </c>
      <c r="L165" s="39" t="s">
        <v>82</v>
      </c>
      <c r="M165" s="39"/>
      <c r="N165" s="38">
        <v>55</v>
      </c>
      <c r="O165" s="5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5"/>
      <c r="Q165" s="445"/>
      <c r="R165" s="445"/>
      <c r="S165" s="446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hidden="1" x14ac:dyDescent="0.2">
      <c r="A166" s="451"/>
      <c r="B166" s="451"/>
      <c r="C166" s="451"/>
      <c r="D166" s="451"/>
      <c r="E166" s="451"/>
      <c r="F166" s="451"/>
      <c r="G166" s="451"/>
      <c r="H166" s="451"/>
      <c r="I166" s="451"/>
      <c r="J166" s="451"/>
      <c r="K166" s="451"/>
      <c r="L166" s="451"/>
      <c r="M166" s="451"/>
      <c r="N166" s="452"/>
      <c r="O166" s="448" t="s">
        <v>43</v>
      </c>
      <c r="P166" s="449"/>
      <c r="Q166" s="449"/>
      <c r="R166" s="449"/>
      <c r="S166" s="449"/>
      <c r="T166" s="449"/>
      <c r="U166" s="450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hidden="1" x14ac:dyDescent="0.2">
      <c r="A167" s="451"/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2"/>
      <c r="O167" s="448" t="s">
        <v>43</v>
      </c>
      <c r="P167" s="449"/>
      <c r="Q167" s="449"/>
      <c r="R167" s="449"/>
      <c r="S167" s="449"/>
      <c r="T167" s="449"/>
      <c r="U167" s="450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hidden="1" customHeight="1" x14ac:dyDescent="0.25">
      <c r="A168" s="442" t="s">
        <v>115</v>
      </c>
      <c r="B168" s="442"/>
      <c r="C168" s="442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  <c r="R168" s="442"/>
      <c r="S168" s="442"/>
      <c r="T168" s="442"/>
      <c r="U168" s="442"/>
      <c r="V168" s="442"/>
      <c r="W168" s="442"/>
      <c r="X168" s="442"/>
      <c r="Y168" s="442"/>
      <c r="Z168" s="67"/>
      <c r="AA168" s="67"/>
    </row>
    <row r="169" spans="1:67" ht="16.5" hidden="1" customHeight="1" x14ac:dyDescent="0.25">
      <c r="A169" s="64" t="s">
        <v>278</v>
      </c>
      <c r="B169" s="64" t="s">
        <v>279</v>
      </c>
      <c r="C169" s="37">
        <v>4301020262</v>
      </c>
      <c r="D169" s="443">
        <v>4680115882935</v>
      </c>
      <c r="E169" s="443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119</v>
      </c>
      <c r="L169" s="39" t="s">
        <v>138</v>
      </c>
      <c r="M169" s="39"/>
      <c r="N169" s="38">
        <v>50</v>
      </c>
      <c r="O169" s="5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5"/>
      <c r="Q169" s="445"/>
      <c r="R169" s="445"/>
      <c r="S169" s="446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hidden="1" customHeight="1" x14ac:dyDescent="0.25">
      <c r="A170" s="64" t="s">
        <v>280</v>
      </c>
      <c r="B170" s="64" t="s">
        <v>281</v>
      </c>
      <c r="C170" s="37">
        <v>4301020220</v>
      </c>
      <c r="D170" s="443">
        <v>4680115880764</v>
      </c>
      <c r="E170" s="443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86</v>
      </c>
      <c r="L170" s="39" t="s">
        <v>118</v>
      </c>
      <c r="M170" s="39"/>
      <c r="N170" s="38">
        <v>50</v>
      </c>
      <c r="O170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5"/>
      <c r="Q170" s="445"/>
      <c r="R170" s="445"/>
      <c r="S170" s="446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hidden="1" x14ac:dyDescent="0.2">
      <c r="A171" s="451"/>
      <c r="B171" s="451"/>
      <c r="C171" s="451"/>
      <c r="D171" s="451"/>
      <c r="E171" s="451"/>
      <c r="F171" s="451"/>
      <c r="G171" s="451"/>
      <c r="H171" s="451"/>
      <c r="I171" s="451"/>
      <c r="J171" s="451"/>
      <c r="K171" s="451"/>
      <c r="L171" s="451"/>
      <c r="M171" s="451"/>
      <c r="N171" s="452"/>
      <c r="O171" s="448" t="s">
        <v>43</v>
      </c>
      <c r="P171" s="449"/>
      <c r="Q171" s="449"/>
      <c r="R171" s="449"/>
      <c r="S171" s="449"/>
      <c r="T171" s="449"/>
      <c r="U171" s="450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hidden="1" x14ac:dyDescent="0.2">
      <c r="A172" s="451"/>
      <c r="B172" s="451"/>
      <c r="C172" s="451"/>
      <c r="D172" s="451"/>
      <c r="E172" s="451"/>
      <c r="F172" s="451"/>
      <c r="G172" s="451"/>
      <c r="H172" s="451"/>
      <c r="I172" s="451"/>
      <c r="J172" s="451"/>
      <c r="K172" s="451"/>
      <c r="L172" s="451"/>
      <c r="M172" s="451"/>
      <c r="N172" s="452"/>
      <c r="O172" s="448" t="s">
        <v>43</v>
      </c>
      <c r="P172" s="449"/>
      <c r="Q172" s="449"/>
      <c r="R172" s="449"/>
      <c r="S172" s="449"/>
      <c r="T172" s="449"/>
      <c r="U172" s="450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hidden="1" customHeight="1" x14ac:dyDescent="0.25">
      <c r="A173" s="442" t="s">
        <v>77</v>
      </c>
      <c r="B173" s="442"/>
      <c r="C173" s="442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  <c r="R173" s="442"/>
      <c r="S173" s="442"/>
      <c r="T173" s="442"/>
      <c r="U173" s="442"/>
      <c r="V173" s="442"/>
      <c r="W173" s="442"/>
      <c r="X173" s="442"/>
      <c r="Y173" s="442"/>
      <c r="Z173" s="67"/>
      <c r="AA173" s="67"/>
    </row>
    <row r="174" spans="1:67" ht="27" hidden="1" customHeight="1" x14ac:dyDescent="0.25">
      <c r="A174" s="64" t="s">
        <v>282</v>
      </c>
      <c r="B174" s="64" t="s">
        <v>283</v>
      </c>
      <c r="C174" s="37">
        <v>4301031224</v>
      </c>
      <c r="D174" s="443">
        <v>4680115882683</v>
      </c>
      <c r="E174" s="44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5"/>
      <c r="Q174" s="445"/>
      <c r="R174" s="445"/>
      <c r="S174" s="446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hidden="1" customHeight="1" x14ac:dyDescent="0.25">
      <c r="A175" s="64" t="s">
        <v>284</v>
      </c>
      <c r="B175" s="64" t="s">
        <v>285</v>
      </c>
      <c r="C175" s="37">
        <v>4301031230</v>
      </c>
      <c r="D175" s="443">
        <v>4680115882690</v>
      </c>
      <c r="E175" s="44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86</v>
      </c>
      <c r="L175" s="39" t="s">
        <v>82</v>
      </c>
      <c r="M175" s="39"/>
      <c r="N175" s="38">
        <v>40</v>
      </c>
      <c r="O175" s="5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5"/>
      <c r="Q175" s="445"/>
      <c r="R175" s="445"/>
      <c r="S175" s="446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hidden="1" customHeight="1" x14ac:dyDescent="0.25">
      <c r="A176" s="64" t="s">
        <v>286</v>
      </c>
      <c r="B176" s="64" t="s">
        <v>287</v>
      </c>
      <c r="C176" s="37">
        <v>4301031220</v>
      </c>
      <c r="D176" s="443">
        <v>4680115882669</v>
      </c>
      <c r="E176" s="44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86</v>
      </c>
      <c r="L176" s="39" t="s">
        <v>82</v>
      </c>
      <c r="M176" s="39"/>
      <c r="N176" s="38">
        <v>40</v>
      </c>
      <c r="O176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5"/>
      <c r="Q176" s="445"/>
      <c r="R176" s="445"/>
      <c r="S176" s="446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hidden="1" customHeight="1" x14ac:dyDescent="0.25">
      <c r="A177" s="64" t="s">
        <v>288</v>
      </c>
      <c r="B177" s="64" t="s">
        <v>289</v>
      </c>
      <c r="C177" s="37">
        <v>4301031221</v>
      </c>
      <c r="D177" s="443">
        <v>4680115882676</v>
      </c>
      <c r="E177" s="443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86</v>
      </c>
      <c r="L177" s="39" t="s">
        <v>82</v>
      </c>
      <c r="M177" s="39"/>
      <c r="N177" s="38">
        <v>40</v>
      </c>
      <c r="O177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5"/>
      <c r="Q177" s="445"/>
      <c r="R177" s="445"/>
      <c r="S177" s="446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hidden="1" x14ac:dyDescent="0.2">
      <c r="A178" s="451"/>
      <c r="B178" s="451"/>
      <c r="C178" s="451"/>
      <c r="D178" s="451"/>
      <c r="E178" s="451"/>
      <c r="F178" s="451"/>
      <c r="G178" s="451"/>
      <c r="H178" s="451"/>
      <c r="I178" s="451"/>
      <c r="J178" s="451"/>
      <c r="K178" s="451"/>
      <c r="L178" s="451"/>
      <c r="M178" s="451"/>
      <c r="N178" s="452"/>
      <c r="O178" s="448" t="s">
        <v>43</v>
      </c>
      <c r="P178" s="449"/>
      <c r="Q178" s="449"/>
      <c r="R178" s="449"/>
      <c r="S178" s="449"/>
      <c r="T178" s="449"/>
      <c r="U178" s="450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hidden="1" x14ac:dyDescent="0.2">
      <c r="A179" s="451"/>
      <c r="B179" s="451"/>
      <c r="C179" s="451"/>
      <c r="D179" s="451"/>
      <c r="E179" s="451"/>
      <c r="F179" s="451"/>
      <c r="G179" s="451"/>
      <c r="H179" s="451"/>
      <c r="I179" s="451"/>
      <c r="J179" s="451"/>
      <c r="K179" s="451"/>
      <c r="L179" s="451"/>
      <c r="M179" s="451"/>
      <c r="N179" s="452"/>
      <c r="O179" s="448" t="s">
        <v>43</v>
      </c>
      <c r="P179" s="449"/>
      <c r="Q179" s="449"/>
      <c r="R179" s="449"/>
      <c r="S179" s="449"/>
      <c r="T179" s="449"/>
      <c r="U179" s="450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hidden="1" customHeight="1" x14ac:dyDescent="0.25">
      <c r="A180" s="442" t="s">
        <v>87</v>
      </c>
      <c r="B180" s="442"/>
      <c r="C180" s="442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  <c r="R180" s="442"/>
      <c r="S180" s="442"/>
      <c r="T180" s="442"/>
      <c r="U180" s="442"/>
      <c r="V180" s="442"/>
      <c r="W180" s="442"/>
      <c r="X180" s="442"/>
      <c r="Y180" s="442"/>
      <c r="Z180" s="67"/>
      <c r="AA180" s="67"/>
    </row>
    <row r="181" spans="1:67" ht="27" hidden="1" customHeight="1" x14ac:dyDescent="0.25">
      <c r="A181" s="64" t="s">
        <v>290</v>
      </c>
      <c r="B181" s="64" t="s">
        <v>291</v>
      </c>
      <c r="C181" s="37">
        <v>4301051409</v>
      </c>
      <c r="D181" s="443">
        <v>4680115881556</v>
      </c>
      <c r="E181" s="44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119</v>
      </c>
      <c r="L181" s="39" t="s">
        <v>138</v>
      </c>
      <c r="M181" s="39"/>
      <c r="N181" s="38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5"/>
      <c r="Q181" s="445"/>
      <c r="R181" s="445"/>
      <c r="S181" s="446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3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4">IFERROR(W181*I181/H181,"0")</f>
        <v>0</v>
      </c>
      <c r="BM181" s="80">
        <f t="shared" ref="BM181:BM197" si="35">IFERROR(X181*I181/H181,"0")</f>
        <v>0</v>
      </c>
      <c r="BN181" s="80">
        <f t="shared" ref="BN181:BN197" si="36">IFERROR(1/J181*(W181/H181),"0")</f>
        <v>0</v>
      </c>
      <c r="BO181" s="80">
        <f t="shared" ref="BO181:BO197" si="37">IFERROR(1/J181*(X181/H181),"0")</f>
        <v>0</v>
      </c>
    </row>
    <row r="182" spans="1:67" ht="27" hidden="1" customHeight="1" x14ac:dyDescent="0.25">
      <c r="A182" s="64" t="s">
        <v>292</v>
      </c>
      <c r="B182" s="64" t="s">
        <v>293</v>
      </c>
      <c r="C182" s="37">
        <v>4301051408</v>
      </c>
      <c r="D182" s="443">
        <v>4680115881594</v>
      </c>
      <c r="E182" s="443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119</v>
      </c>
      <c r="L182" s="39" t="s">
        <v>138</v>
      </c>
      <c r="M182" s="39"/>
      <c r="N182" s="38">
        <v>40</v>
      </c>
      <c r="O182" s="5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5"/>
      <c r="Q182" s="445"/>
      <c r="R182" s="445"/>
      <c r="S182" s="446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hidden="1" customHeight="1" x14ac:dyDescent="0.25">
      <c r="A183" s="64" t="s">
        <v>294</v>
      </c>
      <c r="B183" s="64" t="s">
        <v>295</v>
      </c>
      <c r="C183" s="37">
        <v>4301051505</v>
      </c>
      <c r="D183" s="443">
        <v>4680115881587</v>
      </c>
      <c r="E183" s="44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119</v>
      </c>
      <c r="L183" s="39" t="s">
        <v>82</v>
      </c>
      <c r="M183" s="39"/>
      <c r="N183" s="38">
        <v>40</v>
      </c>
      <c r="O183" s="5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5"/>
      <c r="Q183" s="445"/>
      <c r="R183" s="445"/>
      <c r="S183" s="446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16.5" hidden="1" customHeight="1" x14ac:dyDescent="0.25">
      <c r="A184" s="64" t="s">
        <v>296</v>
      </c>
      <c r="B184" s="64" t="s">
        <v>297</v>
      </c>
      <c r="C184" s="37">
        <v>4301051380</v>
      </c>
      <c r="D184" s="443">
        <v>4680115880962</v>
      </c>
      <c r="E184" s="443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119</v>
      </c>
      <c r="L184" s="39" t="s">
        <v>82</v>
      </c>
      <c r="M184" s="39"/>
      <c r="N184" s="38">
        <v>40</v>
      </c>
      <c r="O184" s="5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5"/>
      <c r="Q184" s="445"/>
      <c r="R184" s="445"/>
      <c r="S184" s="446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hidden="1" customHeight="1" x14ac:dyDescent="0.25">
      <c r="A185" s="64" t="s">
        <v>298</v>
      </c>
      <c r="B185" s="64" t="s">
        <v>299</v>
      </c>
      <c r="C185" s="37">
        <v>4301051411</v>
      </c>
      <c r="D185" s="443">
        <v>4680115881617</v>
      </c>
      <c r="E185" s="443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119</v>
      </c>
      <c r="L185" s="39" t="s">
        <v>138</v>
      </c>
      <c r="M185" s="39"/>
      <c r="N185" s="38">
        <v>40</v>
      </c>
      <c r="O185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45"/>
      <c r="Q185" s="445"/>
      <c r="R185" s="445"/>
      <c r="S185" s="446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16.5" hidden="1" customHeight="1" x14ac:dyDescent="0.25">
      <c r="A186" s="64" t="s">
        <v>300</v>
      </c>
      <c r="B186" s="64" t="s">
        <v>301</v>
      </c>
      <c r="C186" s="37">
        <v>4301051538</v>
      </c>
      <c r="D186" s="443">
        <v>4680115880573</v>
      </c>
      <c r="E186" s="443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119</v>
      </c>
      <c r="L186" s="39" t="s">
        <v>82</v>
      </c>
      <c r="M186" s="39"/>
      <c r="N186" s="38">
        <v>45</v>
      </c>
      <c r="O186" s="5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45"/>
      <c r="Q186" s="445"/>
      <c r="R186" s="445"/>
      <c r="S186" s="446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hidden="1" customHeight="1" x14ac:dyDescent="0.25">
      <c r="A187" s="64" t="s">
        <v>302</v>
      </c>
      <c r="B187" s="64" t="s">
        <v>303</v>
      </c>
      <c r="C187" s="37">
        <v>4301051487</v>
      </c>
      <c r="D187" s="443">
        <v>4680115881228</v>
      </c>
      <c r="E187" s="44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86</v>
      </c>
      <c r="L187" s="39" t="s">
        <v>82</v>
      </c>
      <c r="M187" s="39"/>
      <c r="N187" s="38">
        <v>40</v>
      </c>
      <c r="O187" s="5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45"/>
      <c r="Q187" s="445"/>
      <c r="R187" s="445"/>
      <c r="S187" s="446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hidden="1" customHeight="1" x14ac:dyDescent="0.25">
      <c r="A188" s="64" t="s">
        <v>304</v>
      </c>
      <c r="B188" s="64" t="s">
        <v>305</v>
      </c>
      <c r="C188" s="37">
        <v>4301051506</v>
      </c>
      <c r="D188" s="443">
        <v>4680115881037</v>
      </c>
      <c r="E188" s="443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86</v>
      </c>
      <c r="L188" s="39" t="s">
        <v>82</v>
      </c>
      <c r="M188" s="39"/>
      <c r="N188" s="38">
        <v>40</v>
      </c>
      <c r="O188" s="5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45"/>
      <c r="Q188" s="445"/>
      <c r="R188" s="445"/>
      <c r="S188" s="446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hidden="1" customHeight="1" x14ac:dyDescent="0.25">
      <c r="A189" s="64" t="s">
        <v>306</v>
      </c>
      <c r="B189" s="64" t="s">
        <v>307</v>
      </c>
      <c r="C189" s="37">
        <v>4301051384</v>
      </c>
      <c r="D189" s="443">
        <v>4680115881211</v>
      </c>
      <c r="E189" s="443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86</v>
      </c>
      <c r="L189" s="39" t="s">
        <v>82</v>
      </c>
      <c r="M189" s="39"/>
      <c r="N189" s="38">
        <v>45</v>
      </c>
      <c r="O189" s="5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45"/>
      <c r="Q189" s="445"/>
      <c r="R189" s="445"/>
      <c r="S189" s="446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hidden="1" customHeight="1" x14ac:dyDescent="0.25">
      <c r="A190" s="64" t="s">
        <v>308</v>
      </c>
      <c r="B190" s="64" t="s">
        <v>309</v>
      </c>
      <c r="C190" s="37">
        <v>4301051378</v>
      </c>
      <c r="D190" s="443">
        <v>4680115881020</v>
      </c>
      <c r="E190" s="443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86</v>
      </c>
      <c r="L190" s="39" t="s">
        <v>82</v>
      </c>
      <c r="M190" s="39"/>
      <c r="N190" s="38">
        <v>45</v>
      </c>
      <c r="O190" s="5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45"/>
      <c r="Q190" s="445"/>
      <c r="R190" s="445"/>
      <c r="S190" s="446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hidden="1" customHeight="1" x14ac:dyDescent="0.25">
      <c r="A191" s="64" t="s">
        <v>310</v>
      </c>
      <c r="B191" s="64" t="s">
        <v>311</v>
      </c>
      <c r="C191" s="37">
        <v>4301051407</v>
      </c>
      <c r="D191" s="443">
        <v>4680115882195</v>
      </c>
      <c r="E191" s="443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86</v>
      </c>
      <c r="L191" s="39" t="s">
        <v>138</v>
      </c>
      <c r="M191" s="39"/>
      <c r="N191" s="38">
        <v>40</v>
      </c>
      <c r="O191" s="5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45"/>
      <c r="Q191" s="445"/>
      <c r="R191" s="445"/>
      <c r="S191" s="446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ref="Y191:Y197" si="38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27" hidden="1" customHeight="1" x14ac:dyDescent="0.25">
      <c r="A192" s="64" t="s">
        <v>312</v>
      </c>
      <c r="B192" s="64" t="s">
        <v>313</v>
      </c>
      <c r="C192" s="37">
        <v>4301051479</v>
      </c>
      <c r="D192" s="443">
        <v>4680115882607</v>
      </c>
      <c r="E192" s="44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138</v>
      </c>
      <c r="M192" s="39"/>
      <c r="N192" s="38">
        <v>45</v>
      </c>
      <c r="O192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45"/>
      <c r="Q192" s="445"/>
      <c r="R192" s="445"/>
      <c r="S192" s="446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27" hidden="1" customHeight="1" x14ac:dyDescent="0.25">
      <c r="A193" s="64" t="s">
        <v>314</v>
      </c>
      <c r="B193" s="64" t="s">
        <v>315</v>
      </c>
      <c r="C193" s="37">
        <v>4301051468</v>
      </c>
      <c r="D193" s="443">
        <v>4680115880092</v>
      </c>
      <c r="E193" s="44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138</v>
      </c>
      <c r="M193" s="39"/>
      <c r="N193" s="38">
        <v>45</v>
      </c>
      <c r="O193" s="55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45"/>
      <c r="Q193" s="445"/>
      <c r="R193" s="445"/>
      <c r="S193" s="446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hidden="1" customHeight="1" x14ac:dyDescent="0.25">
      <c r="A194" s="64" t="s">
        <v>316</v>
      </c>
      <c r="B194" s="64" t="s">
        <v>317</v>
      </c>
      <c r="C194" s="37">
        <v>4301051469</v>
      </c>
      <c r="D194" s="443">
        <v>4680115880221</v>
      </c>
      <c r="E194" s="443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86</v>
      </c>
      <c r="L194" s="39" t="s">
        <v>138</v>
      </c>
      <c r="M194" s="39"/>
      <c r="N194" s="38">
        <v>45</v>
      </c>
      <c r="O194" s="56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45"/>
      <c r="Q194" s="445"/>
      <c r="R194" s="445"/>
      <c r="S194" s="446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ht="16.5" hidden="1" customHeight="1" x14ac:dyDescent="0.25">
      <c r="A195" s="64" t="s">
        <v>318</v>
      </c>
      <c r="B195" s="64" t="s">
        <v>319</v>
      </c>
      <c r="C195" s="37">
        <v>4301051523</v>
      </c>
      <c r="D195" s="443">
        <v>4680115882942</v>
      </c>
      <c r="E195" s="443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86</v>
      </c>
      <c r="L195" s="39" t="s">
        <v>82</v>
      </c>
      <c r="M195" s="39"/>
      <c r="N195" s="38">
        <v>40</v>
      </c>
      <c r="O195" s="5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45"/>
      <c r="Q195" s="445"/>
      <c r="R195" s="445"/>
      <c r="S195" s="446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3"/>
        <v>0</v>
      </c>
      <c r="Y195" s="42" t="str">
        <f t="shared" si="38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4"/>
        <v>0</v>
      </c>
      <c r="BM195" s="80">
        <f t="shared" si="35"/>
        <v>0</v>
      </c>
      <c r="BN195" s="80">
        <f t="shared" si="36"/>
        <v>0</v>
      </c>
      <c r="BO195" s="80">
        <f t="shared" si="37"/>
        <v>0</v>
      </c>
    </row>
    <row r="196" spans="1:67" ht="16.5" hidden="1" customHeight="1" x14ac:dyDescent="0.25">
      <c r="A196" s="64" t="s">
        <v>320</v>
      </c>
      <c r="B196" s="64" t="s">
        <v>321</v>
      </c>
      <c r="C196" s="37">
        <v>4301051326</v>
      </c>
      <c r="D196" s="443">
        <v>4680115880504</v>
      </c>
      <c r="E196" s="443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86</v>
      </c>
      <c r="L196" s="39" t="s">
        <v>82</v>
      </c>
      <c r="M196" s="39"/>
      <c r="N196" s="38">
        <v>40</v>
      </c>
      <c r="O196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45"/>
      <c r="Q196" s="445"/>
      <c r="R196" s="445"/>
      <c r="S196" s="446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3"/>
        <v>0</v>
      </c>
      <c r="Y196" s="42" t="str">
        <f t="shared" si="38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4"/>
        <v>0</v>
      </c>
      <c r="BM196" s="80">
        <f t="shared" si="35"/>
        <v>0</v>
      </c>
      <c r="BN196" s="80">
        <f t="shared" si="36"/>
        <v>0</v>
      </c>
      <c r="BO196" s="80">
        <f t="shared" si="37"/>
        <v>0</v>
      </c>
    </row>
    <row r="197" spans="1:67" ht="27" hidden="1" customHeight="1" x14ac:dyDescent="0.25">
      <c r="A197" s="64" t="s">
        <v>322</v>
      </c>
      <c r="B197" s="64" t="s">
        <v>323</v>
      </c>
      <c r="C197" s="37">
        <v>4301051410</v>
      </c>
      <c r="D197" s="443">
        <v>4680115882164</v>
      </c>
      <c r="E197" s="443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86</v>
      </c>
      <c r="L197" s="39" t="s">
        <v>138</v>
      </c>
      <c r="M197" s="39"/>
      <c r="N197" s="38">
        <v>40</v>
      </c>
      <c r="O197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45"/>
      <c r="Q197" s="445"/>
      <c r="R197" s="445"/>
      <c r="S197" s="446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3"/>
        <v>0</v>
      </c>
      <c r="Y197" s="42" t="str">
        <f t="shared" si="38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4"/>
        <v>0</v>
      </c>
      <c r="BM197" s="80">
        <f t="shared" si="35"/>
        <v>0</v>
      </c>
      <c r="BN197" s="80">
        <f t="shared" si="36"/>
        <v>0</v>
      </c>
      <c r="BO197" s="80">
        <f t="shared" si="37"/>
        <v>0</v>
      </c>
    </row>
    <row r="198" spans="1:67" hidden="1" x14ac:dyDescent="0.2">
      <c r="A198" s="451"/>
      <c r="B198" s="451"/>
      <c r="C198" s="451"/>
      <c r="D198" s="451"/>
      <c r="E198" s="451"/>
      <c r="F198" s="451"/>
      <c r="G198" s="451"/>
      <c r="H198" s="451"/>
      <c r="I198" s="451"/>
      <c r="J198" s="451"/>
      <c r="K198" s="451"/>
      <c r="L198" s="451"/>
      <c r="M198" s="451"/>
      <c r="N198" s="452"/>
      <c r="O198" s="448" t="s">
        <v>43</v>
      </c>
      <c r="P198" s="449"/>
      <c r="Q198" s="449"/>
      <c r="R198" s="449"/>
      <c r="S198" s="449"/>
      <c r="T198" s="449"/>
      <c r="U198" s="450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hidden="1" x14ac:dyDescent="0.2">
      <c r="A199" s="451"/>
      <c r="B199" s="451"/>
      <c r="C199" s="451"/>
      <c r="D199" s="451"/>
      <c r="E199" s="451"/>
      <c r="F199" s="451"/>
      <c r="G199" s="451"/>
      <c r="H199" s="451"/>
      <c r="I199" s="451"/>
      <c r="J199" s="451"/>
      <c r="K199" s="451"/>
      <c r="L199" s="451"/>
      <c r="M199" s="451"/>
      <c r="N199" s="452"/>
      <c r="O199" s="448" t="s">
        <v>43</v>
      </c>
      <c r="P199" s="449"/>
      <c r="Q199" s="449"/>
      <c r="R199" s="449"/>
      <c r="S199" s="449"/>
      <c r="T199" s="449"/>
      <c r="U199" s="450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hidden="1" customHeight="1" x14ac:dyDescent="0.25">
      <c r="A200" s="442" t="s">
        <v>223</v>
      </c>
      <c r="B200" s="442"/>
      <c r="C200" s="442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  <c r="R200" s="442"/>
      <c r="S200" s="442"/>
      <c r="T200" s="442"/>
      <c r="U200" s="442"/>
      <c r="V200" s="442"/>
      <c r="W200" s="442"/>
      <c r="X200" s="442"/>
      <c r="Y200" s="442"/>
      <c r="Z200" s="67"/>
      <c r="AA200" s="67"/>
    </row>
    <row r="201" spans="1:67" ht="16.5" hidden="1" customHeight="1" x14ac:dyDescent="0.25">
      <c r="A201" s="64" t="s">
        <v>324</v>
      </c>
      <c r="B201" s="64" t="s">
        <v>325</v>
      </c>
      <c r="C201" s="37">
        <v>4301060360</v>
      </c>
      <c r="D201" s="443">
        <v>4680115882874</v>
      </c>
      <c r="E201" s="44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86</v>
      </c>
      <c r="L201" s="39" t="s">
        <v>82</v>
      </c>
      <c r="M201" s="39"/>
      <c r="N201" s="38">
        <v>30</v>
      </c>
      <c r="O201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45"/>
      <c r="Q201" s="445"/>
      <c r="R201" s="445"/>
      <c r="S201" s="446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326</v>
      </c>
      <c r="B202" s="64" t="s">
        <v>327</v>
      </c>
      <c r="C202" s="37">
        <v>4301060359</v>
      </c>
      <c r="D202" s="443">
        <v>4680115884434</v>
      </c>
      <c r="E202" s="443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86</v>
      </c>
      <c r="L202" s="39" t="s">
        <v>82</v>
      </c>
      <c r="M202" s="39"/>
      <c r="N202" s="38">
        <v>30</v>
      </c>
      <c r="O202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45"/>
      <c r="Q202" s="445"/>
      <c r="R202" s="445"/>
      <c r="S202" s="446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328</v>
      </c>
      <c r="B203" s="64" t="s">
        <v>329</v>
      </c>
      <c r="C203" s="37">
        <v>4301060339</v>
      </c>
      <c r="D203" s="443">
        <v>4680115880818</v>
      </c>
      <c r="E203" s="44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86</v>
      </c>
      <c r="L203" s="39" t="s">
        <v>82</v>
      </c>
      <c r="M203" s="39"/>
      <c r="N203" s="38">
        <v>40</v>
      </c>
      <c r="O203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45"/>
      <c r="Q203" s="445"/>
      <c r="R203" s="445"/>
      <c r="S203" s="446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330</v>
      </c>
      <c r="B204" s="64" t="s">
        <v>331</v>
      </c>
      <c r="C204" s="37">
        <v>4301060338</v>
      </c>
      <c r="D204" s="443">
        <v>4680115880801</v>
      </c>
      <c r="E204" s="44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86</v>
      </c>
      <c r="L204" s="39" t="s">
        <v>82</v>
      </c>
      <c r="M204" s="39"/>
      <c r="N204" s="38">
        <v>40</v>
      </c>
      <c r="O204" s="5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45"/>
      <c r="Q204" s="445"/>
      <c r="R204" s="445"/>
      <c r="S204" s="446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451"/>
      <c r="B205" s="451"/>
      <c r="C205" s="451"/>
      <c r="D205" s="451"/>
      <c r="E205" s="451"/>
      <c r="F205" s="451"/>
      <c r="G205" s="451"/>
      <c r="H205" s="451"/>
      <c r="I205" s="451"/>
      <c r="J205" s="451"/>
      <c r="K205" s="451"/>
      <c r="L205" s="451"/>
      <c r="M205" s="451"/>
      <c r="N205" s="452"/>
      <c r="O205" s="448" t="s">
        <v>43</v>
      </c>
      <c r="P205" s="449"/>
      <c r="Q205" s="449"/>
      <c r="R205" s="449"/>
      <c r="S205" s="449"/>
      <c r="T205" s="449"/>
      <c r="U205" s="450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451"/>
      <c r="B206" s="451"/>
      <c r="C206" s="451"/>
      <c r="D206" s="451"/>
      <c r="E206" s="451"/>
      <c r="F206" s="451"/>
      <c r="G206" s="451"/>
      <c r="H206" s="451"/>
      <c r="I206" s="451"/>
      <c r="J206" s="451"/>
      <c r="K206" s="451"/>
      <c r="L206" s="451"/>
      <c r="M206" s="451"/>
      <c r="N206" s="452"/>
      <c r="O206" s="448" t="s">
        <v>43</v>
      </c>
      <c r="P206" s="449"/>
      <c r="Q206" s="449"/>
      <c r="R206" s="449"/>
      <c r="S206" s="449"/>
      <c r="T206" s="449"/>
      <c r="U206" s="450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41" t="s">
        <v>332</v>
      </c>
      <c r="B207" s="441"/>
      <c r="C207" s="441"/>
      <c r="D207" s="441"/>
      <c r="E207" s="441"/>
      <c r="F207" s="441"/>
      <c r="G207" s="441"/>
      <c r="H207" s="441"/>
      <c r="I207" s="441"/>
      <c r="J207" s="441"/>
      <c r="K207" s="441"/>
      <c r="L207" s="441"/>
      <c r="M207" s="441"/>
      <c r="N207" s="441"/>
      <c r="O207" s="441"/>
      <c r="P207" s="441"/>
      <c r="Q207" s="441"/>
      <c r="R207" s="441"/>
      <c r="S207" s="441"/>
      <c r="T207" s="441"/>
      <c r="U207" s="441"/>
      <c r="V207" s="441"/>
      <c r="W207" s="441"/>
      <c r="X207" s="441"/>
      <c r="Y207" s="441"/>
      <c r="Z207" s="66"/>
      <c r="AA207" s="66"/>
    </row>
    <row r="208" spans="1:67" ht="14.25" hidden="1" customHeight="1" x14ac:dyDescent="0.25">
      <c r="A208" s="442" t="s">
        <v>123</v>
      </c>
      <c r="B208" s="442"/>
      <c r="C208" s="442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  <c r="R208" s="442"/>
      <c r="S208" s="442"/>
      <c r="T208" s="442"/>
      <c r="U208" s="442"/>
      <c r="V208" s="442"/>
      <c r="W208" s="442"/>
      <c r="X208" s="442"/>
      <c r="Y208" s="442"/>
      <c r="Z208" s="67"/>
      <c r="AA208" s="67"/>
    </row>
    <row r="209" spans="1:67" ht="27" hidden="1" customHeight="1" x14ac:dyDescent="0.25">
      <c r="A209" s="64" t="s">
        <v>333</v>
      </c>
      <c r="B209" s="64" t="s">
        <v>334</v>
      </c>
      <c r="C209" s="37">
        <v>4301011717</v>
      </c>
      <c r="D209" s="443">
        <v>4680115884274</v>
      </c>
      <c r="E209" s="44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119</v>
      </c>
      <c r="L209" s="39" t="s">
        <v>118</v>
      </c>
      <c r="M209" s="39"/>
      <c r="N209" s="38">
        <v>55</v>
      </c>
      <c r="O209" s="5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45"/>
      <c r="Q209" s="445"/>
      <c r="R209" s="445"/>
      <c r="S209" s="446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3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0">IFERROR(W209*I209/H209,"0")</f>
        <v>0</v>
      </c>
      <c r="BM209" s="80">
        <f t="shared" ref="BM209:BM214" si="41">IFERROR(X209*I209/H209,"0")</f>
        <v>0</v>
      </c>
      <c r="BN209" s="80">
        <f t="shared" ref="BN209:BN214" si="42">IFERROR(1/J209*(W209/H209),"0")</f>
        <v>0</v>
      </c>
      <c r="BO209" s="80">
        <f t="shared" ref="BO209:BO214" si="43">IFERROR(1/J209*(X209/H209),"0")</f>
        <v>0</v>
      </c>
    </row>
    <row r="210" spans="1:67" ht="27" hidden="1" customHeight="1" x14ac:dyDescent="0.25">
      <c r="A210" s="64" t="s">
        <v>335</v>
      </c>
      <c r="B210" s="64" t="s">
        <v>336</v>
      </c>
      <c r="C210" s="37">
        <v>4301011719</v>
      </c>
      <c r="D210" s="443">
        <v>4680115884298</v>
      </c>
      <c r="E210" s="44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119</v>
      </c>
      <c r="L210" s="39" t="s">
        <v>118</v>
      </c>
      <c r="M210" s="39"/>
      <c r="N210" s="38">
        <v>55</v>
      </c>
      <c r="O210" s="56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45"/>
      <c r="Q210" s="445"/>
      <c r="R210" s="445"/>
      <c r="S210" s="446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hidden="1" customHeight="1" x14ac:dyDescent="0.25">
      <c r="A211" s="64" t="s">
        <v>337</v>
      </c>
      <c r="B211" s="64" t="s">
        <v>338</v>
      </c>
      <c r="C211" s="37">
        <v>4301011733</v>
      </c>
      <c r="D211" s="443">
        <v>4680115884250</v>
      </c>
      <c r="E211" s="44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119</v>
      </c>
      <c r="L211" s="39" t="s">
        <v>138</v>
      </c>
      <c r="M211" s="39"/>
      <c r="N211" s="38">
        <v>55</v>
      </c>
      <c r="O211" s="5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45"/>
      <c r="Q211" s="445"/>
      <c r="R211" s="445"/>
      <c r="S211" s="446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ht="27" hidden="1" customHeight="1" x14ac:dyDescent="0.25">
      <c r="A212" s="64" t="s">
        <v>339</v>
      </c>
      <c r="B212" s="64" t="s">
        <v>340</v>
      </c>
      <c r="C212" s="37">
        <v>4301011718</v>
      </c>
      <c r="D212" s="443">
        <v>4680115884281</v>
      </c>
      <c r="E212" s="443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86</v>
      </c>
      <c r="L212" s="39" t="s">
        <v>118</v>
      </c>
      <c r="M212" s="39"/>
      <c r="N212" s="38">
        <v>55</v>
      </c>
      <c r="O212" s="5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45"/>
      <c r="Q212" s="445"/>
      <c r="R212" s="445"/>
      <c r="S212" s="446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3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0"/>
        <v>0</v>
      </c>
      <c r="BM212" s="80">
        <f t="shared" si="41"/>
        <v>0</v>
      </c>
      <c r="BN212" s="80">
        <f t="shared" si="42"/>
        <v>0</v>
      </c>
      <c r="BO212" s="80">
        <f t="shared" si="43"/>
        <v>0</v>
      </c>
    </row>
    <row r="213" spans="1:67" ht="27" hidden="1" customHeight="1" x14ac:dyDescent="0.25">
      <c r="A213" s="64" t="s">
        <v>341</v>
      </c>
      <c r="B213" s="64" t="s">
        <v>342</v>
      </c>
      <c r="C213" s="37">
        <v>4301011720</v>
      </c>
      <c r="D213" s="443">
        <v>4680115884199</v>
      </c>
      <c r="E213" s="443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86</v>
      </c>
      <c r="L213" s="39" t="s">
        <v>118</v>
      </c>
      <c r="M213" s="39"/>
      <c r="N213" s="38">
        <v>55</v>
      </c>
      <c r="O213" s="5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45"/>
      <c r="Q213" s="445"/>
      <c r="R213" s="445"/>
      <c r="S213" s="446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3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0"/>
        <v>0</v>
      </c>
      <c r="BM213" s="80">
        <f t="shared" si="41"/>
        <v>0</v>
      </c>
      <c r="BN213" s="80">
        <f t="shared" si="42"/>
        <v>0</v>
      </c>
      <c r="BO213" s="80">
        <f t="shared" si="43"/>
        <v>0</v>
      </c>
    </row>
    <row r="214" spans="1:67" ht="27" hidden="1" customHeight="1" x14ac:dyDescent="0.25">
      <c r="A214" s="64" t="s">
        <v>343</v>
      </c>
      <c r="B214" s="64" t="s">
        <v>344</v>
      </c>
      <c r="C214" s="37">
        <v>4301011716</v>
      </c>
      <c r="D214" s="443">
        <v>4680115884267</v>
      </c>
      <c r="E214" s="44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86</v>
      </c>
      <c r="L214" s="39" t="s">
        <v>118</v>
      </c>
      <c r="M214" s="39"/>
      <c r="N214" s="38">
        <v>55</v>
      </c>
      <c r="O214" s="5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45"/>
      <c r="Q214" s="445"/>
      <c r="R214" s="445"/>
      <c r="S214" s="446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3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0"/>
        <v>0</v>
      </c>
      <c r="BM214" s="80">
        <f t="shared" si="41"/>
        <v>0</v>
      </c>
      <c r="BN214" s="80">
        <f t="shared" si="42"/>
        <v>0</v>
      </c>
      <c r="BO214" s="80">
        <f t="shared" si="43"/>
        <v>0</v>
      </c>
    </row>
    <row r="215" spans="1:67" hidden="1" x14ac:dyDescent="0.2">
      <c r="A215" s="451"/>
      <c r="B215" s="451"/>
      <c r="C215" s="451"/>
      <c r="D215" s="451"/>
      <c r="E215" s="451"/>
      <c r="F215" s="451"/>
      <c r="G215" s="451"/>
      <c r="H215" s="451"/>
      <c r="I215" s="451"/>
      <c r="J215" s="451"/>
      <c r="K215" s="451"/>
      <c r="L215" s="451"/>
      <c r="M215" s="451"/>
      <c r="N215" s="452"/>
      <c r="O215" s="448" t="s">
        <v>43</v>
      </c>
      <c r="P215" s="449"/>
      <c r="Q215" s="449"/>
      <c r="R215" s="449"/>
      <c r="S215" s="449"/>
      <c r="T215" s="449"/>
      <c r="U215" s="450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hidden="1" x14ac:dyDescent="0.2">
      <c r="A216" s="451"/>
      <c r="B216" s="451"/>
      <c r="C216" s="451"/>
      <c r="D216" s="451"/>
      <c r="E216" s="451"/>
      <c r="F216" s="451"/>
      <c r="G216" s="451"/>
      <c r="H216" s="451"/>
      <c r="I216" s="451"/>
      <c r="J216" s="451"/>
      <c r="K216" s="451"/>
      <c r="L216" s="451"/>
      <c r="M216" s="451"/>
      <c r="N216" s="452"/>
      <c r="O216" s="448" t="s">
        <v>43</v>
      </c>
      <c r="P216" s="449"/>
      <c r="Q216" s="449"/>
      <c r="R216" s="449"/>
      <c r="S216" s="449"/>
      <c r="T216" s="449"/>
      <c r="U216" s="450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hidden="1" customHeight="1" x14ac:dyDescent="0.25">
      <c r="A217" s="442" t="s">
        <v>77</v>
      </c>
      <c r="B217" s="442"/>
      <c r="C217" s="442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  <c r="R217" s="442"/>
      <c r="S217" s="442"/>
      <c r="T217" s="442"/>
      <c r="U217" s="442"/>
      <c r="V217" s="442"/>
      <c r="W217" s="442"/>
      <c r="X217" s="442"/>
      <c r="Y217" s="442"/>
      <c r="Z217" s="67"/>
      <c r="AA217" s="67"/>
    </row>
    <row r="218" spans="1:67" ht="27" hidden="1" customHeight="1" x14ac:dyDescent="0.25">
      <c r="A218" s="64" t="s">
        <v>345</v>
      </c>
      <c r="B218" s="64" t="s">
        <v>346</v>
      </c>
      <c r="C218" s="37">
        <v>4301031151</v>
      </c>
      <c r="D218" s="443">
        <v>4607091389845</v>
      </c>
      <c r="E218" s="443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83</v>
      </c>
      <c r="L218" s="39" t="s">
        <v>82</v>
      </c>
      <c r="M218" s="39"/>
      <c r="N218" s="38">
        <v>40</v>
      </c>
      <c r="O218" s="5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45"/>
      <c r="Q218" s="445"/>
      <c r="R218" s="445"/>
      <c r="S218" s="446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hidden="1" customHeight="1" x14ac:dyDescent="0.25">
      <c r="A219" s="64" t="s">
        <v>347</v>
      </c>
      <c r="B219" s="64" t="s">
        <v>348</v>
      </c>
      <c r="C219" s="37">
        <v>4301031259</v>
      </c>
      <c r="D219" s="443">
        <v>4680115882881</v>
      </c>
      <c r="E219" s="443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83</v>
      </c>
      <c r="L219" s="39" t="s">
        <v>82</v>
      </c>
      <c r="M219" s="39"/>
      <c r="N219" s="38">
        <v>40</v>
      </c>
      <c r="O219" s="57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45"/>
      <c r="Q219" s="445"/>
      <c r="R219" s="445"/>
      <c r="S219" s="446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idden="1" x14ac:dyDescent="0.2">
      <c r="A220" s="451"/>
      <c r="B220" s="451"/>
      <c r="C220" s="451"/>
      <c r="D220" s="451"/>
      <c r="E220" s="451"/>
      <c r="F220" s="451"/>
      <c r="G220" s="451"/>
      <c r="H220" s="451"/>
      <c r="I220" s="451"/>
      <c r="J220" s="451"/>
      <c r="K220" s="451"/>
      <c r="L220" s="451"/>
      <c r="M220" s="451"/>
      <c r="N220" s="452"/>
      <c r="O220" s="448" t="s">
        <v>43</v>
      </c>
      <c r="P220" s="449"/>
      <c r="Q220" s="449"/>
      <c r="R220" s="449"/>
      <c r="S220" s="449"/>
      <c r="T220" s="449"/>
      <c r="U220" s="450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hidden="1" x14ac:dyDescent="0.2">
      <c r="A221" s="451"/>
      <c r="B221" s="451"/>
      <c r="C221" s="451"/>
      <c r="D221" s="451"/>
      <c r="E221" s="451"/>
      <c r="F221" s="451"/>
      <c r="G221" s="451"/>
      <c r="H221" s="451"/>
      <c r="I221" s="451"/>
      <c r="J221" s="451"/>
      <c r="K221" s="451"/>
      <c r="L221" s="451"/>
      <c r="M221" s="451"/>
      <c r="N221" s="452"/>
      <c r="O221" s="448" t="s">
        <v>43</v>
      </c>
      <c r="P221" s="449"/>
      <c r="Q221" s="449"/>
      <c r="R221" s="449"/>
      <c r="S221" s="449"/>
      <c r="T221" s="449"/>
      <c r="U221" s="450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hidden="1" customHeight="1" x14ac:dyDescent="0.25">
      <c r="A222" s="441" t="s">
        <v>349</v>
      </c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66"/>
      <c r="AA222" s="66"/>
    </row>
    <row r="223" spans="1:67" ht="14.25" hidden="1" customHeight="1" x14ac:dyDescent="0.25">
      <c r="A223" s="442" t="s">
        <v>123</v>
      </c>
      <c r="B223" s="442"/>
      <c r="C223" s="442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  <c r="R223" s="442"/>
      <c r="S223" s="442"/>
      <c r="T223" s="442"/>
      <c r="U223" s="442"/>
      <c r="V223" s="442"/>
      <c r="W223" s="442"/>
      <c r="X223" s="442"/>
      <c r="Y223" s="442"/>
      <c r="Z223" s="67"/>
      <c r="AA223" s="67"/>
    </row>
    <row r="224" spans="1:67" ht="27" hidden="1" customHeight="1" x14ac:dyDescent="0.25">
      <c r="A224" s="64" t="s">
        <v>350</v>
      </c>
      <c r="B224" s="64" t="s">
        <v>351</v>
      </c>
      <c r="C224" s="37">
        <v>4301011826</v>
      </c>
      <c r="D224" s="443">
        <v>4680115884137</v>
      </c>
      <c r="E224" s="443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119</v>
      </c>
      <c r="L224" s="39" t="s">
        <v>118</v>
      </c>
      <c r="M224" s="39"/>
      <c r="N224" s="38">
        <v>55</v>
      </c>
      <c r="O224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45"/>
      <c r="Q224" s="445"/>
      <c r="R224" s="445"/>
      <c r="S224" s="446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4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5">IFERROR(W224*I224/H224,"0")</f>
        <v>0</v>
      </c>
      <c r="BM224" s="80">
        <f t="shared" ref="BM224:BM229" si="46">IFERROR(X224*I224/H224,"0")</f>
        <v>0</v>
      </c>
      <c r="BN224" s="80">
        <f t="shared" ref="BN224:BN229" si="47">IFERROR(1/J224*(W224/H224),"0")</f>
        <v>0</v>
      </c>
      <c r="BO224" s="80">
        <f t="shared" ref="BO224:BO229" si="48">IFERROR(1/J224*(X224/H224),"0")</f>
        <v>0</v>
      </c>
    </row>
    <row r="225" spans="1:67" ht="27" hidden="1" customHeight="1" x14ac:dyDescent="0.25">
      <c r="A225" s="64" t="s">
        <v>352</v>
      </c>
      <c r="B225" s="64" t="s">
        <v>353</v>
      </c>
      <c r="C225" s="37">
        <v>4301011724</v>
      </c>
      <c r="D225" s="443">
        <v>4680115884236</v>
      </c>
      <c r="E225" s="443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119</v>
      </c>
      <c r="L225" s="39" t="s">
        <v>118</v>
      </c>
      <c r="M225" s="39"/>
      <c r="N225" s="38">
        <v>55</v>
      </c>
      <c r="O225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45"/>
      <c r="Q225" s="445"/>
      <c r="R225" s="445"/>
      <c r="S225" s="446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hidden="1" customHeight="1" x14ac:dyDescent="0.25">
      <c r="A226" s="64" t="s">
        <v>354</v>
      </c>
      <c r="B226" s="64" t="s">
        <v>355</v>
      </c>
      <c r="C226" s="37">
        <v>4301011721</v>
      </c>
      <c r="D226" s="443">
        <v>4680115884175</v>
      </c>
      <c r="E226" s="443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119</v>
      </c>
      <c r="L226" s="39" t="s">
        <v>118</v>
      </c>
      <c r="M226" s="39"/>
      <c r="N226" s="38">
        <v>55</v>
      </c>
      <c r="O226" s="5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45"/>
      <c r="Q226" s="445"/>
      <c r="R226" s="445"/>
      <c r="S226" s="446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ht="27" hidden="1" customHeight="1" x14ac:dyDescent="0.25">
      <c r="A227" s="64" t="s">
        <v>356</v>
      </c>
      <c r="B227" s="64" t="s">
        <v>357</v>
      </c>
      <c r="C227" s="37">
        <v>4301011824</v>
      </c>
      <c r="D227" s="443">
        <v>4680115884144</v>
      </c>
      <c r="E227" s="443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86</v>
      </c>
      <c r="L227" s="39" t="s">
        <v>118</v>
      </c>
      <c r="M227" s="39"/>
      <c r="N227" s="38">
        <v>55</v>
      </c>
      <c r="O227" s="5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45"/>
      <c r="Q227" s="445"/>
      <c r="R227" s="445"/>
      <c r="S227" s="446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4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5"/>
        <v>0</v>
      </c>
      <c r="BM227" s="80">
        <f t="shared" si="46"/>
        <v>0</v>
      </c>
      <c r="BN227" s="80">
        <f t="shared" si="47"/>
        <v>0</v>
      </c>
      <c r="BO227" s="80">
        <f t="shared" si="48"/>
        <v>0</v>
      </c>
    </row>
    <row r="228" spans="1:67" ht="27" hidden="1" customHeight="1" x14ac:dyDescent="0.25">
      <c r="A228" s="64" t="s">
        <v>358</v>
      </c>
      <c r="B228" s="64" t="s">
        <v>359</v>
      </c>
      <c r="C228" s="37">
        <v>4301011726</v>
      </c>
      <c r="D228" s="443">
        <v>4680115884182</v>
      </c>
      <c r="E228" s="443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86</v>
      </c>
      <c r="L228" s="39" t="s">
        <v>118</v>
      </c>
      <c r="M228" s="39"/>
      <c r="N228" s="38">
        <v>55</v>
      </c>
      <c r="O228" s="5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45"/>
      <c r="Q228" s="445"/>
      <c r="R228" s="445"/>
      <c r="S228" s="446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4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5"/>
        <v>0</v>
      </c>
      <c r="BM228" s="80">
        <f t="shared" si="46"/>
        <v>0</v>
      </c>
      <c r="BN228" s="80">
        <f t="shared" si="47"/>
        <v>0</v>
      </c>
      <c r="BO228" s="80">
        <f t="shared" si="48"/>
        <v>0</v>
      </c>
    </row>
    <row r="229" spans="1:67" ht="27" hidden="1" customHeight="1" x14ac:dyDescent="0.25">
      <c r="A229" s="64" t="s">
        <v>360</v>
      </c>
      <c r="B229" s="64" t="s">
        <v>361</v>
      </c>
      <c r="C229" s="37">
        <v>4301011722</v>
      </c>
      <c r="D229" s="443">
        <v>4680115884205</v>
      </c>
      <c r="E229" s="443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86</v>
      </c>
      <c r="L229" s="39" t="s">
        <v>118</v>
      </c>
      <c r="M229" s="39"/>
      <c r="N229" s="38">
        <v>55</v>
      </c>
      <c r="O229" s="5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45"/>
      <c r="Q229" s="445"/>
      <c r="R229" s="445"/>
      <c r="S229" s="446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5"/>
        <v>0</v>
      </c>
      <c r="BM229" s="80">
        <f t="shared" si="46"/>
        <v>0</v>
      </c>
      <c r="BN229" s="80">
        <f t="shared" si="47"/>
        <v>0</v>
      </c>
      <c r="BO229" s="80">
        <f t="shared" si="48"/>
        <v>0</v>
      </c>
    </row>
    <row r="230" spans="1:67" hidden="1" x14ac:dyDescent="0.2">
      <c r="A230" s="451"/>
      <c r="B230" s="451"/>
      <c r="C230" s="451"/>
      <c r="D230" s="451"/>
      <c r="E230" s="451"/>
      <c r="F230" s="451"/>
      <c r="G230" s="451"/>
      <c r="H230" s="451"/>
      <c r="I230" s="451"/>
      <c r="J230" s="451"/>
      <c r="K230" s="451"/>
      <c r="L230" s="451"/>
      <c r="M230" s="451"/>
      <c r="N230" s="452"/>
      <c r="O230" s="448" t="s">
        <v>43</v>
      </c>
      <c r="P230" s="449"/>
      <c r="Q230" s="449"/>
      <c r="R230" s="449"/>
      <c r="S230" s="449"/>
      <c r="T230" s="449"/>
      <c r="U230" s="450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hidden="1" x14ac:dyDescent="0.2">
      <c r="A231" s="451"/>
      <c r="B231" s="451"/>
      <c r="C231" s="451"/>
      <c r="D231" s="451"/>
      <c r="E231" s="451"/>
      <c r="F231" s="451"/>
      <c r="G231" s="451"/>
      <c r="H231" s="451"/>
      <c r="I231" s="451"/>
      <c r="J231" s="451"/>
      <c r="K231" s="451"/>
      <c r="L231" s="451"/>
      <c r="M231" s="451"/>
      <c r="N231" s="452"/>
      <c r="O231" s="448" t="s">
        <v>43</v>
      </c>
      <c r="P231" s="449"/>
      <c r="Q231" s="449"/>
      <c r="R231" s="449"/>
      <c r="S231" s="449"/>
      <c r="T231" s="449"/>
      <c r="U231" s="450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hidden="1" customHeight="1" x14ac:dyDescent="0.25">
      <c r="A232" s="441" t="s">
        <v>362</v>
      </c>
      <c r="B232" s="441"/>
      <c r="C232" s="441"/>
      <c r="D232" s="441"/>
      <c r="E232" s="441"/>
      <c r="F232" s="441"/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  <c r="S232" s="441"/>
      <c r="T232" s="441"/>
      <c r="U232" s="441"/>
      <c r="V232" s="441"/>
      <c r="W232" s="441"/>
      <c r="X232" s="441"/>
      <c r="Y232" s="441"/>
      <c r="Z232" s="66"/>
      <c r="AA232" s="66"/>
    </row>
    <row r="233" spans="1:67" ht="14.25" hidden="1" customHeight="1" x14ac:dyDescent="0.25">
      <c r="A233" s="442" t="s">
        <v>123</v>
      </c>
      <c r="B233" s="442"/>
      <c r="C233" s="442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  <c r="R233" s="442"/>
      <c r="S233" s="442"/>
      <c r="T233" s="442"/>
      <c r="U233" s="442"/>
      <c r="V233" s="442"/>
      <c r="W233" s="442"/>
      <c r="X233" s="442"/>
      <c r="Y233" s="442"/>
      <c r="Z233" s="67"/>
      <c r="AA233" s="67"/>
    </row>
    <row r="234" spans="1:67" ht="27" hidden="1" customHeight="1" x14ac:dyDescent="0.25">
      <c r="A234" s="64" t="s">
        <v>363</v>
      </c>
      <c r="B234" s="64" t="s">
        <v>364</v>
      </c>
      <c r="C234" s="37">
        <v>4301011346</v>
      </c>
      <c r="D234" s="443">
        <v>4607091387445</v>
      </c>
      <c r="E234" s="443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45"/>
      <c r="Q234" s="445"/>
      <c r="R234" s="445"/>
      <c r="S234" s="446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49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0">IFERROR(W234*I234/H234,"0")</f>
        <v>0</v>
      </c>
      <c r="BM234" s="80">
        <f t="shared" ref="BM234:BM247" si="51">IFERROR(X234*I234/H234,"0")</f>
        <v>0</v>
      </c>
      <c r="BN234" s="80">
        <f t="shared" ref="BN234:BN247" si="52">IFERROR(1/J234*(W234/H234),"0")</f>
        <v>0</v>
      </c>
      <c r="BO234" s="80">
        <f t="shared" ref="BO234:BO247" si="53">IFERROR(1/J234*(X234/H234),"0")</f>
        <v>0</v>
      </c>
    </row>
    <row r="235" spans="1:67" ht="27" hidden="1" customHeight="1" x14ac:dyDescent="0.25">
      <c r="A235" s="64" t="s">
        <v>365</v>
      </c>
      <c r="B235" s="64" t="s">
        <v>366</v>
      </c>
      <c r="C235" s="37">
        <v>4301011308</v>
      </c>
      <c r="D235" s="443">
        <v>4607091386004</v>
      </c>
      <c r="E235" s="44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45"/>
      <c r="Q235" s="445"/>
      <c r="R235" s="445"/>
      <c r="S235" s="446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hidden="1" customHeight="1" x14ac:dyDescent="0.25">
      <c r="A236" s="64" t="s">
        <v>365</v>
      </c>
      <c r="B236" s="64" t="s">
        <v>367</v>
      </c>
      <c r="C236" s="37">
        <v>4301011362</v>
      </c>
      <c r="D236" s="443">
        <v>4607091386004</v>
      </c>
      <c r="E236" s="443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119</v>
      </c>
      <c r="L236" s="39" t="s">
        <v>127</v>
      </c>
      <c r="M236" s="39"/>
      <c r="N236" s="38">
        <v>55</v>
      </c>
      <c r="O236" s="5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45"/>
      <c r="Q236" s="445"/>
      <c r="R236" s="445"/>
      <c r="S236" s="446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hidden="1" customHeight="1" x14ac:dyDescent="0.25">
      <c r="A237" s="64" t="s">
        <v>368</v>
      </c>
      <c r="B237" s="64" t="s">
        <v>369</v>
      </c>
      <c r="C237" s="37">
        <v>4301011347</v>
      </c>
      <c r="D237" s="443">
        <v>4607091386073</v>
      </c>
      <c r="E237" s="443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119</v>
      </c>
      <c r="L237" s="39" t="s">
        <v>118</v>
      </c>
      <c r="M237" s="39"/>
      <c r="N237" s="38">
        <v>31</v>
      </c>
      <c r="O237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45"/>
      <c r="Q237" s="445"/>
      <c r="R237" s="445"/>
      <c r="S237" s="446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hidden="1" customHeight="1" x14ac:dyDescent="0.25">
      <c r="A238" s="64" t="s">
        <v>370</v>
      </c>
      <c r="B238" s="64" t="s">
        <v>371</v>
      </c>
      <c r="C238" s="37">
        <v>4301010928</v>
      </c>
      <c r="D238" s="443">
        <v>4607091387322</v>
      </c>
      <c r="E238" s="443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119</v>
      </c>
      <c r="L238" s="39" t="s">
        <v>118</v>
      </c>
      <c r="M238" s="39"/>
      <c r="N238" s="38">
        <v>55</v>
      </c>
      <c r="O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45"/>
      <c r="Q238" s="445"/>
      <c r="R238" s="445"/>
      <c r="S238" s="446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hidden="1" customHeight="1" x14ac:dyDescent="0.25">
      <c r="A239" s="64" t="s">
        <v>372</v>
      </c>
      <c r="B239" s="64" t="s">
        <v>373</v>
      </c>
      <c r="C239" s="37">
        <v>4301011311</v>
      </c>
      <c r="D239" s="443">
        <v>4607091387377</v>
      </c>
      <c r="E239" s="44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119</v>
      </c>
      <c r="L239" s="39" t="s">
        <v>118</v>
      </c>
      <c r="M239" s="39"/>
      <c r="N239" s="38">
        <v>55</v>
      </c>
      <c r="O239" s="5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45"/>
      <c r="Q239" s="445"/>
      <c r="R239" s="445"/>
      <c r="S239" s="446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hidden="1" customHeight="1" x14ac:dyDescent="0.25">
      <c r="A240" s="64" t="s">
        <v>374</v>
      </c>
      <c r="B240" s="64" t="s">
        <v>375</v>
      </c>
      <c r="C240" s="37">
        <v>4301010945</v>
      </c>
      <c r="D240" s="443">
        <v>4607091387353</v>
      </c>
      <c r="E240" s="44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119</v>
      </c>
      <c r="L240" s="39" t="s">
        <v>118</v>
      </c>
      <c r="M240" s="39"/>
      <c r="N240" s="38">
        <v>55</v>
      </c>
      <c r="O240" s="5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45"/>
      <c r="Q240" s="445"/>
      <c r="R240" s="445"/>
      <c r="S240" s="446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hidden="1" customHeight="1" x14ac:dyDescent="0.25">
      <c r="A241" s="64" t="s">
        <v>376</v>
      </c>
      <c r="B241" s="64" t="s">
        <v>377</v>
      </c>
      <c r="C241" s="37">
        <v>4301011328</v>
      </c>
      <c r="D241" s="443">
        <v>4607091386011</v>
      </c>
      <c r="E241" s="443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86</v>
      </c>
      <c r="L241" s="39" t="s">
        <v>82</v>
      </c>
      <c r="M241" s="39"/>
      <c r="N241" s="38">
        <v>55</v>
      </c>
      <c r="O241" s="5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45"/>
      <c r="Q241" s="445"/>
      <c r="R241" s="445"/>
      <c r="S241" s="446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ref="Y241:Y247" si="54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hidden="1" customHeight="1" x14ac:dyDescent="0.25">
      <c r="A242" s="64" t="s">
        <v>378</v>
      </c>
      <c r="B242" s="64" t="s">
        <v>379</v>
      </c>
      <c r="C242" s="37">
        <v>4301011329</v>
      </c>
      <c r="D242" s="443">
        <v>4607091387308</v>
      </c>
      <c r="E242" s="44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86</v>
      </c>
      <c r="L242" s="39" t="s">
        <v>82</v>
      </c>
      <c r="M242" s="39"/>
      <c r="N242" s="38">
        <v>55</v>
      </c>
      <c r="O242" s="5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45"/>
      <c r="Q242" s="445"/>
      <c r="R242" s="445"/>
      <c r="S242" s="446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hidden="1" customHeight="1" x14ac:dyDescent="0.25">
      <c r="A243" s="64" t="s">
        <v>380</v>
      </c>
      <c r="B243" s="64" t="s">
        <v>381</v>
      </c>
      <c r="C243" s="37">
        <v>4301011049</v>
      </c>
      <c r="D243" s="443">
        <v>4607091387339</v>
      </c>
      <c r="E243" s="443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45"/>
      <c r="Q243" s="445"/>
      <c r="R243" s="445"/>
      <c r="S243" s="446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hidden="1" customHeight="1" x14ac:dyDescent="0.25">
      <c r="A244" s="64" t="s">
        <v>382</v>
      </c>
      <c r="B244" s="64" t="s">
        <v>383</v>
      </c>
      <c r="C244" s="37">
        <v>4301011433</v>
      </c>
      <c r="D244" s="443">
        <v>4680115882638</v>
      </c>
      <c r="E244" s="44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90</v>
      </c>
      <c r="O244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45"/>
      <c r="Q244" s="445"/>
      <c r="R244" s="445"/>
      <c r="S244" s="446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ht="27" hidden="1" customHeight="1" x14ac:dyDescent="0.25">
      <c r="A245" s="64" t="s">
        <v>384</v>
      </c>
      <c r="B245" s="64" t="s">
        <v>385</v>
      </c>
      <c r="C245" s="37">
        <v>4301011573</v>
      </c>
      <c r="D245" s="443">
        <v>4680115881938</v>
      </c>
      <c r="E245" s="44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86</v>
      </c>
      <c r="L245" s="39" t="s">
        <v>118</v>
      </c>
      <c r="M245" s="39"/>
      <c r="N245" s="38">
        <v>90</v>
      </c>
      <c r="O245" s="5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45"/>
      <c r="Q245" s="445"/>
      <c r="R245" s="445"/>
      <c r="S245" s="446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49"/>
        <v>0</v>
      </c>
      <c r="Y245" s="42" t="str">
        <f t="shared" si="54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0"/>
        <v>0</v>
      </c>
      <c r="BM245" s="80">
        <f t="shared" si="51"/>
        <v>0</v>
      </c>
      <c r="BN245" s="80">
        <f t="shared" si="52"/>
        <v>0</v>
      </c>
      <c r="BO245" s="80">
        <f t="shared" si="53"/>
        <v>0</v>
      </c>
    </row>
    <row r="246" spans="1:67" ht="27" hidden="1" customHeight="1" x14ac:dyDescent="0.25">
      <c r="A246" s="64" t="s">
        <v>386</v>
      </c>
      <c r="B246" s="64" t="s">
        <v>387</v>
      </c>
      <c r="C246" s="37">
        <v>4301010944</v>
      </c>
      <c r="D246" s="443">
        <v>4607091387346</v>
      </c>
      <c r="E246" s="44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86</v>
      </c>
      <c r="L246" s="39" t="s">
        <v>118</v>
      </c>
      <c r="M246" s="39"/>
      <c r="N246" s="38">
        <v>55</v>
      </c>
      <c r="O246" s="5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45"/>
      <c r="Q246" s="445"/>
      <c r="R246" s="445"/>
      <c r="S246" s="446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49"/>
        <v>0</v>
      </c>
      <c r="Y246" s="42" t="str">
        <f t="shared" si="54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0"/>
        <v>0</v>
      </c>
      <c r="BM246" s="80">
        <f t="shared" si="51"/>
        <v>0</v>
      </c>
      <c r="BN246" s="80">
        <f t="shared" si="52"/>
        <v>0</v>
      </c>
      <c r="BO246" s="80">
        <f t="shared" si="53"/>
        <v>0</v>
      </c>
    </row>
    <row r="247" spans="1:67" ht="27" hidden="1" customHeight="1" x14ac:dyDescent="0.25">
      <c r="A247" s="64" t="s">
        <v>388</v>
      </c>
      <c r="B247" s="64" t="s">
        <v>389</v>
      </c>
      <c r="C247" s="37">
        <v>4301011353</v>
      </c>
      <c r="D247" s="443">
        <v>4607091389807</v>
      </c>
      <c r="E247" s="443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86</v>
      </c>
      <c r="L247" s="39" t="s">
        <v>118</v>
      </c>
      <c r="M247" s="39"/>
      <c r="N247" s="38">
        <v>55</v>
      </c>
      <c r="O247" s="5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45"/>
      <c r="Q247" s="445"/>
      <c r="R247" s="445"/>
      <c r="S247" s="446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49"/>
        <v>0</v>
      </c>
      <c r="Y247" s="42" t="str">
        <f t="shared" si="54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0"/>
        <v>0</v>
      </c>
      <c r="BM247" s="80">
        <f t="shared" si="51"/>
        <v>0</v>
      </c>
      <c r="BN247" s="80">
        <f t="shared" si="52"/>
        <v>0</v>
      </c>
      <c r="BO247" s="80">
        <f t="shared" si="53"/>
        <v>0</v>
      </c>
    </row>
    <row r="248" spans="1:67" hidden="1" x14ac:dyDescent="0.2">
      <c r="A248" s="451"/>
      <c r="B248" s="451"/>
      <c r="C248" s="451"/>
      <c r="D248" s="451"/>
      <c r="E248" s="451"/>
      <c r="F248" s="451"/>
      <c r="G248" s="451"/>
      <c r="H248" s="451"/>
      <c r="I248" s="451"/>
      <c r="J248" s="451"/>
      <c r="K248" s="451"/>
      <c r="L248" s="451"/>
      <c r="M248" s="451"/>
      <c r="N248" s="452"/>
      <c r="O248" s="448" t="s">
        <v>43</v>
      </c>
      <c r="P248" s="449"/>
      <c r="Q248" s="449"/>
      <c r="R248" s="449"/>
      <c r="S248" s="449"/>
      <c r="T248" s="449"/>
      <c r="U248" s="450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hidden="1" x14ac:dyDescent="0.2">
      <c r="A249" s="451"/>
      <c r="B249" s="451"/>
      <c r="C249" s="451"/>
      <c r="D249" s="451"/>
      <c r="E249" s="451"/>
      <c r="F249" s="451"/>
      <c r="G249" s="451"/>
      <c r="H249" s="451"/>
      <c r="I249" s="451"/>
      <c r="J249" s="451"/>
      <c r="K249" s="451"/>
      <c r="L249" s="451"/>
      <c r="M249" s="451"/>
      <c r="N249" s="452"/>
      <c r="O249" s="448" t="s">
        <v>43</v>
      </c>
      <c r="P249" s="449"/>
      <c r="Q249" s="449"/>
      <c r="R249" s="449"/>
      <c r="S249" s="449"/>
      <c r="T249" s="449"/>
      <c r="U249" s="450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hidden="1" customHeight="1" x14ac:dyDescent="0.25">
      <c r="A250" s="442" t="s">
        <v>115</v>
      </c>
      <c r="B250" s="442"/>
      <c r="C250" s="442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  <c r="R250" s="442"/>
      <c r="S250" s="442"/>
      <c r="T250" s="442"/>
      <c r="U250" s="442"/>
      <c r="V250" s="442"/>
      <c r="W250" s="442"/>
      <c r="X250" s="442"/>
      <c r="Y250" s="442"/>
      <c r="Z250" s="67"/>
      <c r="AA250" s="67"/>
    </row>
    <row r="251" spans="1:67" ht="27" hidden="1" customHeight="1" x14ac:dyDescent="0.25">
      <c r="A251" s="64" t="s">
        <v>390</v>
      </c>
      <c r="B251" s="64" t="s">
        <v>391</v>
      </c>
      <c r="C251" s="37">
        <v>4301020254</v>
      </c>
      <c r="D251" s="443">
        <v>4680115881914</v>
      </c>
      <c r="E251" s="443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86</v>
      </c>
      <c r="L251" s="39" t="s">
        <v>118</v>
      </c>
      <c r="M251" s="39"/>
      <c r="N251" s="38">
        <v>90</v>
      </c>
      <c r="O251" s="5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45"/>
      <c r="Q251" s="445"/>
      <c r="R251" s="445"/>
      <c r="S251" s="446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idden="1" x14ac:dyDescent="0.2">
      <c r="A252" s="451"/>
      <c r="B252" s="451"/>
      <c r="C252" s="451"/>
      <c r="D252" s="451"/>
      <c r="E252" s="451"/>
      <c r="F252" s="451"/>
      <c r="G252" s="451"/>
      <c r="H252" s="451"/>
      <c r="I252" s="451"/>
      <c r="J252" s="451"/>
      <c r="K252" s="451"/>
      <c r="L252" s="451"/>
      <c r="M252" s="451"/>
      <c r="N252" s="452"/>
      <c r="O252" s="448" t="s">
        <v>43</v>
      </c>
      <c r="P252" s="449"/>
      <c r="Q252" s="449"/>
      <c r="R252" s="449"/>
      <c r="S252" s="449"/>
      <c r="T252" s="449"/>
      <c r="U252" s="450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hidden="1" x14ac:dyDescent="0.2">
      <c r="A253" s="451"/>
      <c r="B253" s="451"/>
      <c r="C253" s="451"/>
      <c r="D253" s="451"/>
      <c r="E253" s="451"/>
      <c r="F253" s="451"/>
      <c r="G253" s="451"/>
      <c r="H253" s="451"/>
      <c r="I253" s="451"/>
      <c r="J253" s="451"/>
      <c r="K253" s="451"/>
      <c r="L253" s="451"/>
      <c r="M253" s="451"/>
      <c r="N253" s="452"/>
      <c r="O253" s="448" t="s">
        <v>43</v>
      </c>
      <c r="P253" s="449"/>
      <c r="Q253" s="449"/>
      <c r="R253" s="449"/>
      <c r="S253" s="449"/>
      <c r="T253" s="449"/>
      <c r="U253" s="450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hidden="1" customHeight="1" x14ac:dyDescent="0.25">
      <c r="A254" s="442" t="s">
        <v>77</v>
      </c>
      <c r="B254" s="442"/>
      <c r="C254" s="442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  <c r="R254" s="442"/>
      <c r="S254" s="442"/>
      <c r="T254" s="442"/>
      <c r="U254" s="442"/>
      <c r="V254" s="442"/>
      <c r="W254" s="442"/>
      <c r="X254" s="442"/>
      <c r="Y254" s="442"/>
      <c r="Z254" s="67"/>
      <c r="AA254" s="67"/>
    </row>
    <row r="255" spans="1:67" ht="27" hidden="1" customHeight="1" x14ac:dyDescent="0.25">
      <c r="A255" s="64" t="s">
        <v>392</v>
      </c>
      <c r="B255" s="64" t="s">
        <v>393</v>
      </c>
      <c r="C255" s="37">
        <v>4301030878</v>
      </c>
      <c r="D255" s="443">
        <v>4607091387193</v>
      </c>
      <c r="E255" s="443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86</v>
      </c>
      <c r="L255" s="39" t="s">
        <v>82</v>
      </c>
      <c r="M255" s="39"/>
      <c r="N255" s="38">
        <v>35</v>
      </c>
      <c r="O255" s="5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5"/>
      <c r="Q255" s="445"/>
      <c r="R255" s="445"/>
      <c r="S255" s="446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hidden="1" customHeight="1" x14ac:dyDescent="0.25">
      <c r="A256" s="64" t="s">
        <v>394</v>
      </c>
      <c r="B256" s="64" t="s">
        <v>395</v>
      </c>
      <c r="C256" s="37">
        <v>4301031153</v>
      </c>
      <c r="D256" s="443">
        <v>4607091387230</v>
      </c>
      <c r="E256" s="443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86</v>
      </c>
      <c r="L256" s="39" t="s">
        <v>82</v>
      </c>
      <c r="M256" s="39"/>
      <c r="N256" s="38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5"/>
      <c r="Q256" s="445"/>
      <c r="R256" s="445"/>
      <c r="S256" s="446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hidden="1" customHeight="1" x14ac:dyDescent="0.25">
      <c r="A257" s="64" t="s">
        <v>396</v>
      </c>
      <c r="B257" s="64" t="s">
        <v>397</v>
      </c>
      <c r="C257" s="37">
        <v>4301031152</v>
      </c>
      <c r="D257" s="443">
        <v>4607091387285</v>
      </c>
      <c r="E257" s="443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83</v>
      </c>
      <c r="L257" s="39" t="s">
        <v>82</v>
      </c>
      <c r="M257" s="39"/>
      <c r="N257" s="38">
        <v>40</v>
      </c>
      <c r="O257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5"/>
      <c r="Q257" s="445"/>
      <c r="R257" s="445"/>
      <c r="S257" s="446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hidden="1" customHeight="1" x14ac:dyDescent="0.25">
      <c r="A258" s="64" t="s">
        <v>398</v>
      </c>
      <c r="B258" s="64" t="s">
        <v>399</v>
      </c>
      <c r="C258" s="37">
        <v>4301031164</v>
      </c>
      <c r="D258" s="443">
        <v>4680115880481</v>
      </c>
      <c r="E258" s="443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83</v>
      </c>
      <c r="L258" s="39" t="s">
        <v>82</v>
      </c>
      <c r="M258" s="39"/>
      <c r="N258" s="38">
        <v>40</v>
      </c>
      <c r="O258" s="6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5"/>
      <c r="Q258" s="445"/>
      <c r="R258" s="445"/>
      <c r="S258" s="446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idden="1" x14ac:dyDescent="0.2">
      <c r="A259" s="451"/>
      <c r="B259" s="451"/>
      <c r="C259" s="451"/>
      <c r="D259" s="451"/>
      <c r="E259" s="451"/>
      <c r="F259" s="451"/>
      <c r="G259" s="451"/>
      <c r="H259" s="451"/>
      <c r="I259" s="451"/>
      <c r="J259" s="451"/>
      <c r="K259" s="451"/>
      <c r="L259" s="451"/>
      <c r="M259" s="451"/>
      <c r="N259" s="452"/>
      <c r="O259" s="448" t="s">
        <v>43</v>
      </c>
      <c r="P259" s="449"/>
      <c r="Q259" s="449"/>
      <c r="R259" s="449"/>
      <c r="S259" s="449"/>
      <c r="T259" s="449"/>
      <c r="U259" s="450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hidden="1" x14ac:dyDescent="0.2">
      <c r="A260" s="451"/>
      <c r="B260" s="451"/>
      <c r="C260" s="451"/>
      <c r="D260" s="451"/>
      <c r="E260" s="451"/>
      <c r="F260" s="451"/>
      <c r="G260" s="451"/>
      <c r="H260" s="451"/>
      <c r="I260" s="451"/>
      <c r="J260" s="451"/>
      <c r="K260" s="451"/>
      <c r="L260" s="451"/>
      <c r="M260" s="451"/>
      <c r="N260" s="452"/>
      <c r="O260" s="448" t="s">
        <v>43</v>
      </c>
      <c r="P260" s="449"/>
      <c r="Q260" s="449"/>
      <c r="R260" s="449"/>
      <c r="S260" s="449"/>
      <c r="T260" s="449"/>
      <c r="U260" s="450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hidden="1" customHeight="1" x14ac:dyDescent="0.25">
      <c r="A261" s="442" t="s">
        <v>87</v>
      </c>
      <c r="B261" s="442"/>
      <c r="C261" s="442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  <c r="R261" s="442"/>
      <c r="S261" s="442"/>
      <c r="T261" s="442"/>
      <c r="U261" s="442"/>
      <c r="V261" s="442"/>
      <c r="W261" s="442"/>
      <c r="X261" s="442"/>
      <c r="Y261" s="442"/>
      <c r="Z261" s="67"/>
      <c r="AA261" s="67"/>
    </row>
    <row r="262" spans="1:67" ht="16.5" hidden="1" customHeight="1" x14ac:dyDescent="0.25">
      <c r="A262" s="64" t="s">
        <v>400</v>
      </c>
      <c r="B262" s="64" t="s">
        <v>401</v>
      </c>
      <c r="C262" s="37">
        <v>4301051100</v>
      </c>
      <c r="D262" s="443">
        <v>4607091387766</v>
      </c>
      <c r="E262" s="443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119</v>
      </c>
      <c r="L262" s="39" t="s">
        <v>138</v>
      </c>
      <c r="M262" s="39"/>
      <c r="N262" s="38">
        <v>40</v>
      </c>
      <c r="O262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5"/>
      <c r="Q262" s="445"/>
      <c r="R262" s="445"/>
      <c r="S262" s="446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5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6">IFERROR(W262*I262/H262,"0")</f>
        <v>0</v>
      </c>
      <c r="BM262" s="80">
        <f t="shared" ref="BM262:BM270" si="57">IFERROR(X262*I262/H262,"0")</f>
        <v>0</v>
      </c>
      <c r="BN262" s="80">
        <f t="shared" ref="BN262:BN270" si="58">IFERROR(1/J262*(W262/H262),"0")</f>
        <v>0</v>
      </c>
      <c r="BO262" s="80">
        <f t="shared" ref="BO262:BO270" si="59">IFERROR(1/J262*(X262/H262),"0")</f>
        <v>0</v>
      </c>
    </row>
    <row r="263" spans="1:67" ht="27" hidden="1" customHeight="1" x14ac:dyDescent="0.25">
      <c r="A263" s="64" t="s">
        <v>402</v>
      </c>
      <c r="B263" s="64" t="s">
        <v>403</v>
      </c>
      <c r="C263" s="37">
        <v>4301051116</v>
      </c>
      <c r="D263" s="443">
        <v>4607091387957</v>
      </c>
      <c r="E263" s="443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119</v>
      </c>
      <c r="L263" s="39" t="s">
        <v>82</v>
      </c>
      <c r="M263" s="39"/>
      <c r="N263" s="38">
        <v>40</v>
      </c>
      <c r="O263" s="6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5"/>
      <c r="Q263" s="445"/>
      <c r="R263" s="445"/>
      <c r="S263" s="446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hidden="1" customHeight="1" x14ac:dyDescent="0.25">
      <c r="A264" s="64" t="s">
        <v>404</v>
      </c>
      <c r="B264" s="64" t="s">
        <v>405</v>
      </c>
      <c r="C264" s="37">
        <v>4301051115</v>
      </c>
      <c r="D264" s="443">
        <v>4607091387964</v>
      </c>
      <c r="E264" s="443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119</v>
      </c>
      <c r="L264" s="39" t="s">
        <v>82</v>
      </c>
      <c r="M264" s="39"/>
      <c r="N264" s="38">
        <v>40</v>
      </c>
      <c r="O264" s="6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5"/>
      <c r="Q264" s="445"/>
      <c r="R264" s="445"/>
      <c r="S264" s="446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16.5" hidden="1" customHeight="1" x14ac:dyDescent="0.25">
      <c r="A265" s="64" t="s">
        <v>406</v>
      </c>
      <c r="B265" s="64" t="s">
        <v>407</v>
      </c>
      <c r="C265" s="37">
        <v>4301051731</v>
      </c>
      <c r="D265" s="443">
        <v>4680115884618</v>
      </c>
      <c r="E265" s="443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86</v>
      </c>
      <c r="L265" s="39" t="s">
        <v>82</v>
      </c>
      <c r="M265" s="39"/>
      <c r="N265" s="38">
        <v>45</v>
      </c>
      <c r="O265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5"/>
      <c r="Q265" s="445"/>
      <c r="R265" s="445"/>
      <c r="S265" s="446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hidden="1" customHeight="1" x14ac:dyDescent="0.25">
      <c r="A266" s="64" t="s">
        <v>408</v>
      </c>
      <c r="B266" s="64" t="s">
        <v>409</v>
      </c>
      <c r="C266" s="37">
        <v>4301051134</v>
      </c>
      <c r="D266" s="443">
        <v>4607091381672</v>
      </c>
      <c r="E266" s="443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86</v>
      </c>
      <c r="L266" s="39" t="s">
        <v>82</v>
      </c>
      <c r="M266" s="39"/>
      <c r="N266" s="38">
        <v>40</v>
      </c>
      <c r="O266" s="6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5"/>
      <c r="Q266" s="445"/>
      <c r="R266" s="445"/>
      <c r="S266" s="446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hidden="1" customHeight="1" x14ac:dyDescent="0.25">
      <c r="A267" s="64" t="s">
        <v>410</v>
      </c>
      <c r="B267" s="64" t="s">
        <v>411</v>
      </c>
      <c r="C267" s="37">
        <v>4301051130</v>
      </c>
      <c r="D267" s="443">
        <v>4607091387537</v>
      </c>
      <c r="E267" s="443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86</v>
      </c>
      <c r="L267" s="39" t="s">
        <v>82</v>
      </c>
      <c r="M267" s="39"/>
      <c r="N267" s="38">
        <v>40</v>
      </c>
      <c r="O267" s="6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5"/>
      <c r="Q267" s="445"/>
      <c r="R267" s="445"/>
      <c r="S267" s="446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ht="27" hidden="1" customHeight="1" x14ac:dyDescent="0.25">
      <c r="A268" s="64" t="s">
        <v>412</v>
      </c>
      <c r="B268" s="64" t="s">
        <v>413</v>
      </c>
      <c r="C268" s="37">
        <v>4301051132</v>
      </c>
      <c r="D268" s="443">
        <v>4607091387513</v>
      </c>
      <c r="E268" s="443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86</v>
      </c>
      <c r="L268" s="39" t="s">
        <v>82</v>
      </c>
      <c r="M268" s="39"/>
      <c r="N268" s="38">
        <v>40</v>
      </c>
      <c r="O268" s="6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5"/>
      <c r="Q268" s="445"/>
      <c r="R268" s="445"/>
      <c r="S268" s="446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6"/>
        <v>0</v>
      </c>
      <c r="BM268" s="80">
        <f t="shared" si="57"/>
        <v>0</v>
      </c>
      <c r="BN268" s="80">
        <f t="shared" si="58"/>
        <v>0</v>
      </c>
      <c r="BO268" s="80">
        <f t="shared" si="59"/>
        <v>0</v>
      </c>
    </row>
    <row r="269" spans="1:67" ht="27" hidden="1" customHeight="1" x14ac:dyDescent="0.25">
      <c r="A269" s="64" t="s">
        <v>414</v>
      </c>
      <c r="B269" s="64" t="s">
        <v>415</v>
      </c>
      <c r="C269" s="37">
        <v>4301051277</v>
      </c>
      <c r="D269" s="443">
        <v>4680115880511</v>
      </c>
      <c r="E269" s="443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86</v>
      </c>
      <c r="L269" s="39" t="s">
        <v>138</v>
      </c>
      <c r="M269" s="39"/>
      <c r="N269" s="38">
        <v>40</v>
      </c>
      <c r="O269" s="6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5"/>
      <c r="Q269" s="445"/>
      <c r="R269" s="445"/>
      <c r="S269" s="446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5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6"/>
        <v>0</v>
      </c>
      <c r="BM269" s="80">
        <f t="shared" si="57"/>
        <v>0</v>
      </c>
      <c r="BN269" s="80">
        <f t="shared" si="58"/>
        <v>0</v>
      </c>
      <c r="BO269" s="80">
        <f t="shared" si="59"/>
        <v>0</v>
      </c>
    </row>
    <row r="270" spans="1:67" ht="27" hidden="1" customHeight="1" x14ac:dyDescent="0.25">
      <c r="A270" s="64" t="s">
        <v>416</v>
      </c>
      <c r="B270" s="64" t="s">
        <v>417</v>
      </c>
      <c r="C270" s="37">
        <v>4301051344</v>
      </c>
      <c r="D270" s="443">
        <v>4680115880412</v>
      </c>
      <c r="E270" s="443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86</v>
      </c>
      <c r="L270" s="39" t="s">
        <v>138</v>
      </c>
      <c r="M270" s="39"/>
      <c r="N270" s="38">
        <v>45</v>
      </c>
      <c r="O270" s="60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5"/>
      <c r="Q270" s="445"/>
      <c r="R270" s="445"/>
      <c r="S270" s="446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5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6"/>
        <v>0</v>
      </c>
      <c r="BM270" s="80">
        <f t="shared" si="57"/>
        <v>0</v>
      </c>
      <c r="BN270" s="80">
        <f t="shared" si="58"/>
        <v>0</v>
      </c>
      <c r="BO270" s="80">
        <f t="shared" si="59"/>
        <v>0</v>
      </c>
    </row>
    <row r="271" spans="1:67" hidden="1" x14ac:dyDescent="0.2">
      <c r="A271" s="451"/>
      <c r="B271" s="451"/>
      <c r="C271" s="451"/>
      <c r="D271" s="451"/>
      <c r="E271" s="451"/>
      <c r="F271" s="451"/>
      <c r="G271" s="451"/>
      <c r="H271" s="451"/>
      <c r="I271" s="451"/>
      <c r="J271" s="451"/>
      <c r="K271" s="451"/>
      <c r="L271" s="451"/>
      <c r="M271" s="451"/>
      <c r="N271" s="452"/>
      <c r="O271" s="448" t="s">
        <v>43</v>
      </c>
      <c r="P271" s="449"/>
      <c r="Q271" s="449"/>
      <c r="R271" s="449"/>
      <c r="S271" s="449"/>
      <c r="T271" s="449"/>
      <c r="U271" s="450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hidden="1" x14ac:dyDescent="0.2">
      <c r="A272" s="451"/>
      <c r="B272" s="451"/>
      <c r="C272" s="451"/>
      <c r="D272" s="451"/>
      <c r="E272" s="451"/>
      <c r="F272" s="451"/>
      <c r="G272" s="451"/>
      <c r="H272" s="451"/>
      <c r="I272" s="451"/>
      <c r="J272" s="451"/>
      <c r="K272" s="451"/>
      <c r="L272" s="451"/>
      <c r="M272" s="451"/>
      <c r="N272" s="452"/>
      <c r="O272" s="448" t="s">
        <v>43</v>
      </c>
      <c r="P272" s="449"/>
      <c r="Q272" s="449"/>
      <c r="R272" s="449"/>
      <c r="S272" s="449"/>
      <c r="T272" s="449"/>
      <c r="U272" s="450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hidden="1" customHeight="1" x14ac:dyDescent="0.25">
      <c r="A273" s="442" t="s">
        <v>223</v>
      </c>
      <c r="B273" s="442"/>
      <c r="C273" s="442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  <c r="R273" s="442"/>
      <c r="S273" s="442"/>
      <c r="T273" s="442"/>
      <c r="U273" s="442"/>
      <c r="V273" s="442"/>
      <c r="W273" s="442"/>
      <c r="X273" s="442"/>
      <c r="Y273" s="442"/>
      <c r="Z273" s="67"/>
      <c r="AA273" s="67"/>
    </row>
    <row r="274" spans="1:67" ht="16.5" hidden="1" customHeight="1" x14ac:dyDescent="0.25">
      <c r="A274" s="64" t="s">
        <v>418</v>
      </c>
      <c r="B274" s="64" t="s">
        <v>419</v>
      </c>
      <c r="C274" s="37">
        <v>4301060326</v>
      </c>
      <c r="D274" s="443">
        <v>4607091380880</v>
      </c>
      <c r="E274" s="443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119</v>
      </c>
      <c r="L274" s="39" t="s">
        <v>82</v>
      </c>
      <c r="M274" s="39"/>
      <c r="N274" s="38">
        <v>30</v>
      </c>
      <c r="O274" s="6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5"/>
      <c r="Q274" s="445"/>
      <c r="R274" s="445"/>
      <c r="S274" s="446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hidden="1" customHeight="1" x14ac:dyDescent="0.25">
      <c r="A275" s="64" t="s">
        <v>420</v>
      </c>
      <c r="B275" s="64" t="s">
        <v>421</v>
      </c>
      <c r="C275" s="37">
        <v>4301060308</v>
      </c>
      <c r="D275" s="443">
        <v>4607091384482</v>
      </c>
      <c r="E275" s="443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119</v>
      </c>
      <c r="L275" s="39" t="s">
        <v>82</v>
      </c>
      <c r="M275" s="39"/>
      <c r="N275" s="38">
        <v>30</v>
      </c>
      <c r="O275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5"/>
      <c r="Q275" s="445"/>
      <c r="R275" s="445"/>
      <c r="S275" s="446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hidden="1" customHeight="1" x14ac:dyDescent="0.25">
      <c r="A276" s="64" t="s">
        <v>422</v>
      </c>
      <c r="B276" s="64" t="s">
        <v>423</v>
      </c>
      <c r="C276" s="37">
        <v>4301060325</v>
      </c>
      <c r="D276" s="443">
        <v>4607091380897</v>
      </c>
      <c r="E276" s="443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119</v>
      </c>
      <c r="L276" s="39" t="s">
        <v>82</v>
      </c>
      <c r="M276" s="39"/>
      <c r="N276" s="38">
        <v>30</v>
      </c>
      <c r="O276" s="6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5"/>
      <c r="Q276" s="445"/>
      <c r="R276" s="445"/>
      <c r="S276" s="446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idden="1" x14ac:dyDescent="0.2">
      <c r="A277" s="451"/>
      <c r="B277" s="451"/>
      <c r="C277" s="451"/>
      <c r="D277" s="451"/>
      <c r="E277" s="451"/>
      <c r="F277" s="451"/>
      <c r="G277" s="451"/>
      <c r="H277" s="451"/>
      <c r="I277" s="451"/>
      <c r="J277" s="451"/>
      <c r="K277" s="451"/>
      <c r="L277" s="451"/>
      <c r="M277" s="451"/>
      <c r="N277" s="452"/>
      <c r="O277" s="448" t="s">
        <v>43</v>
      </c>
      <c r="P277" s="449"/>
      <c r="Q277" s="449"/>
      <c r="R277" s="449"/>
      <c r="S277" s="449"/>
      <c r="T277" s="449"/>
      <c r="U277" s="450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hidden="1" x14ac:dyDescent="0.2">
      <c r="A278" s="451"/>
      <c r="B278" s="451"/>
      <c r="C278" s="451"/>
      <c r="D278" s="451"/>
      <c r="E278" s="451"/>
      <c r="F278" s="451"/>
      <c r="G278" s="451"/>
      <c r="H278" s="451"/>
      <c r="I278" s="451"/>
      <c r="J278" s="451"/>
      <c r="K278" s="451"/>
      <c r="L278" s="451"/>
      <c r="M278" s="451"/>
      <c r="N278" s="452"/>
      <c r="O278" s="448" t="s">
        <v>43</v>
      </c>
      <c r="P278" s="449"/>
      <c r="Q278" s="449"/>
      <c r="R278" s="449"/>
      <c r="S278" s="449"/>
      <c r="T278" s="449"/>
      <c r="U278" s="450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hidden="1" customHeight="1" x14ac:dyDescent="0.25">
      <c r="A279" s="442" t="s">
        <v>101</v>
      </c>
      <c r="B279" s="442"/>
      <c r="C279" s="442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  <c r="R279" s="442"/>
      <c r="S279" s="442"/>
      <c r="T279" s="442"/>
      <c r="U279" s="442"/>
      <c r="V279" s="442"/>
      <c r="W279" s="442"/>
      <c r="X279" s="442"/>
      <c r="Y279" s="442"/>
      <c r="Z279" s="67"/>
      <c r="AA279" s="67"/>
    </row>
    <row r="280" spans="1:67" ht="16.5" hidden="1" customHeight="1" x14ac:dyDescent="0.25">
      <c r="A280" s="64" t="s">
        <v>424</v>
      </c>
      <c r="B280" s="64" t="s">
        <v>425</v>
      </c>
      <c r="C280" s="37">
        <v>4301030232</v>
      </c>
      <c r="D280" s="443">
        <v>4607091388374</v>
      </c>
      <c r="E280" s="443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86</v>
      </c>
      <c r="L280" s="39" t="s">
        <v>105</v>
      </c>
      <c r="M280" s="39"/>
      <c r="N280" s="38">
        <v>180</v>
      </c>
      <c r="O280" s="613" t="s">
        <v>426</v>
      </c>
      <c r="P280" s="445"/>
      <c r="Q280" s="445"/>
      <c r="R280" s="445"/>
      <c r="S280" s="446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427</v>
      </c>
      <c r="B281" s="64" t="s">
        <v>428</v>
      </c>
      <c r="C281" s="37">
        <v>4301030235</v>
      </c>
      <c r="D281" s="443">
        <v>4607091388381</v>
      </c>
      <c r="E281" s="443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86</v>
      </c>
      <c r="L281" s="39" t="s">
        <v>105</v>
      </c>
      <c r="M281" s="39"/>
      <c r="N281" s="38">
        <v>180</v>
      </c>
      <c r="O281" s="614" t="s">
        <v>429</v>
      </c>
      <c r="P281" s="445"/>
      <c r="Q281" s="445"/>
      <c r="R281" s="445"/>
      <c r="S281" s="446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hidden="1" customHeight="1" x14ac:dyDescent="0.25">
      <c r="A282" s="64" t="s">
        <v>430</v>
      </c>
      <c r="B282" s="64" t="s">
        <v>431</v>
      </c>
      <c r="C282" s="37">
        <v>4301030233</v>
      </c>
      <c r="D282" s="443">
        <v>4607091388404</v>
      </c>
      <c r="E282" s="443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86</v>
      </c>
      <c r="L282" s="39" t="s">
        <v>105</v>
      </c>
      <c r="M282" s="39"/>
      <c r="N282" s="38">
        <v>180</v>
      </c>
      <c r="O282" s="6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5"/>
      <c r="Q282" s="445"/>
      <c r="R282" s="445"/>
      <c r="S282" s="446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idden="1" x14ac:dyDescent="0.2">
      <c r="A283" s="451"/>
      <c r="B283" s="451"/>
      <c r="C283" s="451"/>
      <c r="D283" s="451"/>
      <c r="E283" s="451"/>
      <c r="F283" s="451"/>
      <c r="G283" s="451"/>
      <c r="H283" s="451"/>
      <c r="I283" s="451"/>
      <c r="J283" s="451"/>
      <c r="K283" s="451"/>
      <c r="L283" s="451"/>
      <c r="M283" s="451"/>
      <c r="N283" s="452"/>
      <c r="O283" s="448" t="s">
        <v>43</v>
      </c>
      <c r="P283" s="449"/>
      <c r="Q283" s="449"/>
      <c r="R283" s="449"/>
      <c r="S283" s="449"/>
      <c r="T283" s="449"/>
      <c r="U283" s="45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hidden="1" x14ac:dyDescent="0.2">
      <c r="A284" s="451"/>
      <c r="B284" s="451"/>
      <c r="C284" s="451"/>
      <c r="D284" s="451"/>
      <c r="E284" s="451"/>
      <c r="F284" s="451"/>
      <c r="G284" s="451"/>
      <c r="H284" s="451"/>
      <c r="I284" s="451"/>
      <c r="J284" s="451"/>
      <c r="K284" s="451"/>
      <c r="L284" s="451"/>
      <c r="M284" s="451"/>
      <c r="N284" s="452"/>
      <c r="O284" s="448" t="s">
        <v>43</v>
      </c>
      <c r="P284" s="449"/>
      <c r="Q284" s="449"/>
      <c r="R284" s="449"/>
      <c r="S284" s="449"/>
      <c r="T284" s="449"/>
      <c r="U284" s="45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hidden="1" customHeight="1" x14ac:dyDescent="0.25">
      <c r="A285" s="442" t="s">
        <v>432</v>
      </c>
      <c r="B285" s="442"/>
      <c r="C285" s="442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  <c r="R285" s="442"/>
      <c r="S285" s="442"/>
      <c r="T285" s="442"/>
      <c r="U285" s="442"/>
      <c r="V285" s="442"/>
      <c r="W285" s="442"/>
      <c r="X285" s="442"/>
      <c r="Y285" s="442"/>
      <c r="Z285" s="67"/>
      <c r="AA285" s="67"/>
    </row>
    <row r="286" spans="1:67" ht="16.5" hidden="1" customHeight="1" x14ac:dyDescent="0.25">
      <c r="A286" s="64" t="s">
        <v>433</v>
      </c>
      <c r="B286" s="64" t="s">
        <v>434</v>
      </c>
      <c r="C286" s="37">
        <v>4301180007</v>
      </c>
      <c r="D286" s="443">
        <v>4680115881808</v>
      </c>
      <c r="E286" s="443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436</v>
      </c>
      <c r="L286" s="39" t="s">
        <v>435</v>
      </c>
      <c r="M286" s="39"/>
      <c r="N286" s="38">
        <v>730</v>
      </c>
      <c r="O286" s="6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5"/>
      <c r="Q286" s="445"/>
      <c r="R286" s="445"/>
      <c r="S286" s="446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437</v>
      </c>
      <c r="B287" s="64" t="s">
        <v>438</v>
      </c>
      <c r="C287" s="37">
        <v>4301180006</v>
      </c>
      <c r="D287" s="443">
        <v>4680115881822</v>
      </c>
      <c r="E287" s="443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436</v>
      </c>
      <c r="L287" s="39" t="s">
        <v>435</v>
      </c>
      <c r="M287" s="39"/>
      <c r="N287" s="38">
        <v>730</v>
      </c>
      <c r="O287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5"/>
      <c r="Q287" s="445"/>
      <c r="R287" s="445"/>
      <c r="S287" s="446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hidden="1" customHeight="1" x14ac:dyDescent="0.25">
      <c r="A288" s="64" t="s">
        <v>439</v>
      </c>
      <c r="B288" s="64" t="s">
        <v>440</v>
      </c>
      <c r="C288" s="37">
        <v>4301180001</v>
      </c>
      <c r="D288" s="443">
        <v>4680115880016</v>
      </c>
      <c r="E288" s="443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436</v>
      </c>
      <c r="L288" s="39" t="s">
        <v>435</v>
      </c>
      <c r="M288" s="39"/>
      <c r="N288" s="38">
        <v>730</v>
      </c>
      <c r="O288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5"/>
      <c r="Q288" s="445"/>
      <c r="R288" s="445"/>
      <c r="S288" s="446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idden="1" x14ac:dyDescent="0.2">
      <c r="A289" s="451"/>
      <c r="B289" s="451"/>
      <c r="C289" s="451"/>
      <c r="D289" s="451"/>
      <c r="E289" s="451"/>
      <c r="F289" s="451"/>
      <c r="G289" s="451"/>
      <c r="H289" s="451"/>
      <c r="I289" s="451"/>
      <c r="J289" s="451"/>
      <c r="K289" s="451"/>
      <c r="L289" s="451"/>
      <c r="M289" s="451"/>
      <c r="N289" s="452"/>
      <c r="O289" s="448" t="s">
        <v>43</v>
      </c>
      <c r="P289" s="449"/>
      <c r="Q289" s="449"/>
      <c r="R289" s="449"/>
      <c r="S289" s="449"/>
      <c r="T289" s="449"/>
      <c r="U289" s="45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hidden="1" x14ac:dyDescent="0.2">
      <c r="A290" s="451"/>
      <c r="B290" s="451"/>
      <c r="C290" s="451"/>
      <c r="D290" s="451"/>
      <c r="E290" s="451"/>
      <c r="F290" s="451"/>
      <c r="G290" s="451"/>
      <c r="H290" s="451"/>
      <c r="I290" s="451"/>
      <c r="J290" s="451"/>
      <c r="K290" s="451"/>
      <c r="L290" s="451"/>
      <c r="M290" s="451"/>
      <c r="N290" s="452"/>
      <c r="O290" s="448" t="s">
        <v>43</v>
      </c>
      <c r="P290" s="449"/>
      <c r="Q290" s="449"/>
      <c r="R290" s="449"/>
      <c r="S290" s="449"/>
      <c r="T290" s="449"/>
      <c r="U290" s="45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hidden="1" customHeight="1" x14ac:dyDescent="0.25">
      <c r="A291" s="441" t="s">
        <v>441</v>
      </c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1"/>
      <c r="P291" s="441"/>
      <c r="Q291" s="441"/>
      <c r="R291" s="441"/>
      <c r="S291" s="441"/>
      <c r="T291" s="441"/>
      <c r="U291" s="441"/>
      <c r="V291" s="441"/>
      <c r="W291" s="441"/>
      <c r="X291" s="441"/>
      <c r="Y291" s="441"/>
      <c r="Z291" s="66"/>
      <c r="AA291" s="66"/>
    </row>
    <row r="292" spans="1:67" ht="14.25" hidden="1" customHeight="1" x14ac:dyDescent="0.25">
      <c r="A292" s="442" t="s">
        <v>123</v>
      </c>
      <c r="B292" s="442"/>
      <c r="C292" s="442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  <c r="R292" s="442"/>
      <c r="S292" s="442"/>
      <c r="T292" s="442"/>
      <c r="U292" s="442"/>
      <c r="V292" s="442"/>
      <c r="W292" s="442"/>
      <c r="X292" s="442"/>
      <c r="Y292" s="442"/>
      <c r="Z292" s="67"/>
      <c r="AA292" s="67"/>
    </row>
    <row r="293" spans="1:67" ht="27" hidden="1" customHeight="1" x14ac:dyDescent="0.25">
      <c r="A293" s="64" t="s">
        <v>442</v>
      </c>
      <c r="B293" s="64" t="s">
        <v>443</v>
      </c>
      <c r="C293" s="37">
        <v>4301011315</v>
      </c>
      <c r="D293" s="443">
        <v>4607091387421</v>
      </c>
      <c r="E293" s="44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6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5"/>
      <c r="Q293" s="445"/>
      <c r="R293" s="445"/>
      <c r="S293" s="446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0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1">IFERROR(W293*I293/H293,"0")</f>
        <v>0</v>
      </c>
      <c r="BM293" s="80">
        <f t="shared" ref="BM293:BM299" si="62">IFERROR(X293*I293/H293,"0")</f>
        <v>0</v>
      </c>
      <c r="BN293" s="80">
        <f t="shared" ref="BN293:BN299" si="63">IFERROR(1/J293*(W293/H293),"0")</f>
        <v>0</v>
      </c>
      <c r="BO293" s="80">
        <f t="shared" ref="BO293:BO299" si="64">IFERROR(1/J293*(X293/H293),"0")</f>
        <v>0</v>
      </c>
    </row>
    <row r="294" spans="1:67" ht="27" hidden="1" customHeight="1" x14ac:dyDescent="0.25">
      <c r="A294" s="64" t="s">
        <v>442</v>
      </c>
      <c r="B294" s="64" t="s">
        <v>444</v>
      </c>
      <c r="C294" s="37">
        <v>4301011121</v>
      </c>
      <c r="D294" s="443">
        <v>4607091387421</v>
      </c>
      <c r="E294" s="44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119</v>
      </c>
      <c r="L294" s="39" t="s">
        <v>127</v>
      </c>
      <c r="M294" s="39"/>
      <c r="N294" s="38">
        <v>55</v>
      </c>
      <c r="O294" s="6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5"/>
      <c r="Q294" s="445"/>
      <c r="R294" s="445"/>
      <c r="S294" s="446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hidden="1" customHeight="1" x14ac:dyDescent="0.25">
      <c r="A295" s="64" t="s">
        <v>445</v>
      </c>
      <c r="B295" s="64" t="s">
        <v>446</v>
      </c>
      <c r="C295" s="37">
        <v>4301011322</v>
      </c>
      <c r="D295" s="443">
        <v>4607091387452</v>
      </c>
      <c r="E295" s="443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119</v>
      </c>
      <c r="L295" s="39" t="s">
        <v>138</v>
      </c>
      <c r="M295" s="39"/>
      <c r="N295" s="38">
        <v>55</v>
      </c>
      <c r="O295" s="6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5"/>
      <c r="Q295" s="445"/>
      <c r="R295" s="445"/>
      <c r="S295" s="446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hidden="1" customHeight="1" x14ac:dyDescent="0.25">
      <c r="A296" s="64" t="s">
        <v>445</v>
      </c>
      <c r="B296" s="64" t="s">
        <v>447</v>
      </c>
      <c r="C296" s="37">
        <v>4301011619</v>
      </c>
      <c r="D296" s="443">
        <v>4607091387452</v>
      </c>
      <c r="E296" s="443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119</v>
      </c>
      <c r="L296" s="39" t="s">
        <v>118</v>
      </c>
      <c r="M296" s="39"/>
      <c r="N296" s="38">
        <v>55</v>
      </c>
      <c r="O296" s="62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5"/>
      <c r="Q296" s="445"/>
      <c r="R296" s="445"/>
      <c r="S296" s="446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ht="27" hidden="1" customHeight="1" x14ac:dyDescent="0.25">
      <c r="A297" s="64" t="s">
        <v>448</v>
      </c>
      <c r="B297" s="64" t="s">
        <v>449</v>
      </c>
      <c r="C297" s="37">
        <v>4301011313</v>
      </c>
      <c r="D297" s="443">
        <v>4607091385984</v>
      </c>
      <c r="E297" s="443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119</v>
      </c>
      <c r="L297" s="39" t="s">
        <v>118</v>
      </c>
      <c r="M297" s="39"/>
      <c r="N297" s="38">
        <v>55</v>
      </c>
      <c r="O297" s="6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5"/>
      <c r="Q297" s="445"/>
      <c r="R297" s="445"/>
      <c r="S297" s="446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0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1"/>
        <v>0</v>
      </c>
      <c r="BM297" s="80">
        <f t="shared" si="62"/>
        <v>0</v>
      </c>
      <c r="BN297" s="80">
        <f t="shared" si="63"/>
        <v>0</v>
      </c>
      <c r="BO297" s="80">
        <f t="shared" si="64"/>
        <v>0</v>
      </c>
    </row>
    <row r="298" spans="1:67" ht="27" hidden="1" customHeight="1" x14ac:dyDescent="0.25">
      <c r="A298" s="64" t="s">
        <v>450</v>
      </c>
      <c r="B298" s="64" t="s">
        <v>451</v>
      </c>
      <c r="C298" s="37">
        <v>4301011316</v>
      </c>
      <c r="D298" s="443">
        <v>4607091387438</v>
      </c>
      <c r="E298" s="443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86</v>
      </c>
      <c r="L298" s="39" t="s">
        <v>118</v>
      </c>
      <c r="M298" s="39"/>
      <c r="N298" s="38">
        <v>55</v>
      </c>
      <c r="O29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5"/>
      <c r="Q298" s="445"/>
      <c r="R298" s="445"/>
      <c r="S298" s="446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1"/>
        <v>0</v>
      </c>
      <c r="BM298" s="80">
        <f t="shared" si="62"/>
        <v>0</v>
      </c>
      <c r="BN298" s="80">
        <f t="shared" si="63"/>
        <v>0</v>
      </c>
      <c r="BO298" s="80">
        <f t="shared" si="64"/>
        <v>0</v>
      </c>
    </row>
    <row r="299" spans="1:67" ht="27" hidden="1" customHeight="1" x14ac:dyDescent="0.25">
      <c r="A299" s="64" t="s">
        <v>452</v>
      </c>
      <c r="B299" s="64" t="s">
        <v>453</v>
      </c>
      <c r="C299" s="37">
        <v>4301011318</v>
      </c>
      <c r="D299" s="443">
        <v>4607091387469</v>
      </c>
      <c r="E299" s="443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86</v>
      </c>
      <c r="L299" s="39" t="s">
        <v>82</v>
      </c>
      <c r="M299" s="39"/>
      <c r="N299" s="38">
        <v>55</v>
      </c>
      <c r="O299" s="6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5"/>
      <c r="Q299" s="445"/>
      <c r="R299" s="445"/>
      <c r="S299" s="446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0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1"/>
        <v>0</v>
      </c>
      <c r="BM299" s="80">
        <f t="shared" si="62"/>
        <v>0</v>
      </c>
      <c r="BN299" s="80">
        <f t="shared" si="63"/>
        <v>0</v>
      </c>
      <c r="BO299" s="80">
        <f t="shared" si="64"/>
        <v>0</v>
      </c>
    </row>
    <row r="300" spans="1:67" hidden="1" x14ac:dyDescent="0.2">
      <c r="A300" s="451"/>
      <c r="B300" s="451"/>
      <c r="C300" s="451"/>
      <c r="D300" s="451"/>
      <c r="E300" s="451"/>
      <c r="F300" s="451"/>
      <c r="G300" s="451"/>
      <c r="H300" s="451"/>
      <c r="I300" s="451"/>
      <c r="J300" s="451"/>
      <c r="K300" s="451"/>
      <c r="L300" s="451"/>
      <c r="M300" s="451"/>
      <c r="N300" s="452"/>
      <c r="O300" s="448" t="s">
        <v>43</v>
      </c>
      <c r="P300" s="449"/>
      <c r="Q300" s="449"/>
      <c r="R300" s="449"/>
      <c r="S300" s="449"/>
      <c r="T300" s="449"/>
      <c r="U300" s="45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hidden="1" x14ac:dyDescent="0.2">
      <c r="A301" s="451"/>
      <c r="B301" s="451"/>
      <c r="C301" s="451"/>
      <c r="D301" s="451"/>
      <c r="E301" s="451"/>
      <c r="F301" s="451"/>
      <c r="G301" s="451"/>
      <c r="H301" s="451"/>
      <c r="I301" s="451"/>
      <c r="J301" s="451"/>
      <c r="K301" s="451"/>
      <c r="L301" s="451"/>
      <c r="M301" s="451"/>
      <c r="N301" s="452"/>
      <c r="O301" s="448" t="s">
        <v>43</v>
      </c>
      <c r="P301" s="449"/>
      <c r="Q301" s="449"/>
      <c r="R301" s="449"/>
      <c r="S301" s="449"/>
      <c r="T301" s="449"/>
      <c r="U301" s="45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hidden="1" customHeight="1" x14ac:dyDescent="0.25">
      <c r="A302" s="442" t="s">
        <v>77</v>
      </c>
      <c r="B302" s="442"/>
      <c r="C302" s="442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  <c r="R302" s="442"/>
      <c r="S302" s="442"/>
      <c r="T302" s="442"/>
      <c r="U302" s="442"/>
      <c r="V302" s="442"/>
      <c r="W302" s="442"/>
      <c r="X302" s="442"/>
      <c r="Y302" s="442"/>
      <c r="Z302" s="67"/>
      <c r="AA302" s="67"/>
    </row>
    <row r="303" spans="1:67" ht="27" hidden="1" customHeight="1" x14ac:dyDescent="0.25">
      <c r="A303" s="64" t="s">
        <v>454</v>
      </c>
      <c r="B303" s="64" t="s">
        <v>455</v>
      </c>
      <c r="C303" s="37">
        <v>4301031154</v>
      </c>
      <c r="D303" s="443">
        <v>4607091387292</v>
      </c>
      <c r="E303" s="443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86</v>
      </c>
      <c r="L303" s="39" t="s">
        <v>82</v>
      </c>
      <c r="M303" s="39"/>
      <c r="N303" s="38">
        <v>45</v>
      </c>
      <c r="O303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5"/>
      <c r="Q303" s="445"/>
      <c r="R303" s="445"/>
      <c r="S303" s="446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hidden="1" customHeight="1" x14ac:dyDescent="0.25">
      <c r="A304" s="64" t="s">
        <v>456</v>
      </c>
      <c r="B304" s="64" t="s">
        <v>457</v>
      </c>
      <c r="C304" s="37">
        <v>4301031155</v>
      </c>
      <c r="D304" s="443">
        <v>4607091387315</v>
      </c>
      <c r="E304" s="443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86</v>
      </c>
      <c r="L304" s="39" t="s">
        <v>82</v>
      </c>
      <c r="M304" s="39"/>
      <c r="N304" s="38">
        <v>45</v>
      </c>
      <c r="O304" s="6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5"/>
      <c r="Q304" s="445"/>
      <c r="R304" s="445"/>
      <c r="S304" s="446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idden="1" x14ac:dyDescent="0.2">
      <c r="A305" s="451"/>
      <c r="B305" s="451"/>
      <c r="C305" s="451"/>
      <c r="D305" s="451"/>
      <c r="E305" s="451"/>
      <c r="F305" s="451"/>
      <c r="G305" s="451"/>
      <c r="H305" s="451"/>
      <c r="I305" s="451"/>
      <c r="J305" s="451"/>
      <c r="K305" s="451"/>
      <c r="L305" s="451"/>
      <c r="M305" s="451"/>
      <c r="N305" s="452"/>
      <c r="O305" s="448" t="s">
        <v>43</v>
      </c>
      <c r="P305" s="449"/>
      <c r="Q305" s="449"/>
      <c r="R305" s="449"/>
      <c r="S305" s="449"/>
      <c r="T305" s="449"/>
      <c r="U305" s="45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hidden="1" x14ac:dyDescent="0.2">
      <c r="A306" s="451"/>
      <c r="B306" s="451"/>
      <c r="C306" s="451"/>
      <c r="D306" s="451"/>
      <c r="E306" s="451"/>
      <c r="F306" s="451"/>
      <c r="G306" s="451"/>
      <c r="H306" s="451"/>
      <c r="I306" s="451"/>
      <c r="J306" s="451"/>
      <c r="K306" s="451"/>
      <c r="L306" s="451"/>
      <c r="M306" s="451"/>
      <c r="N306" s="452"/>
      <c r="O306" s="448" t="s">
        <v>43</v>
      </c>
      <c r="P306" s="449"/>
      <c r="Q306" s="449"/>
      <c r="R306" s="449"/>
      <c r="S306" s="449"/>
      <c r="T306" s="449"/>
      <c r="U306" s="45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hidden="1" customHeight="1" x14ac:dyDescent="0.25">
      <c r="A307" s="441" t="s">
        <v>458</v>
      </c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1"/>
      <c r="P307" s="441"/>
      <c r="Q307" s="441"/>
      <c r="R307" s="441"/>
      <c r="S307" s="441"/>
      <c r="T307" s="441"/>
      <c r="U307" s="441"/>
      <c r="V307" s="441"/>
      <c r="W307" s="441"/>
      <c r="X307" s="441"/>
      <c r="Y307" s="441"/>
      <c r="Z307" s="66"/>
      <c r="AA307" s="66"/>
    </row>
    <row r="308" spans="1:67" ht="14.25" hidden="1" customHeight="1" x14ac:dyDescent="0.25">
      <c r="A308" s="442" t="s">
        <v>77</v>
      </c>
      <c r="B308" s="442"/>
      <c r="C308" s="442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  <c r="R308" s="442"/>
      <c r="S308" s="442"/>
      <c r="T308" s="442"/>
      <c r="U308" s="442"/>
      <c r="V308" s="442"/>
      <c r="W308" s="442"/>
      <c r="X308" s="442"/>
      <c r="Y308" s="442"/>
      <c r="Z308" s="67"/>
      <c r="AA308" s="67"/>
    </row>
    <row r="309" spans="1:67" ht="27" hidden="1" customHeight="1" x14ac:dyDescent="0.25">
      <c r="A309" s="64" t="s">
        <v>459</v>
      </c>
      <c r="B309" s="64" t="s">
        <v>460</v>
      </c>
      <c r="C309" s="37">
        <v>4301031066</v>
      </c>
      <c r="D309" s="443">
        <v>4607091383836</v>
      </c>
      <c r="E309" s="443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86</v>
      </c>
      <c r="L309" s="39" t="s">
        <v>82</v>
      </c>
      <c r="M309" s="39"/>
      <c r="N309" s="38">
        <v>40</v>
      </c>
      <c r="O309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5"/>
      <c r="Q309" s="445"/>
      <c r="R309" s="445"/>
      <c r="S309" s="446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idden="1" x14ac:dyDescent="0.2">
      <c r="A310" s="451"/>
      <c r="B310" s="451"/>
      <c r="C310" s="451"/>
      <c r="D310" s="451"/>
      <c r="E310" s="451"/>
      <c r="F310" s="451"/>
      <c r="G310" s="451"/>
      <c r="H310" s="451"/>
      <c r="I310" s="451"/>
      <c r="J310" s="451"/>
      <c r="K310" s="451"/>
      <c r="L310" s="451"/>
      <c r="M310" s="451"/>
      <c r="N310" s="452"/>
      <c r="O310" s="448" t="s">
        <v>43</v>
      </c>
      <c r="P310" s="449"/>
      <c r="Q310" s="449"/>
      <c r="R310" s="449"/>
      <c r="S310" s="449"/>
      <c r="T310" s="449"/>
      <c r="U310" s="45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hidden="1" x14ac:dyDescent="0.2">
      <c r="A311" s="451"/>
      <c r="B311" s="451"/>
      <c r="C311" s="451"/>
      <c r="D311" s="451"/>
      <c r="E311" s="451"/>
      <c r="F311" s="451"/>
      <c r="G311" s="451"/>
      <c r="H311" s="451"/>
      <c r="I311" s="451"/>
      <c r="J311" s="451"/>
      <c r="K311" s="451"/>
      <c r="L311" s="451"/>
      <c r="M311" s="451"/>
      <c r="N311" s="452"/>
      <c r="O311" s="448" t="s">
        <v>43</v>
      </c>
      <c r="P311" s="449"/>
      <c r="Q311" s="449"/>
      <c r="R311" s="449"/>
      <c r="S311" s="449"/>
      <c r="T311" s="449"/>
      <c r="U311" s="45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hidden="1" customHeight="1" x14ac:dyDescent="0.25">
      <c r="A312" s="442" t="s">
        <v>87</v>
      </c>
      <c r="B312" s="442"/>
      <c r="C312" s="442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  <c r="R312" s="442"/>
      <c r="S312" s="442"/>
      <c r="T312" s="442"/>
      <c r="U312" s="442"/>
      <c r="V312" s="442"/>
      <c r="W312" s="442"/>
      <c r="X312" s="442"/>
      <c r="Y312" s="442"/>
      <c r="Z312" s="67"/>
      <c r="AA312" s="67"/>
    </row>
    <row r="313" spans="1:67" ht="27" hidden="1" customHeight="1" x14ac:dyDescent="0.25">
      <c r="A313" s="64" t="s">
        <v>461</v>
      </c>
      <c r="B313" s="64" t="s">
        <v>462</v>
      </c>
      <c r="C313" s="37">
        <v>4301051142</v>
      </c>
      <c r="D313" s="443">
        <v>4607091387919</v>
      </c>
      <c r="E313" s="443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119</v>
      </c>
      <c r="L313" s="39" t="s">
        <v>82</v>
      </c>
      <c r="M313" s="39"/>
      <c r="N313" s="38">
        <v>45</v>
      </c>
      <c r="O313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5"/>
      <c r="Q313" s="445"/>
      <c r="R313" s="445"/>
      <c r="S313" s="446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463</v>
      </c>
      <c r="B314" s="64" t="s">
        <v>464</v>
      </c>
      <c r="C314" s="37">
        <v>4301051461</v>
      </c>
      <c r="D314" s="443">
        <v>4680115883604</v>
      </c>
      <c r="E314" s="443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86</v>
      </c>
      <c r="L314" s="39" t="s">
        <v>138</v>
      </c>
      <c r="M314" s="39"/>
      <c r="N314" s="38">
        <v>45</v>
      </c>
      <c r="O314" s="6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5"/>
      <c r="Q314" s="445"/>
      <c r="R314" s="445"/>
      <c r="S314" s="446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hidden="1" customHeight="1" x14ac:dyDescent="0.25">
      <c r="A315" s="64" t="s">
        <v>465</v>
      </c>
      <c r="B315" s="64" t="s">
        <v>466</v>
      </c>
      <c r="C315" s="37">
        <v>4301051485</v>
      </c>
      <c r="D315" s="443">
        <v>4680115883567</v>
      </c>
      <c r="E315" s="443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6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5"/>
      <c r="Q315" s="445"/>
      <c r="R315" s="445"/>
      <c r="S315" s="446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idden="1" x14ac:dyDescent="0.2">
      <c r="A316" s="451"/>
      <c r="B316" s="451"/>
      <c r="C316" s="451"/>
      <c r="D316" s="451"/>
      <c r="E316" s="451"/>
      <c r="F316" s="451"/>
      <c r="G316" s="451"/>
      <c r="H316" s="451"/>
      <c r="I316" s="451"/>
      <c r="J316" s="451"/>
      <c r="K316" s="451"/>
      <c r="L316" s="451"/>
      <c r="M316" s="451"/>
      <c r="N316" s="452"/>
      <c r="O316" s="448" t="s">
        <v>43</v>
      </c>
      <c r="P316" s="449"/>
      <c r="Q316" s="449"/>
      <c r="R316" s="449"/>
      <c r="S316" s="449"/>
      <c r="T316" s="449"/>
      <c r="U316" s="45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hidden="1" x14ac:dyDescent="0.2">
      <c r="A317" s="451"/>
      <c r="B317" s="451"/>
      <c r="C317" s="451"/>
      <c r="D317" s="451"/>
      <c r="E317" s="451"/>
      <c r="F317" s="451"/>
      <c r="G317" s="451"/>
      <c r="H317" s="451"/>
      <c r="I317" s="451"/>
      <c r="J317" s="451"/>
      <c r="K317" s="451"/>
      <c r="L317" s="451"/>
      <c r="M317" s="451"/>
      <c r="N317" s="452"/>
      <c r="O317" s="448" t="s">
        <v>43</v>
      </c>
      <c r="P317" s="449"/>
      <c r="Q317" s="449"/>
      <c r="R317" s="449"/>
      <c r="S317" s="449"/>
      <c r="T317" s="449"/>
      <c r="U317" s="45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hidden="1" customHeight="1" x14ac:dyDescent="0.25">
      <c r="A318" s="442" t="s">
        <v>223</v>
      </c>
      <c r="B318" s="442"/>
      <c r="C318" s="442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  <c r="R318" s="442"/>
      <c r="S318" s="442"/>
      <c r="T318" s="442"/>
      <c r="U318" s="442"/>
      <c r="V318" s="442"/>
      <c r="W318" s="442"/>
      <c r="X318" s="442"/>
      <c r="Y318" s="442"/>
      <c r="Z318" s="67"/>
      <c r="AA318" s="67"/>
    </row>
    <row r="319" spans="1:67" ht="27" hidden="1" customHeight="1" x14ac:dyDescent="0.25">
      <c r="A319" s="64" t="s">
        <v>467</v>
      </c>
      <c r="B319" s="64" t="s">
        <v>468</v>
      </c>
      <c r="C319" s="37">
        <v>4301060324</v>
      </c>
      <c r="D319" s="443">
        <v>4607091388831</v>
      </c>
      <c r="E319" s="443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86</v>
      </c>
      <c r="L319" s="39" t="s">
        <v>82</v>
      </c>
      <c r="M319" s="39"/>
      <c r="N319" s="38">
        <v>40</v>
      </c>
      <c r="O319" s="6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5"/>
      <c r="Q319" s="445"/>
      <c r="R319" s="445"/>
      <c r="S319" s="446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hidden="1" x14ac:dyDescent="0.2">
      <c r="A320" s="451"/>
      <c r="B320" s="451"/>
      <c r="C320" s="451"/>
      <c r="D320" s="451"/>
      <c r="E320" s="451"/>
      <c r="F320" s="451"/>
      <c r="G320" s="451"/>
      <c r="H320" s="451"/>
      <c r="I320" s="451"/>
      <c r="J320" s="451"/>
      <c r="K320" s="451"/>
      <c r="L320" s="451"/>
      <c r="M320" s="451"/>
      <c r="N320" s="452"/>
      <c r="O320" s="448" t="s">
        <v>43</v>
      </c>
      <c r="P320" s="449"/>
      <c r="Q320" s="449"/>
      <c r="R320" s="449"/>
      <c r="S320" s="449"/>
      <c r="T320" s="449"/>
      <c r="U320" s="45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hidden="1" x14ac:dyDescent="0.2">
      <c r="A321" s="451"/>
      <c r="B321" s="451"/>
      <c r="C321" s="451"/>
      <c r="D321" s="451"/>
      <c r="E321" s="451"/>
      <c r="F321" s="451"/>
      <c r="G321" s="451"/>
      <c r="H321" s="451"/>
      <c r="I321" s="451"/>
      <c r="J321" s="451"/>
      <c r="K321" s="451"/>
      <c r="L321" s="451"/>
      <c r="M321" s="451"/>
      <c r="N321" s="452"/>
      <c r="O321" s="448" t="s">
        <v>43</v>
      </c>
      <c r="P321" s="449"/>
      <c r="Q321" s="449"/>
      <c r="R321" s="449"/>
      <c r="S321" s="449"/>
      <c r="T321" s="449"/>
      <c r="U321" s="45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hidden="1" customHeight="1" x14ac:dyDescent="0.25">
      <c r="A322" s="442" t="s">
        <v>101</v>
      </c>
      <c r="B322" s="442"/>
      <c r="C322" s="442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  <c r="R322" s="442"/>
      <c r="S322" s="442"/>
      <c r="T322" s="442"/>
      <c r="U322" s="442"/>
      <c r="V322" s="442"/>
      <c r="W322" s="442"/>
      <c r="X322" s="442"/>
      <c r="Y322" s="442"/>
      <c r="Z322" s="67"/>
      <c r="AA322" s="67"/>
    </row>
    <row r="323" spans="1:67" ht="27" hidden="1" customHeight="1" x14ac:dyDescent="0.25">
      <c r="A323" s="64" t="s">
        <v>469</v>
      </c>
      <c r="B323" s="64" t="s">
        <v>470</v>
      </c>
      <c r="C323" s="37">
        <v>4301032015</v>
      </c>
      <c r="D323" s="443">
        <v>4607091383102</v>
      </c>
      <c r="E323" s="443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86</v>
      </c>
      <c r="L323" s="39" t="s">
        <v>105</v>
      </c>
      <c r="M323" s="39"/>
      <c r="N323" s="38">
        <v>180</v>
      </c>
      <c r="O323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5"/>
      <c r="Q323" s="445"/>
      <c r="R323" s="445"/>
      <c r="S323" s="446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hidden="1" x14ac:dyDescent="0.2">
      <c r="A324" s="451"/>
      <c r="B324" s="451"/>
      <c r="C324" s="451"/>
      <c r="D324" s="451"/>
      <c r="E324" s="451"/>
      <c r="F324" s="451"/>
      <c r="G324" s="451"/>
      <c r="H324" s="451"/>
      <c r="I324" s="451"/>
      <c r="J324" s="451"/>
      <c r="K324" s="451"/>
      <c r="L324" s="451"/>
      <c r="M324" s="451"/>
      <c r="N324" s="452"/>
      <c r="O324" s="448" t="s">
        <v>43</v>
      </c>
      <c r="P324" s="449"/>
      <c r="Q324" s="449"/>
      <c r="R324" s="449"/>
      <c r="S324" s="449"/>
      <c r="T324" s="449"/>
      <c r="U324" s="45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hidden="1" x14ac:dyDescent="0.2">
      <c r="A325" s="451"/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2"/>
      <c r="O325" s="448" t="s">
        <v>43</v>
      </c>
      <c r="P325" s="449"/>
      <c r="Q325" s="449"/>
      <c r="R325" s="449"/>
      <c r="S325" s="449"/>
      <c r="T325" s="449"/>
      <c r="U325" s="45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hidden="1" customHeight="1" x14ac:dyDescent="0.2">
      <c r="A326" s="440" t="s">
        <v>471</v>
      </c>
      <c r="B326" s="440"/>
      <c r="C326" s="440"/>
      <c r="D326" s="440"/>
      <c r="E326" s="440"/>
      <c r="F326" s="440"/>
      <c r="G326" s="440"/>
      <c r="H326" s="440"/>
      <c r="I326" s="440"/>
      <c r="J326" s="440"/>
      <c r="K326" s="440"/>
      <c r="L326" s="440"/>
      <c r="M326" s="440"/>
      <c r="N326" s="440"/>
      <c r="O326" s="440"/>
      <c r="P326" s="440"/>
      <c r="Q326" s="440"/>
      <c r="R326" s="440"/>
      <c r="S326" s="440"/>
      <c r="T326" s="440"/>
      <c r="U326" s="440"/>
      <c r="V326" s="440"/>
      <c r="W326" s="440"/>
      <c r="X326" s="440"/>
      <c r="Y326" s="440"/>
      <c r="Z326" s="55"/>
      <c r="AA326" s="55"/>
    </row>
    <row r="327" spans="1:67" ht="16.5" hidden="1" customHeight="1" x14ac:dyDescent="0.25">
      <c r="A327" s="441" t="s">
        <v>472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41"/>
      <c r="Z327" s="66"/>
      <c r="AA327" s="66"/>
    </row>
    <row r="328" spans="1:67" ht="14.25" hidden="1" customHeight="1" x14ac:dyDescent="0.25">
      <c r="A328" s="442" t="s">
        <v>123</v>
      </c>
      <c r="B328" s="442"/>
      <c r="C328" s="442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  <c r="R328" s="442"/>
      <c r="S328" s="442"/>
      <c r="T328" s="442"/>
      <c r="U328" s="442"/>
      <c r="V328" s="442"/>
      <c r="W328" s="442"/>
      <c r="X328" s="442"/>
      <c r="Y328" s="442"/>
      <c r="Z328" s="67"/>
      <c r="AA328" s="67"/>
    </row>
    <row r="329" spans="1:67" ht="27" hidden="1" customHeight="1" x14ac:dyDescent="0.25">
      <c r="A329" s="64" t="s">
        <v>473</v>
      </c>
      <c r="B329" s="64" t="s">
        <v>474</v>
      </c>
      <c r="C329" s="37">
        <v>4301011865</v>
      </c>
      <c r="D329" s="443">
        <v>4680115884076</v>
      </c>
      <c r="E329" s="443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634" t="s">
        <v>475</v>
      </c>
      <c r="P329" s="445"/>
      <c r="Q329" s="445"/>
      <c r="R329" s="445"/>
      <c r="S329" s="446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8" si="65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8" si="66">IFERROR(W329*I329/H329,"0")</f>
        <v>0</v>
      </c>
      <c r="BM329" s="80">
        <f t="shared" ref="BM329:BM338" si="67">IFERROR(X329*I329/H329,"0")</f>
        <v>0</v>
      </c>
      <c r="BN329" s="80">
        <f t="shared" ref="BN329:BN338" si="68">IFERROR(1/J329*(W329/H329),"0")</f>
        <v>0</v>
      </c>
      <c r="BO329" s="80">
        <f t="shared" ref="BO329:BO338" si="69">IFERROR(1/J329*(X329/H329),"0")</f>
        <v>0</v>
      </c>
    </row>
    <row r="330" spans="1:67" ht="27" hidden="1" customHeight="1" x14ac:dyDescent="0.25">
      <c r="A330" s="64" t="s">
        <v>476</v>
      </c>
      <c r="B330" s="64" t="s">
        <v>477</v>
      </c>
      <c r="C330" s="37">
        <v>4301011239</v>
      </c>
      <c r="D330" s="443">
        <v>4607091383997</v>
      </c>
      <c r="E330" s="443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6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45"/>
      <c r="Q330" s="445"/>
      <c r="R330" s="445"/>
      <c r="S330" s="446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hidden="1" customHeight="1" x14ac:dyDescent="0.25">
      <c r="A331" s="64" t="s">
        <v>476</v>
      </c>
      <c r="B331" s="64" t="s">
        <v>478</v>
      </c>
      <c r="C331" s="37">
        <v>4301011339</v>
      </c>
      <c r="D331" s="443">
        <v>4607091383997</v>
      </c>
      <c r="E331" s="44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82</v>
      </c>
      <c r="M331" s="39"/>
      <c r="N331" s="38">
        <v>60</v>
      </c>
      <c r="O331" s="6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445"/>
      <c r="Q331" s="445"/>
      <c r="R331" s="445"/>
      <c r="S331" s="446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479</v>
      </c>
      <c r="B332" s="64" t="s">
        <v>480</v>
      </c>
      <c r="C332" s="37">
        <v>4301011326</v>
      </c>
      <c r="D332" s="443">
        <v>4607091384130</v>
      </c>
      <c r="E332" s="44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82</v>
      </c>
      <c r="M332" s="39"/>
      <c r="N332" s="38">
        <v>60</v>
      </c>
      <c r="O332" s="6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5"/>
      <c r="Q332" s="445"/>
      <c r="R332" s="445"/>
      <c r="S332" s="446"/>
      <c r="T332" s="40" t="s">
        <v>48</v>
      </c>
      <c r="U332" s="40" t="s">
        <v>48</v>
      </c>
      <c r="V332" s="41" t="s">
        <v>0</v>
      </c>
      <c r="W332" s="59">
        <v>2000</v>
      </c>
      <c r="X332" s="56">
        <f t="shared" si="65"/>
        <v>2010</v>
      </c>
      <c r="Y332" s="42">
        <f>IFERROR(IF(X332=0,"",ROUNDUP(X332/H332,0)*0.02175),"")</f>
        <v>2.9144999999999999</v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2064</v>
      </c>
      <c r="BM332" s="80">
        <f t="shared" si="67"/>
        <v>2074.3200000000002</v>
      </c>
      <c r="BN332" s="80">
        <f t="shared" si="68"/>
        <v>2.7777777777777777</v>
      </c>
      <c r="BO332" s="80">
        <f t="shared" si="69"/>
        <v>2.7916666666666665</v>
      </c>
    </row>
    <row r="333" spans="1:67" ht="27" hidden="1" customHeight="1" x14ac:dyDescent="0.25">
      <c r="A333" s="64" t="s">
        <v>479</v>
      </c>
      <c r="B333" s="64" t="s">
        <v>481</v>
      </c>
      <c r="C333" s="37">
        <v>4301011240</v>
      </c>
      <c r="D333" s="443">
        <v>4607091384130</v>
      </c>
      <c r="E333" s="44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127</v>
      </c>
      <c r="M333" s="39"/>
      <c r="N333" s="38">
        <v>60</v>
      </c>
      <c r="O333" s="6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45"/>
      <c r="Q333" s="445"/>
      <c r="R333" s="445"/>
      <c r="S333" s="446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482</v>
      </c>
      <c r="B334" s="64" t="s">
        <v>483</v>
      </c>
      <c r="C334" s="37">
        <v>4301011330</v>
      </c>
      <c r="D334" s="443">
        <v>4607091384147</v>
      </c>
      <c r="E334" s="44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119</v>
      </c>
      <c r="L334" s="39" t="s">
        <v>82</v>
      </c>
      <c r="M334" s="39"/>
      <c r="N334" s="38">
        <v>60</v>
      </c>
      <c r="O334" s="6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445"/>
      <c r="Q334" s="445"/>
      <c r="R334" s="445"/>
      <c r="S334" s="446"/>
      <c r="T334" s="40" t="s">
        <v>48</v>
      </c>
      <c r="U334" s="40" t="s">
        <v>48</v>
      </c>
      <c r="V334" s="41" t="s">
        <v>0</v>
      </c>
      <c r="W334" s="59">
        <v>2000</v>
      </c>
      <c r="X334" s="56">
        <f t="shared" si="65"/>
        <v>2010</v>
      </c>
      <c r="Y334" s="42">
        <f>IFERROR(IF(X334=0,"",ROUNDUP(X334/H334,0)*0.02175),"")</f>
        <v>2.9144999999999999</v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2064</v>
      </c>
      <c r="BM334" s="80">
        <f t="shared" si="67"/>
        <v>2074.3200000000002</v>
      </c>
      <c r="BN334" s="80">
        <f t="shared" si="68"/>
        <v>2.7777777777777777</v>
      </c>
      <c r="BO334" s="80">
        <f t="shared" si="69"/>
        <v>2.7916666666666665</v>
      </c>
    </row>
    <row r="335" spans="1:67" ht="27" hidden="1" customHeight="1" x14ac:dyDescent="0.25">
      <c r="A335" s="64" t="s">
        <v>484</v>
      </c>
      <c r="B335" s="64" t="s">
        <v>485</v>
      </c>
      <c r="C335" s="37">
        <v>4301011947</v>
      </c>
      <c r="D335" s="443">
        <v>4680115884854</v>
      </c>
      <c r="E335" s="44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119</v>
      </c>
      <c r="L335" s="39" t="s">
        <v>127</v>
      </c>
      <c r="M335" s="39"/>
      <c r="N335" s="38">
        <v>60</v>
      </c>
      <c r="O335" s="640" t="s">
        <v>486</v>
      </c>
      <c r="P335" s="445"/>
      <c r="Q335" s="445"/>
      <c r="R335" s="445"/>
      <c r="S335" s="446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ht="27" hidden="1" customHeight="1" x14ac:dyDescent="0.25">
      <c r="A336" s="64" t="s">
        <v>482</v>
      </c>
      <c r="B336" s="64" t="s">
        <v>487</v>
      </c>
      <c r="C336" s="37">
        <v>4301011238</v>
      </c>
      <c r="D336" s="443">
        <v>4607091384147</v>
      </c>
      <c r="E336" s="44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127</v>
      </c>
      <c r="M336" s="39"/>
      <c r="N336" s="38">
        <v>60</v>
      </c>
      <c r="O336" s="64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445"/>
      <c r="Q336" s="445"/>
      <c r="R336" s="445"/>
      <c r="S336" s="446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5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6"/>
        <v>0</v>
      </c>
      <c r="BM336" s="80">
        <f t="shared" si="67"/>
        <v>0</v>
      </c>
      <c r="BN336" s="80">
        <f t="shared" si="68"/>
        <v>0</v>
      </c>
      <c r="BO336" s="80">
        <f t="shared" si="69"/>
        <v>0</v>
      </c>
    </row>
    <row r="337" spans="1:67" ht="27" hidden="1" customHeight="1" x14ac:dyDescent="0.25">
      <c r="A337" s="64" t="s">
        <v>488</v>
      </c>
      <c r="B337" s="64" t="s">
        <v>489</v>
      </c>
      <c r="C337" s="37">
        <v>4301011327</v>
      </c>
      <c r="D337" s="443">
        <v>4607091384154</v>
      </c>
      <c r="E337" s="44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86</v>
      </c>
      <c r="L337" s="39" t="s">
        <v>82</v>
      </c>
      <c r="M337" s="39"/>
      <c r="N337" s="38">
        <v>60</v>
      </c>
      <c r="O337" s="6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45"/>
      <c r="Q337" s="445"/>
      <c r="R337" s="445"/>
      <c r="S337" s="446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6"/>
        <v>0</v>
      </c>
      <c r="BM337" s="80">
        <f t="shared" si="67"/>
        <v>0</v>
      </c>
      <c r="BN337" s="80">
        <f t="shared" si="68"/>
        <v>0</v>
      </c>
      <c r="BO337" s="80">
        <f t="shared" si="69"/>
        <v>0</v>
      </c>
    </row>
    <row r="338" spans="1:67" ht="27" hidden="1" customHeight="1" x14ac:dyDescent="0.25">
      <c r="A338" s="64" t="s">
        <v>490</v>
      </c>
      <c r="B338" s="64" t="s">
        <v>491</v>
      </c>
      <c r="C338" s="37">
        <v>4301011332</v>
      </c>
      <c r="D338" s="443">
        <v>4607091384161</v>
      </c>
      <c r="E338" s="44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86</v>
      </c>
      <c r="L338" s="39" t="s">
        <v>82</v>
      </c>
      <c r="M338" s="39"/>
      <c r="N338" s="38">
        <v>60</v>
      </c>
      <c r="O338" s="6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445"/>
      <c r="Q338" s="445"/>
      <c r="R338" s="445"/>
      <c r="S338" s="446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6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6"/>
        <v>0</v>
      </c>
      <c r="BM338" s="80">
        <f t="shared" si="67"/>
        <v>0</v>
      </c>
      <c r="BN338" s="80">
        <f t="shared" si="68"/>
        <v>0</v>
      </c>
      <c r="BO338" s="80">
        <f t="shared" si="69"/>
        <v>0</v>
      </c>
    </row>
    <row r="339" spans="1:67" x14ac:dyDescent="0.2">
      <c r="A339" s="451"/>
      <c r="B339" s="451"/>
      <c r="C339" s="451"/>
      <c r="D339" s="451"/>
      <c r="E339" s="451"/>
      <c r="F339" s="451"/>
      <c r="G339" s="451"/>
      <c r="H339" s="451"/>
      <c r="I339" s="451"/>
      <c r="J339" s="451"/>
      <c r="K339" s="451"/>
      <c r="L339" s="451"/>
      <c r="M339" s="451"/>
      <c r="N339" s="452"/>
      <c r="O339" s="448" t="s">
        <v>43</v>
      </c>
      <c r="P339" s="449"/>
      <c r="Q339" s="449"/>
      <c r="R339" s="449"/>
      <c r="S339" s="449"/>
      <c r="T339" s="449"/>
      <c r="U339" s="450"/>
      <c r="V339" s="43" t="s">
        <v>42</v>
      </c>
      <c r="W339" s="44">
        <f>IFERROR(W329/H329,"0")+IFERROR(W330/H330,"0")+IFERROR(W331/H331,"0")+IFERROR(W332/H332,"0")+IFERROR(W333/H333,"0")+IFERROR(W334/H334,"0")+IFERROR(W335/H335,"0")+IFERROR(W336/H336,"0")+IFERROR(W337/H337,"0")+IFERROR(W338/H338,"0")</f>
        <v>266.66666666666669</v>
      </c>
      <c r="X339" s="44">
        <f>IFERROR(X329/H329,"0")+IFERROR(X330/H330,"0")+IFERROR(X331/H331,"0")+IFERROR(X332/H332,"0")+IFERROR(X333/H333,"0")+IFERROR(X334/H334,"0")+IFERROR(X335/H335,"0")+IFERROR(X336/H336,"0")+IFERROR(X337/H337,"0")+IFERROR(X338/H338,"0")</f>
        <v>268</v>
      </c>
      <c r="Y339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5.8289999999999997</v>
      </c>
      <c r="Z339" s="68"/>
      <c r="AA339" s="68"/>
    </row>
    <row r="340" spans="1:67" x14ac:dyDescent="0.2">
      <c r="A340" s="451"/>
      <c r="B340" s="451"/>
      <c r="C340" s="451"/>
      <c r="D340" s="451"/>
      <c r="E340" s="451"/>
      <c r="F340" s="451"/>
      <c r="G340" s="451"/>
      <c r="H340" s="451"/>
      <c r="I340" s="451"/>
      <c r="J340" s="451"/>
      <c r="K340" s="451"/>
      <c r="L340" s="451"/>
      <c r="M340" s="451"/>
      <c r="N340" s="452"/>
      <c r="O340" s="448" t="s">
        <v>43</v>
      </c>
      <c r="P340" s="449"/>
      <c r="Q340" s="449"/>
      <c r="R340" s="449"/>
      <c r="S340" s="449"/>
      <c r="T340" s="449"/>
      <c r="U340" s="450"/>
      <c r="V340" s="43" t="s">
        <v>0</v>
      </c>
      <c r="W340" s="44">
        <f>IFERROR(SUM(W329:W338),"0")</f>
        <v>4000</v>
      </c>
      <c r="X340" s="44">
        <f>IFERROR(SUM(X329:X338),"0")</f>
        <v>4020</v>
      </c>
      <c r="Y340" s="43"/>
      <c r="Z340" s="68"/>
      <c r="AA340" s="68"/>
    </row>
    <row r="341" spans="1:67" ht="14.25" hidden="1" customHeight="1" x14ac:dyDescent="0.25">
      <c r="A341" s="442" t="s">
        <v>115</v>
      </c>
      <c r="B341" s="442"/>
      <c r="C341" s="442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  <c r="R341" s="442"/>
      <c r="S341" s="442"/>
      <c r="T341" s="442"/>
      <c r="U341" s="442"/>
      <c r="V341" s="442"/>
      <c r="W341" s="442"/>
      <c r="X341" s="442"/>
      <c r="Y341" s="442"/>
      <c r="Z341" s="67"/>
      <c r="AA341" s="67"/>
    </row>
    <row r="342" spans="1:67" ht="27" hidden="1" customHeight="1" x14ac:dyDescent="0.25">
      <c r="A342" s="64" t="s">
        <v>492</v>
      </c>
      <c r="B342" s="64" t="s">
        <v>493</v>
      </c>
      <c r="C342" s="37">
        <v>4301020178</v>
      </c>
      <c r="D342" s="443">
        <v>4607091383980</v>
      </c>
      <c r="E342" s="44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119</v>
      </c>
      <c r="L342" s="39" t="s">
        <v>118</v>
      </c>
      <c r="M342" s="39"/>
      <c r="N342" s="38">
        <v>50</v>
      </c>
      <c r="O342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45"/>
      <c r="Q342" s="445"/>
      <c r="R342" s="445"/>
      <c r="S342" s="446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74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hidden="1" customHeight="1" x14ac:dyDescent="0.25">
      <c r="A343" s="64" t="s">
        <v>494</v>
      </c>
      <c r="B343" s="64" t="s">
        <v>495</v>
      </c>
      <c r="C343" s="37">
        <v>4301020270</v>
      </c>
      <c r="D343" s="443">
        <v>4680115883314</v>
      </c>
      <c r="E343" s="44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119</v>
      </c>
      <c r="L343" s="39" t="s">
        <v>138</v>
      </c>
      <c r="M343" s="39"/>
      <c r="N343" s="38">
        <v>50</v>
      </c>
      <c r="O343" s="64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45"/>
      <c r="Q343" s="445"/>
      <c r="R343" s="445"/>
      <c r="S343" s="446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496</v>
      </c>
      <c r="B344" s="64" t="s">
        <v>497</v>
      </c>
      <c r="C344" s="37">
        <v>4301020179</v>
      </c>
      <c r="D344" s="443">
        <v>4607091384178</v>
      </c>
      <c r="E344" s="44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86</v>
      </c>
      <c r="L344" s="39" t="s">
        <v>118</v>
      </c>
      <c r="M344" s="39"/>
      <c r="N344" s="38">
        <v>50</v>
      </c>
      <c r="O344" s="6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45"/>
      <c r="Q344" s="445"/>
      <c r="R344" s="445"/>
      <c r="S344" s="446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idden="1" x14ac:dyDescent="0.2">
      <c r="A345" s="451"/>
      <c r="B345" s="451"/>
      <c r="C345" s="451"/>
      <c r="D345" s="451"/>
      <c r="E345" s="451"/>
      <c r="F345" s="451"/>
      <c r="G345" s="451"/>
      <c r="H345" s="451"/>
      <c r="I345" s="451"/>
      <c r="J345" s="451"/>
      <c r="K345" s="451"/>
      <c r="L345" s="451"/>
      <c r="M345" s="451"/>
      <c r="N345" s="452"/>
      <c r="O345" s="448" t="s">
        <v>43</v>
      </c>
      <c r="P345" s="449"/>
      <c r="Q345" s="449"/>
      <c r="R345" s="449"/>
      <c r="S345" s="449"/>
      <c r="T345" s="449"/>
      <c r="U345" s="450"/>
      <c r="V345" s="43" t="s">
        <v>42</v>
      </c>
      <c r="W345" s="44">
        <f>IFERROR(W342/H342,"0")+IFERROR(W343/H343,"0")+IFERROR(W344/H344,"0")</f>
        <v>0</v>
      </c>
      <c r="X345" s="44">
        <f>IFERROR(X342/H342,"0")+IFERROR(X343/H343,"0")+IFERROR(X344/H344,"0")</f>
        <v>0</v>
      </c>
      <c r="Y345" s="44">
        <f>IFERROR(IF(Y342="",0,Y342),"0")+IFERROR(IF(Y343="",0,Y343),"0")+IFERROR(IF(Y344="",0,Y344),"0")</f>
        <v>0</v>
      </c>
      <c r="Z345" s="68"/>
      <c r="AA345" s="68"/>
    </row>
    <row r="346" spans="1:67" hidden="1" x14ac:dyDescent="0.2">
      <c r="A346" s="451"/>
      <c r="B346" s="451"/>
      <c r="C346" s="451"/>
      <c r="D346" s="451"/>
      <c r="E346" s="451"/>
      <c r="F346" s="451"/>
      <c r="G346" s="451"/>
      <c r="H346" s="451"/>
      <c r="I346" s="451"/>
      <c r="J346" s="451"/>
      <c r="K346" s="451"/>
      <c r="L346" s="451"/>
      <c r="M346" s="451"/>
      <c r="N346" s="452"/>
      <c r="O346" s="448" t="s">
        <v>43</v>
      </c>
      <c r="P346" s="449"/>
      <c r="Q346" s="449"/>
      <c r="R346" s="449"/>
      <c r="S346" s="449"/>
      <c r="T346" s="449"/>
      <c r="U346" s="450"/>
      <c r="V346" s="43" t="s">
        <v>0</v>
      </c>
      <c r="W346" s="44">
        <f>IFERROR(SUM(W342:W344),"0")</f>
        <v>0</v>
      </c>
      <c r="X346" s="44">
        <f>IFERROR(SUM(X342:X344),"0")</f>
        <v>0</v>
      </c>
      <c r="Y346" s="43"/>
      <c r="Z346" s="68"/>
      <c r="AA346" s="68"/>
    </row>
    <row r="347" spans="1:67" ht="14.25" hidden="1" customHeight="1" x14ac:dyDescent="0.25">
      <c r="A347" s="442" t="s">
        <v>87</v>
      </c>
      <c r="B347" s="442"/>
      <c r="C347" s="442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  <c r="R347" s="442"/>
      <c r="S347" s="442"/>
      <c r="T347" s="442"/>
      <c r="U347" s="442"/>
      <c r="V347" s="442"/>
      <c r="W347" s="442"/>
      <c r="X347" s="442"/>
      <c r="Y347" s="442"/>
      <c r="Z347" s="67"/>
      <c r="AA347" s="67"/>
    </row>
    <row r="348" spans="1:67" ht="27" hidden="1" customHeight="1" x14ac:dyDescent="0.25">
      <c r="A348" s="64" t="s">
        <v>498</v>
      </c>
      <c r="B348" s="64" t="s">
        <v>499</v>
      </c>
      <c r="C348" s="37">
        <v>4301051560</v>
      </c>
      <c r="D348" s="443">
        <v>4607091383928</v>
      </c>
      <c r="E348" s="443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119</v>
      </c>
      <c r="L348" s="39" t="s">
        <v>138</v>
      </c>
      <c r="M348" s="39"/>
      <c r="N348" s="38">
        <v>40</v>
      </c>
      <c r="O348" s="64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5"/>
      <c r="Q348" s="445"/>
      <c r="R348" s="445"/>
      <c r="S348" s="446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77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hidden="1" customHeight="1" x14ac:dyDescent="0.25">
      <c r="A349" s="64" t="s">
        <v>500</v>
      </c>
      <c r="B349" s="64" t="s">
        <v>501</v>
      </c>
      <c r="C349" s="37">
        <v>4301051298</v>
      </c>
      <c r="D349" s="443">
        <v>4607091384260</v>
      </c>
      <c r="E349" s="443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119</v>
      </c>
      <c r="L349" s="39" t="s">
        <v>82</v>
      </c>
      <c r="M349" s="39"/>
      <c r="N349" s="38">
        <v>35</v>
      </c>
      <c r="O349" s="6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445"/>
      <c r="Q349" s="445"/>
      <c r="R349" s="445"/>
      <c r="S349" s="446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idden="1" x14ac:dyDescent="0.2">
      <c r="A350" s="451"/>
      <c r="B350" s="451"/>
      <c r="C350" s="451"/>
      <c r="D350" s="451"/>
      <c r="E350" s="451"/>
      <c r="F350" s="451"/>
      <c r="G350" s="451"/>
      <c r="H350" s="451"/>
      <c r="I350" s="451"/>
      <c r="J350" s="451"/>
      <c r="K350" s="451"/>
      <c r="L350" s="451"/>
      <c r="M350" s="451"/>
      <c r="N350" s="452"/>
      <c r="O350" s="448" t="s">
        <v>43</v>
      </c>
      <c r="P350" s="449"/>
      <c r="Q350" s="449"/>
      <c r="R350" s="449"/>
      <c r="S350" s="449"/>
      <c r="T350" s="449"/>
      <c r="U350" s="450"/>
      <c r="V350" s="43" t="s">
        <v>42</v>
      </c>
      <c r="W350" s="44">
        <f>IFERROR(W348/H348,"0")+IFERROR(W349/H349,"0")</f>
        <v>0</v>
      </c>
      <c r="X350" s="44">
        <f>IFERROR(X348/H348,"0")+IFERROR(X349/H349,"0")</f>
        <v>0</v>
      </c>
      <c r="Y350" s="44">
        <f>IFERROR(IF(Y348="",0,Y348),"0")+IFERROR(IF(Y349="",0,Y349),"0")</f>
        <v>0</v>
      </c>
      <c r="Z350" s="68"/>
      <c r="AA350" s="68"/>
    </row>
    <row r="351" spans="1:67" hidden="1" x14ac:dyDescent="0.2">
      <c r="A351" s="451"/>
      <c r="B351" s="451"/>
      <c r="C351" s="451"/>
      <c r="D351" s="451"/>
      <c r="E351" s="451"/>
      <c r="F351" s="451"/>
      <c r="G351" s="451"/>
      <c r="H351" s="451"/>
      <c r="I351" s="451"/>
      <c r="J351" s="451"/>
      <c r="K351" s="451"/>
      <c r="L351" s="451"/>
      <c r="M351" s="451"/>
      <c r="N351" s="452"/>
      <c r="O351" s="448" t="s">
        <v>43</v>
      </c>
      <c r="P351" s="449"/>
      <c r="Q351" s="449"/>
      <c r="R351" s="449"/>
      <c r="S351" s="449"/>
      <c r="T351" s="449"/>
      <c r="U351" s="450"/>
      <c r="V351" s="43" t="s">
        <v>0</v>
      </c>
      <c r="W351" s="44">
        <f>IFERROR(SUM(W348:W349),"0")</f>
        <v>0</v>
      </c>
      <c r="X351" s="44">
        <f>IFERROR(SUM(X348:X349),"0")</f>
        <v>0</v>
      </c>
      <c r="Y351" s="43"/>
      <c r="Z351" s="68"/>
      <c r="AA351" s="68"/>
    </row>
    <row r="352" spans="1:67" ht="14.25" hidden="1" customHeight="1" x14ac:dyDescent="0.25">
      <c r="A352" s="442" t="s">
        <v>223</v>
      </c>
      <c r="B352" s="442"/>
      <c r="C352" s="442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  <c r="R352" s="442"/>
      <c r="S352" s="442"/>
      <c r="T352" s="442"/>
      <c r="U352" s="442"/>
      <c r="V352" s="442"/>
      <c r="W352" s="442"/>
      <c r="X352" s="442"/>
      <c r="Y352" s="442"/>
      <c r="Z352" s="67"/>
      <c r="AA352" s="67"/>
    </row>
    <row r="353" spans="1:67" ht="16.5" hidden="1" customHeight="1" x14ac:dyDescent="0.25">
      <c r="A353" s="64" t="s">
        <v>502</v>
      </c>
      <c r="B353" s="64" t="s">
        <v>503</v>
      </c>
      <c r="C353" s="37">
        <v>4301060314</v>
      </c>
      <c r="D353" s="443">
        <v>4607091384673</v>
      </c>
      <c r="E353" s="443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119</v>
      </c>
      <c r="L353" s="39" t="s">
        <v>82</v>
      </c>
      <c r="M353" s="39"/>
      <c r="N353" s="38">
        <v>30</v>
      </c>
      <c r="O353" s="6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445"/>
      <c r="Q353" s="445"/>
      <c r="R353" s="445"/>
      <c r="S353" s="446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79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idden="1" x14ac:dyDescent="0.2">
      <c r="A354" s="451"/>
      <c r="B354" s="451"/>
      <c r="C354" s="451"/>
      <c r="D354" s="451"/>
      <c r="E354" s="451"/>
      <c r="F354" s="451"/>
      <c r="G354" s="451"/>
      <c r="H354" s="451"/>
      <c r="I354" s="451"/>
      <c r="J354" s="451"/>
      <c r="K354" s="451"/>
      <c r="L354" s="451"/>
      <c r="M354" s="451"/>
      <c r="N354" s="452"/>
      <c r="O354" s="448" t="s">
        <v>43</v>
      </c>
      <c r="P354" s="449"/>
      <c r="Q354" s="449"/>
      <c r="R354" s="449"/>
      <c r="S354" s="449"/>
      <c r="T354" s="449"/>
      <c r="U354" s="450"/>
      <c r="V354" s="43" t="s">
        <v>42</v>
      </c>
      <c r="W354" s="44">
        <f>IFERROR(W353/H353,"0")</f>
        <v>0</v>
      </c>
      <c r="X354" s="44">
        <f>IFERROR(X353/H353,"0")</f>
        <v>0</v>
      </c>
      <c r="Y354" s="44">
        <f>IFERROR(IF(Y353="",0,Y353),"0")</f>
        <v>0</v>
      </c>
      <c r="Z354" s="68"/>
      <c r="AA354" s="68"/>
    </row>
    <row r="355" spans="1:67" hidden="1" x14ac:dyDescent="0.2">
      <c r="A355" s="451"/>
      <c r="B355" s="451"/>
      <c r="C355" s="451"/>
      <c r="D355" s="451"/>
      <c r="E355" s="451"/>
      <c r="F355" s="451"/>
      <c r="G355" s="451"/>
      <c r="H355" s="451"/>
      <c r="I355" s="451"/>
      <c r="J355" s="451"/>
      <c r="K355" s="451"/>
      <c r="L355" s="451"/>
      <c r="M355" s="451"/>
      <c r="N355" s="452"/>
      <c r="O355" s="448" t="s">
        <v>43</v>
      </c>
      <c r="P355" s="449"/>
      <c r="Q355" s="449"/>
      <c r="R355" s="449"/>
      <c r="S355" s="449"/>
      <c r="T355" s="449"/>
      <c r="U355" s="450"/>
      <c r="V355" s="43" t="s">
        <v>0</v>
      </c>
      <c r="W355" s="44">
        <f>IFERROR(SUM(W353:W353),"0")</f>
        <v>0</v>
      </c>
      <c r="X355" s="44">
        <f>IFERROR(SUM(X353:X353),"0")</f>
        <v>0</v>
      </c>
      <c r="Y355" s="43"/>
      <c r="Z355" s="68"/>
      <c r="AA355" s="68"/>
    </row>
    <row r="356" spans="1:67" ht="16.5" hidden="1" customHeight="1" x14ac:dyDescent="0.25">
      <c r="A356" s="441" t="s">
        <v>504</v>
      </c>
      <c r="B356" s="441"/>
      <c r="C356" s="441"/>
      <c r="D356" s="441"/>
      <c r="E356" s="441"/>
      <c r="F356" s="441"/>
      <c r="G356" s="441"/>
      <c r="H356" s="441"/>
      <c r="I356" s="441"/>
      <c r="J356" s="441"/>
      <c r="K356" s="441"/>
      <c r="L356" s="441"/>
      <c r="M356" s="441"/>
      <c r="N356" s="441"/>
      <c r="O356" s="441"/>
      <c r="P356" s="441"/>
      <c r="Q356" s="441"/>
      <c r="R356" s="441"/>
      <c r="S356" s="441"/>
      <c r="T356" s="441"/>
      <c r="U356" s="441"/>
      <c r="V356" s="441"/>
      <c r="W356" s="441"/>
      <c r="X356" s="441"/>
      <c r="Y356" s="441"/>
      <c r="Z356" s="66"/>
      <c r="AA356" s="66"/>
    </row>
    <row r="357" spans="1:67" ht="14.25" hidden="1" customHeight="1" x14ac:dyDescent="0.25">
      <c r="A357" s="442" t="s">
        <v>123</v>
      </c>
      <c r="B357" s="442"/>
      <c r="C357" s="442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  <c r="R357" s="442"/>
      <c r="S357" s="442"/>
      <c r="T357" s="442"/>
      <c r="U357" s="442"/>
      <c r="V357" s="442"/>
      <c r="W357" s="442"/>
      <c r="X357" s="442"/>
      <c r="Y357" s="442"/>
      <c r="Z357" s="67"/>
      <c r="AA357" s="67"/>
    </row>
    <row r="358" spans="1:67" ht="37.5" hidden="1" customHeight="1" x14ac:dyDescent="0.25">
      <c r="A358" s="64" t="s">
        <v>505</v>
      </c>
      <c r="B358" s="64" t="s">
        <v>506</v>
      </c>
      <c r="C358" s="37">
        <v>4301011324</v>
      </c>
      <c r="D358" s="443">
        <v>4607091384185</v>
      </c>
      <c r="E358" s="443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119</v>
      </c>
      <c r="L358" s="39" t="s">
        <v>82</v>
      </c>
      <c r="M358" s="39"/>
      <c r="N358" s="38">
        <v>60</v>
      </c>
      <c r="O358" s="65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445"/>
      <c r="Q358" s="445"/>
      <c r="R358" s="445"/>
      <c r="S358" s="446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hidden="1" customHeight="1" x14ac:dyDescent="0.25">
      <c r="A359" s="64" t="s">
        <v>507</v>
      </c>
      <c r="B359" s="64" t="s">
        <v>508</v>
      </c>
      <c r="C359" s="37">
        <v>4301011312</v>
      </c>
      <c r="D359" s="443">
        <v>4607091384192</v>
      </c>
      <c r="E359" s="443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119</v>
      </c>
      <c r="L359" s="39" t="s">
        <v>118</v>
      </c>
      <c r="M359" s="39"/>
      <c r="N359" s="38">
        <v>60</v>
      </c>
      <c r="O359" s="6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445"/>
      <c r="Q359" s="445"/>
      <c r="R359" s="445"/>
      <c r="S359" s="446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27" hidden="1" customHeight="1" x14ac:dyDescent="0.25">
      <c r="A360" s="64" t="s">
        <v>509</v>
      </c>
      <c r="B360" s="64" t="s">
        <v>510</v>
      </c>
      <c r="C360" s="37">
        <v>4301011483</v>
      </c>
      <c r="D360" s="443">
        <v>4680115881907</v>
      </c>
      <c r="E360" s="44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119</v>
      </c>
      <c r="L360" s="39" t="s">
        <v>82</v>
      </c>
      <c r="M360" s="39"/>
      <c r="N360" s="38">
        <v>60</v>
      </c>
      <c r="O360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445"/>
      <c r="Q360" s="445"/>
      <c r="R360" s="445"/>
      <c r="S360" s="446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hidden="1" customHeight="1" x14ac:dyDescent="0.25">
      <c r="A361" s="64" t="s">
        <v>511</v>
      </c>
      <c r="B361" s="64" t="s">
        <v>512</v>
      </c>
      <c r="C361" s="37">
        <v>4301011655</v>
      </c>
      <c r="D361" s="443">
        <v>4680115883925</v>
      </c>
      <c r="E361" s="443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119</v>
      </c>
      <c r="L361" s="39" t="s">
        <v>82</v>
      </c>
      <c r="M361" s="39"/>
      <c r="N361" s="38">
        <v>60</v>
      </c>
      <c r="O361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445"/>
      <c r="Q361" s="445"/>
      <c r="R361" s="445"/>
      <c r="S361" s="446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37.5" hidden="1" customHeight="1" x14ac:dyDescent="0.25">
      <c r="A362" s="64" t="s">
        <v>513</v>
      </c>
      <c r="B362" s="64" t="s">
        <v>514</v>
      </c>
      <c r="C362" s="37">
        <v>4301011303</v>
      </c>
      <c r="D362" s="443">
        <v>4607091384680</v>
      </c>
      <c r="E362" s="443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86</v>
      </c>
      <c r="L362" s="39" t="s">
        <v>82</v>
      </c>
      <c r="M362" s="39"/>
      <c r="N362" s="38">
        <v>60</v>
      </c>
      <c r="O362" s="6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445"/>
      <c r="Q362" s="445"/>
      <c r="R362" s="445"/>
      <c r="S362" s="446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IFERROR(IF(X362=0,"",ROUNDUP(X362/H362,0)*0.00937),"")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idden="1" x14ac:dyDescent="0.2">
      <c r="A363" s="451"/>
      <c r="B363" s="451"/>
      <c r="C363" s="451"/>
      <c r="D363" s="451"/>
      <c r="E363" s="451"/>
      <c r="F363" s="451"/>
      <c r="G363" s="451"/>
      <c r="H363" s="451"/>
      <c r="I363" s="451"/>
      <c r="J363" s="451"/>
      <c r="K363" s="451"/>
      <c r="L363" s="451"/>
      <c r="M363" s="451"/>
      <c r="N363" s="452"/>
      <c r="O363" s="448" t="s">
        <v>43</v>
      </c>
      <c r="P363" s="449"/>
      <c r="Q363" s="449"/>
      <c r="R363" s="449"/>
      <c r="S363" s="449"/>
      <c r="T363" s="449"/>
      <c r="U363" s="450"/>
      <c r="V363" s="43" t="s">
        <v>42</v>
      </c>
      <c r="W363" s="44">
        <f>IFERROR(W358/H358,"0")+IFERROR(W359/H359,"0")+IFERROR(W360/H360,"0")+IFERROR(W361/H361,"0")+IFERROR(W362/H362,"0")</f>
        <v>0</v>
      </c>
      <c r="X363" s="44">
        <f>IFERROR(X358/H358,"0")+IFERROR(X359/H359,"0")+IFERROR(X360/H360,"0")+IFERROR(X361/H361,"0")+IFERROR(X362/H362,"0")</f>
        <v>0</v>
      </c>
      <c r="Y363" s="44">
        <f>IFERROR(IF(Y358="",0,Y358),"0")+IFERROR(IF(Y359="",0,Y359),"0")+IFERROR(IF(Y360="",0,Y360),"0")+IFERROR(IF(Y361="",0,Y361),"0")+IFERROR(IF(Y362="",0,Y362),"0")</f>
        <v>0</v>
      </c>
      <c r="Z363" s="68"/>
      <c r="AA363" s="68"/>
    </row>
    <row r="364" spans="1:67" hidden="1" x14ac:dyDescent="0.2">
      <c r="A364" s="451"/>
      <c r="B364" s="451"/>
      <c r="C364" s="451"/>
      <c r="D364" s="451"/>
      <c r="E364" s="451"/>
      <c r="F364" s="451"/>
      <c r="G364" s="451"/>
      <c r="H364" s="451"/>
      <c r="I364" s="451"/>
      <c r="J364" s="451"/>
      <c r="K364" s="451"/>
      <c r="L364" s="451"/>
      <c r="M364" s="451"/>
      <c r="N364" s="452"/>
      <c r="O364" s="448" t="s">
        <v>43</v>
      </c>
      <c r="P364" s="449"/>
      <c r="Q364" s="449"/>
      <c r="R364" s="449"/>
      <c r="S364" s="449"/>
      <c r="T364" s="449"/>
      <c r="U364" s="450"/>
      <c r="V364" s="43" t="s">
        <v>0</v>
      </c>
      <c r="W364" s="44">
        <f>IFERROR(SUM(W358:W362),"0")</f>
        <v>0</v>
      </c>
      <c r="X364" s="44">
        <f>IFERROR(SUM(X358:X362),"0")</f>
        <v>0</v>
      </c>
      <c r="Y364" s="43"/>
      <c r="Z364" s="68"/>
      <c r="AA364" s="68"/>
    </row>
    <row r="365" spans="1:67" ht="14.25" hidden="1" customHeight="1" x14ac:dyDescent="0.25">
      <c r="A365" s="442" t="s">
        <v>77</v>
      </c>
      <c r="B365" s="442"/>
      <c r="C365" s="442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  <c r="R365" s="442"/>
      <c r="S365" s="442"/>
      <c r="T365" s="442"/>
      <c r="U365" s="442"/>
      <c r="V365" s="442"/>
      <c r="W365" s="442"/>
      <c r="X365" s="442"/>
      <c r="Y365" s="442"/>
      <c r="Z365" s="67"/>
      <c r="AA365" s="67"/>
    </row>
    <row r="366" spans="1:67" ht="27" hidden="1" customHeight="1" x14ac:dyDescent="0.25">
      <c r="A366" s="64" t="s">
        <v>515</v>
      </c>
      <c r="B366" s="64" t="s">
        <v>516</v>
      </c>
      <c r="C366" s="37">
        <v>4301031139</v>
      </c>
      <c r="D366" s="443">
        <v>4607091384802</v>
      </c>
      <c r="E366" s="443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86</v>
      </c>
      <c r="L366" s="39" t="s">
        <v>82</v>
      </c>
      <c r="M366" s="39"/>
      <c r="N366" s="38">
        <v>35</v>
      </c>
      <c r="O366" s="6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445"/>
      <c r="Q366" s="445"/>
      <c r="R366" s="445"/>
      <c r="S366" s="446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IFERROR(IF(X366=0,"",ROUNDUP(X366/H366,0)*0.00753),"")</f>
        <v/>
      </c>
      <c r="Z366" s="69" t="s">
        <v>48</v>
      </c>
      <c r="AA366" s="70" t="s">
        <v>48</v>
      </c>
      <c r="AE366" s="80"/>
      <c r="BB366" s="285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27" hidden="1" customHeight="1" x14ac:dyDescent="0.25">
      <c r="A367" s="64" t="s">
        <v>517</v>
      </c>
      <c r="B367" s="64" t="s">
        <v>518</v>
      </c>
      <c r="C367" s="37">
        <v>4301031140</v>
      </c>
      <c r="D367" s="443">
        <v>4607091384826</v>
      </c>
      <c r="E367" s="443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83</v>
      </c>
      <c r="L367" s="39" t="s">
        <v>82</v>
      </c>
      <c r="M367" s="39"/>
      <c r="N367" s="38">
        <v>35</v>
      </c>
      <c r="O367" s="6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445"/>
      <c r="Q367" s="445"/>
      <c r="R367" s="445"/>
      <c r="S367" s="446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IFERROR(IF(X367=0,"",ROUNDUP(X367/H367,0)*0.00502),"")</f>
        <v/>
      </c>
      <c r="Z367" s="69" t="s">
        <v>48</v>
      </c>
      <c r="AA367" s="70" t="s">
        <v>48</v>
      </c>
      <c r="AE367" s="80"/>
      <c r="BB367" s="286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idden="1" x14ac:dyDescent="0.2">
      <c r="A368" s="451"/>
      <c r="B368" s="451"/>
      <c r="C368" s="451"/>
      <c r="D368" s="451"/>
      <c r="E368" s="451"/>
      <c r="F368" s="451"/>
      <c r="G368" s="451"/>
      <c r="H368" s="451"/>
      <c r="I368" s="451"/>
      <c r="J368" s="451"/>
      <c r="K368" s="451"/>
      <c r="L368" s="451"/>
      <c r="M368" s="451"/>
      <c r="N368" s="452"/>
      <c r="O368" s="448" t="s">
        <v>43</v>
      </c>
      <c r="P368" s="449"/>
      <c r="Q368" s="449"/>
      <c r="R368" s="449"/>
      <c r="S368" s="449"/>
      <c r="T368" s="449"/>
      <c r="U368" s="450"/>
      <c r="V368" s="43" t="s">
        <v>42</v>
      </c>
      <c r="W368" s="44">
        <f>IFERROR(W366/H366,"0")+IFERROR(W367/H367,"0")</f>
        <v>0</v>
      </c>
      <c r="X368" s="44">
        <f>IFERROR(X366/H366,"0")+IFERROR(X367/H367,"0")</f>
        <v>0</v>
      </c>
      <c r="Y368" s="44">
        <f>IFERROR(IF(Y366="",0,Y366),"0")+IFERROR(IF(Y367="",0,Y367),"0")</f>
        <v>0</v>
      </c>
      <c r="Z368" s="68"/>
      <c r="AA368" s="68"/>
    </row>
    <row r="369" spans="1:67" hidden="1" x14ac:dyDescent="0.2">
      <c r="A369" s="451"/>
      <c r="B369" s="451"/>
      <c r="C369" s="451"/>
      <c r="D369" s="451"/>
      <c r="E369" s="451"/>
      <c r="F369" s="451"/>
      <c r="G369" s="451"/>
      <c r="H369" s="451"/>
      <c r="I369" s="451"/>
      <c r="J369" s="451"/>
      <c r="K369" s="451"/>
      <c r="L369" s="451"/>
      <c r="M369" s="451"/>
      <c r="N369" s="452"/>
      <c r="O369" s="448" t="s">
        <v>43</v>
      </c>
      <c r="P369" s="449"/>
      <c r="Q369" s="449"/>
      <c r="R369" s="449"/>
      <c r="S369" s="449"/>
      <c r="T369" s="449"/>
      <c r="U369" s="450"/>
      <c r="V369" s="43" t="s">
        <v>0</v>
      </c>
      <c r="W369" s="44">
        <f>IFERROR(SUM(W366:W367),"0")</f>
        <v>0</v>
      </c>
      <c r="X369" s="44">
        <f>IFERROR(SUM(X366:X367),"0")</f>
        <v>0</v>
      </c>
      <c r="Y369" s="43"/>
      <c r="Z369" s="68"/>
      <c r="AA369" s="68"/>
    </row>
    <row r="370" spans="1:67" ht="14.25" hidden="1" customHeight="1" x14ac:dyDescent="0.25">
      <c r="A370" s="442" t="s">
        <v>87</v>
      </c>
      <c r="B370" s="442"/>
      <c r="C370" s="442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  <c r="R370" s="442"/>
      <c r="S370" s="442"/>
      <c r="T370" s="442"/>
      <c r="U370" s="442"/>
      <c r="V370" s="442"/>
      <c r="W370" s="442"/>
      <c r="X370" s="442"/>
      <c r="Y370" s="442"/>
      <c r="Z370" s="67"/>
      <c r="AA370" s="67"/>
    </row>
    <row r="371" spans="1:67" ht="27" hidden="1" customHeight="1" x14ac:dyDescent="0.25">
      <c r="A371" s="64" t="s">
        <v>519</v>
      </c>
      <c r="B371" s="64" t="s">
        <v>520</v>
      </c>
      <c r="C371" s="37">
        <v>4301051303</v>
      </c>
      <c r="D371" s="443">
        <v>4607091384246</v>
      </c>
      <c r="E371" s="443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119</v>
      </c>
      <c r="L371" s="39" t="s">
        <v>82</v>
      </c>
      <c r="M371" s="39"/>
      <c r="N371" s="38">
        <v>40</v>
      </c>
      <c r="O371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445"/>
      <c r="Q371" s="445"/>
      <c r="R371" s="445"/>
      <c r="S371" s="446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IFERROR(IF(X371=0,"",ROUNDUP(X371/H371,0)*0.02175),"")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hidden="1" customHeight="1" x14ac:dyDescent="0.25">
      <c r="A372" s="64" t="s">
        <v>521</v>
      </c>
      <c r="B372" s="64" t="s">
        <v>522</v>
      </c>
      <c r="C372" s="37">
        <v>4301051445</v>
      </c>
      <c r="D372" s="443">
        <v>4680115881976</v>
      </c>
      <c r="E372" s="443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6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445"/>
      <c r="Q372" s="445"/>
      <c r="R372" s="445"/>
      <c r="S372" s="446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88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hidden="1" customHeight="1" x14ac:dyDescent="0.25">
      <c r="A373" s="64" t="s">
        <v>523</v>
      </c>
      <c r="B373" s="64" t="s">
        <v>524</v>
      </c>
      <c r="C373" s="37">
        <v>4301051297</v>
      </c>
      <c r="D373" s="443">
        <v>4607091384253</v>
      </c>
      <c r="E373" s="443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86</v>
      </c>
      <c r="L373" s="39" t="s">
        <v>82</v>
      </c>
      <c r="M373" s="39"/>
      <c r="N373" s="38">
        <v>40</v>
      </c>
      <c r="O373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445"/>
      <c r="Q373" s="445"/>
      <c r="R373" s="445"/>
      <c r="S373" s="446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hidden="1" customHeight="1" x14ac:dyDescent="0.25">
      <c r="A374" s="64" t="s">
        <v>525</v>
      </c>
      <c r="B374" s="64" t="s">
        <v>526</v>
      </c>
      <c r="C374" s="37">
        <v>4301051444</v>
      </c>
      <c r="D374" s="443">
        <v>4680115881969</v>
      </c>
      <c r="E374" s="443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86</v>
      </c>
      <c r="L374" s="39" t="s">
        <v>82</v>
      </c>
      <c r="M374" s="39"/>
      <c r="N374" s="38">
        <v>40</v>
      </c>
      <c r="O374" s="6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445"/>
      <c r="Q374" s="445"/>
      <c r="R374" s="445"/>
      <c r="S374" s="446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idden="1" x14ac:dyDescent="0.2">
      <c r="A375" s="451"/>
      <c r="B375" s="451"/>
      <c r="C375" s="451"/>
      <c r="D375" s="451"/>
      <c r="E375" s="451"/>
      <c r="F375" s="451"/>
      <c r="G375" s="451"/>
      <c r="H375" s="451"/>
      <c r="I375" s="451"/>
      <c r="J375" s="451"/>
      <c r="K375" s="451"/>
      <c r="L375" s="451"/>
      <c r="M375" s="451"/>
      <c r="N375" s="452"/>
      <c r="O375" s="448" t="s">
        <v>43</v>
      </c>
      <c r="P375" s="449"/>
      <c r="Q375" s="449"/>
      <c r="R375" s="449"/>
      <c r="S375" s="449"/>
      <c r="T375" s="449"/>
      <c r="U375" s="450"/>
      <c r="V375" s="43" t="s">
        <v>42</v>
      </c>
      <c r="W375" s="44">
        <f>IFERROR(W371/H371,"0")+IFERROR(W372/H372,"0")+IFERROR(W373/H373,"0")+IFERROR(W374/H374,"0")</f>
        <v>0</v>
      </c>
      <c r="X375" s="44">
        <f>IFERROR(X371/H371,"0")+IFERROR(X372/H372,"0")+IFERROR(X373/H373,"0")+IFERROR(X374/H374,"0")</f>
        <v>0</v>
      </c>
      <c r="Y375" s="44">
        <f>IFERROR(IF(Y371="",0,Y371),"0")+IFERROR(IF(Y372="",0,Y372),"0")+IFERROR(IF(Y373="",0,Y373),"0")+IFERROR(IF(Y374="",0,Y374),"0")</f>
        <v>0</v>
      </c>
      <c r="Z375" s="68"/>
      <c r="AA375" s="68"/>
    </row>
    <row r="376" spans="1:67" hidden="1" x14ac:dyDescent="0.2">
      <c r="A376" s="451"/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1"/>
      <c r="M376" s="451"/>
      <c r="N376" s="452"/>
      <c r="O376" s="448" t="s">
        <v>43</v>
      </c>
      <c r="P376" s="449"/>
      <c r="Q376" s="449"/>
      <c r="R376" s="449"/>
      <c r="S376" s="449"/>
      <c r="T376" s="449"/>
      <c r="U376" s="450"/>
      <c r="V376" s="43" t="s">
        <v>0</v>
      </c>
      <c r="W376" s="44">
        <f>IFERROR(SUM(W371:W374),"0")</f>
        <v>0</v>
      </c>
      <c r="X376" s="44">
        <f>IFERROR(SUM(X371:X374),"0")</f>
        <v>0</v>
      </c>
      <c r="Y376" s="43"/>
      <c r="Z376" s="68"/>
      <c r="AA376" s="68"/>
    </row>
    <row r="377" spans="1:67" ht="14.25" hidden="1" customHeight="1" x14ac:dyDescent="0.25">
      <c r="A377" s="442" t="s">
        <v>223</v>
      </c>
      <c r="B377" s="442"/>
      <c r="C377" s="442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  <c r="R377" s="442"/>
      <c r="S377" s="442"/>
      <c r="T377" s="442"/>
      <c r="U377" s="442"/>
      <c r="V377" s="442"/>
      <c r="W377" s="442"/>
      <c r="X377" s="442"/>
      <c r="Y377" s="442"/>
      <c r="Z377" s="67"/>
      <c r="AA377" s="67"/>
    </row>
    <row r="378" spans="1:67" ht="27" hidden="1" customHeight="1" x14ac:dyDescent="0.25">
      <c r="A378" s="64" t="s">
        <v>527</v>
      </c>
      <c r="B378" s="64" t="s">
        <v>528</v>
      </c>
      <c r="C378" s="37">
        <v>4301060322</v>
      </c>
      <c r="D378" s="443">
        <v>4607091389357</v>
      </c>
      <c r="E378" s="443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119</v>
      </c>
      <c r="L378" s="39" t="s">
        <v>82</v>
      </c>
      <c r="M378" s="39"/>
      <c r="N378" s="38">
        <v>40</v>
      </c>
      <c r="O378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445"/>
      <c r="Q378" s="445"/>
      <c r="R378" s="445"/>
      <c r="S378" s="446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1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idden="1" x14ac:dyDescent="0.2">
      <c r="A379" s="451"/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2"/>
      <c r="O379" s="448" t="s">
        <v>43</v>
      </c>
      <c r="P379" s="449"/>
      <c r="Q379" s="449"/>
      <c r="R379" s="449"/>
      <c r="S379" s="449"/>
      <c r="T379" s="449"/>
      <c r="U379" s="450"/>
      <c r="V379" s="43" t="s">
        <v>42</v>
      </c>
      <c r="W379" s="44">
        <f>IFERROR(W378/H378,"0")</f>
        <v>0</v>
      </c>
      <c r="X379" s="44">
        <f>IFERROR(X378/H378,"0")</f>
        <v>0</v>
      </c>
      <c r="Y379" s="44">
        <f>IFERROR(IF(Y378="",0,Y378),"0")</f>
        <v>0</v>
      </c>
      <c r="Z379" s="68"/>
      <c r="AA379" s="68"/>
    </row>
    <row r="380" spans="1:67" hidden="1" x14ac:dyDescent="0.2">
      <c r="A380" s="451"/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2"/>
      <c r="O380" s="448" t="s">
        <v>43</v>
      </c>
      <c r="P380" s="449"/>
      <c r="Q380" s="449"/>
      <c r="R380" s="449"/>
      <c r="S380" s="449"/>
      <c r="T380" s="449"/>
      <c r="U380" s="450"/>
      <c r="V380" s="43" t="s">
        <v>0</v>
      </c>
      <c r="W380" s="44">
        <f>IFERROR(SUM(W378:W378),"0")</f>
        <v>0</v>
      </c>
      <c r="X380" s="44">
        <f>IFERROR(SUM(X378:X378),"0")</f>
        <v>0</v>
      </c>
      <c r="Y380" s="43"/>
      <c r="Z380" s="68"/>
      <c r="AA380" s="68"/>
    </row>
    <row r="381" spans="1:67" ht="27.75" hidden="1" customHeight="1" x14ac:dyDescent="0.2">
      <c r="A381" s="440" t="s">
        <v>529</v>
      </c>
      <c r="B381" s="440"/>
      <c r="C381" s="440"/>
      <c r="D381" s="440"/>
      <c r="E381" s="440"/>
      <c r="F381" s="440"/>
      <c r="G381" s="440"/>
      <c r="H381" s="440"/>
      <c r="I381" s="440"/>
      <c r="J381" s="440"/>
      <c r="K381" s="440"/>
      <c r="L381" s="440"/>
      <c r="M381" s="440"/>
      <c r="N381" s="440"/>
      <c r="O381" s="440"/>
      <c r="P381" s="440"/>
      <c r="Q381" s="440"/>
      <c r="R381" s="440"/>
      <c r="S381" s="440"/>
      <c r="T381" s="440"/>
      <c r="U381" s="440"/>
      <c r="V381" s="440"/>
      <c r="W381" s="440"/>
      <c r="X381" s="440"/>
      <c r="Y381" s="440"/>
      <c r="Z381" s="55"/>
      <c r="AA381" s="55"/>
    </row>
    <row r="382" spans="1:67" ht="16.5" hidden="1" customHeight="1" x14ac:dyDescent="0.25">
      <c r="A382" s="441" t="s">
        <v>530</v>
      </c>
      <c r="B382" s="441"/>
      <c r="C382" s="441"/>
      <c r="D382" s="441"/>
      <c r="E382" s="441"/>
      <c r="F382" s="441"/>
      <c r="G382" s="441"/>
      <c r="H382" s="441"/>
      <c r="I382" s="441"/>
      <c r="J382" s="441"/>
      <c r="K382" s="441"/>
      <c r="L382" s="441"/>
      <c r="M382" s="441"/>
      <c r="N382" s="441"/>
      <c r="O382" s="441"/>
      <c r="P382" s="441"/>
      <c r="Q382" s="441"/>
      <c r="R382" s="441"/>
      <c r="S382" s="441"/>
      <c r="T382" s="441"/>
      <c r="U382" s="441"/>
      <c r="V382" s="441"/>
      <c r="W382" s="441"/>
      <c r="X382" s="441"/>
      <c r="Y382" s="441"/>
      <c r="Z382" s="66"/>
      <c r="AA382" s="66"/>
    </row>
    <row r="383" spans="1:67" ht="14.25" hidden="1" customHeight="1" x14ac:dyDescent="0.25">
      <c r="A383" s="442" t="s">
        <v>123</v>
      </c>
      <c r="B383" s="442"/>
      <c r="C383" s="442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  <c r="R383" s="442"/>
      <c r="S383" s="442"/>
      <c r="T383" s="442"/>
      <c r="U383" s="442"/>
      <c r="V383" s="442"/>
      <c r="W383" s="442"/>
      <c r="X383" s="442"/>
      <c r="Y383" s="442"/>
      <c r="Z383" s="67"/>
      <c r="AA383" s="67"/>
    </row>
    <row r="384" spans="1:67" ht="27" hidden="1" customHeight="1" x14ac:dyDescent="0.25">
      <c r="A384" s="64" t="s">
        <v>531</v>
      </c>
      <c r="B384" s="64" t="s">
        <v>532</v>
      </c>
      <c r="C384" s="37">
        <v>4301011428</v>
      </c>
      <c r="D384" s="443">
        <v>4607091389708</v>
      </c>
      <c r="E384" s="443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86</v>
      </c>
      <c r="L384" s="39" t="s">
        <v>118</v>
      </c>
      <c r="M384" s="39"/>
      <c r="N384" s="38">
        <v>50</v>
      </c>
      <c r="O384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445"/>
      <c r="Q384" s="445"/>
      <c r="R384" s="445"/>
      <c r="S384" s="446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80"/>
      <c r="BB384" s="292" t="s">
        <v>67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t="27" hidden="1" customHeight="1" x14ac:dyDescent="0.25">
      <c r="A385" s="64" t="s">
        <v>533</v>
      </c>
      <c r="B385" s="64" t="s">
        <v>534</v>
      </c>
      <c r="C385" s="37">
        <v>4301011427</v>
      </c>
      <c r="D385" s="443">
        <v>4607091389692</v>
      </c>
      <c r="E385" s="44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86</v>
      </c>
      <c r="L385" s="39" t="s">
        <v>118</v>
      </c>
      <c r="M385" s="39"/>
      <c r="N385" s="38">
        <v>50</v>
      </c>
      <c r="O385" s="6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445"/>
      <c r="Q385" s="445"/>
      <c r="R385" s="445"/>
      <c r="S385" s="446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3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idden="1" x14ac:dyDescent="0.2">
      <c r="A386" s="451"/>
      <c r="B386" s="451"/>
      <c r="C386" s="451"/>
      <c r="D386" s="451"/>
      <c r="E386" s="451"/>
      <c r="F386" s="451"/>
      <c r="G386" s="451"/>
      <c r="H386" s="451"/>
      <c r="I386" s="451"/>
      <c r="J386" s="451"/>
      <c r="K386" s="451"/>
      <c r="L386" s="451"/>
      <c r="M386" s="451"/>
      <c r="N386" s="452"/>
      <c r="O386" s="448" t="s">
        <v>43</v>
      </c>
      <c r="P386" s="449"/>
      <c r="Q386" s="449"/>
      <c r="R386" s="449"/>
      <c r="S386" s="449"/>
      <c r="T386" s="449"/>
      <c r="U386" s="450"/>
      <c r="V386" s="43" t="s">
        <v>42</v>
      </c>
      <c r="W386" s="44">
        <f>IFERROR(W384/H384,"0")+IFERROR(W385/H385,"0")</f>
        <v>0</v>
      </c>
      <c r="X386" s="44">
        <f>IFERROR(X384/H384,"0")+IFERROR(X385/H385,"0")</f>
        <v>0</v>
      </c>
      <c r="Y386" s="44">
        <f>IFERROR(IF(Y384="",0,Y384),"0")+IFERROR(IF(Y385="",0,Y385),"0")</f>
        <v>0</v>
      </c>
      <c r="Z386" s="68"/>
      <c r="AA386" s="68"/>
    </row>
    <row r="387" spans="1:67" hidden="1" x14ac:dyDescent="0.2">
      <c r="A387" s="451"/>
      <c r="B387" s="451"/>
      <c r="C387" s="451"/>
      <c r="D387" s="451"/>
      <c r="E387" s="451"/>
      <c r="F387" s="451"/>
      <c r="G387" s="451"/>
      <c r="H387" s="451"/>
      <c r="I387" s="451"/>
      <c r="J387" s="451"/>
      <c r="K387" s="451"/>
      <c r="L387" s="451"/>
      <c r="M387" s="451"/>
      <c r="N387" s="452"/>
      <c r="O387" s="448" t="s">
        <v>43</v>
      </c>
      <c r="P387" s="449"/>
      <c r="Q387" s="449"/>
      <c r="R387" s="449"/>
      <c r="S387" s="449"/>
      <c r="T387" s="449"/>
      <c r="U387" s="450"/>
      <c r="V387" s="43" t="s">
        <v>0</v>
      </c>
      <c r="W387" s="44">
        <f>IFERROR(SUM(W384:W385),"0")</f>
        <v>0</v>
      </c>
      <c r="X387" s="44">
        <f>IFERROR(SUM(X384:X385),"0")</f>
        <v>0</v>
      </c>
      <c r="Y387" s="43"/>
      <c r="Z387" s="68"/>
      <c r="AA387" s="68"/>
    </row>
    <row r="388" spans="1:67" ht="14.25" hidden="1" customHeight="1" x14ac:dyDescent="0.25">
      <c r="A388" s="442" t="s">
        <v>77</v>
      </c>
      <c r="B388" s="442"/>
      <c r="C388" s="442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  <c r="R388" s="442"/>
      <c r="S388" s="442"/>
      <c r="T388" s="442"/>
      <c r="U388" s="442"/>
      <c r="V388" s="442"/>
      <c r="W388" s="442"/>
      <c r="X388" s="442"/>
      <c r="Y388" s="442"/>
      <c r="Z388" s="67"/>
      <c r="AA388" s="67"/>
    </row>
    <row r="389" spans="1:67" ht="27" hidden="1" customHeight="1" x14ac:dyDescent="0.25">
      <c r="A389" s="64" t="s">
        <v>535</v>
      </c>
      <c r="B389" s="64" t="s">
        <v>536</v>
      </c>
      <c r="C389" s="37">
        <v>4301031177</v>
      </c>
      <c r="D389" s="443">
        <v>4607091389753</v>
      </c>
      <c r="E389" s="44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86</v>
      </c>
      <c r="L389" s="39" t="s">
        <v>82</v>
      </c>
      <c r="M389" s="39"/>
      <c r="N389" s="38">
        <v>45</v>
      </c>
      <c r="O389" s="6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445"/>
      <c r="Q389" s="445"/>
      <c r="R389" s="445"/>
      <c r="S389" s="446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ref="X389:X401" si="70"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ref="BL389:BL401" si="71">IFERROR(W389*I389/H389,"0")</f>
        <v>0</v>
      </c>
      <c r="BM389" s="80">
        <f t="shared" ref="BM389:BM401" si="72">IFERROR(X389*I389/H389,"0")</f>
        <v>0</v>
      </c>
      <c r="BN389" s="80">
        <f t="shared" ref="BN389:BN401" si="73">IFERROR(1/J389*(W389/H389),"0")</f>
        <v>0</v>
      </c>
      <c r="BO389" s="80">
        <f t="shared" ref="BO389:BO401" si="74">IFERROR(1/J389*(X389/H389),"0")</f>
        <v>0</v>
      </c>
    </row>
    <row r="390" spans="1:67" ht="27" hidden="1" customHeight="1" x14ac:dyDescent="0.25">
      <c r="A390" s="64" t="s">
        <v>537</v>
      </c>
      <c r="B390" s="64" t="s">
        <v>538</v>
      </c>
      <c r="C390" s="37">
        <v>4301031174</v>
      </c>
      <c r="D390" s="443">
        <v>4607091389760</v>
      </c>
      <c r="E390" s="44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86</v>
      </c>
      <c r="L390" s="39" t="s">
        <v>82</v>
      </c>
      <c r="M390" s="39"/>
      <c r="N390" s="38">
        <v>45</v>
      </c>
      <c r="O390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445"/>
      <c r="Q390" s="445"/>
      <c r="R390" s="445"/>
      <c r="S390" s="446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hidden="1" customHeight="1" x14ac:dyDescent="0.25">
      <c r="A391" s="64" t="s">
        <v>539</v>
      </c>
      <c r="B391" s="64" t="s">
        <v>540</v>
      </c>
      <c r="C391" s="37">
        <v>4301031175</v>
      </c>
      <c r="D391" s="443">
        <v>4607091389746</v>
      </c>
      <c r="E391" s="44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86</v>
      </c>
      <c r="L391" s="39" t="s">
        <v>82</v>
      </c>
      <c r="M391" s="39"/>
      <c r="N391" s="38">
        <v>45</v>
      </c>
      <c r="O391" s="6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445"/>
      <c r="Q391" s="445"/>
      <c r="R391" s="445"/>
      <c r="S391" s="446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hidden="1" customHeight="1" x14ac:dyDescent="0.25">
      <c r="A392" s="64" t="s">
        <v>541</v>
      </c>
      <c r="B392" s="64" t="s">
        <v>542</v>
      </c>
      <c r="C392" s="37">
        <v>4301031236</v>
      </c>
      <c r="D392" s="443">
        <v>4680115882928</v>
      </c>
      <c r="E392" s="443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86</v>
      </c>
      <c r="L392" s="39" t="s">
        <v>82</v>
      </c>
      <c r="M392" s="39"/>
      <c r="N392" s="38">
        <v>35</v>
      </c>
      <c r="O392" s="6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445"/>
      <c r="Q392" s="445"/>
      <c r="R392" s="445"/>
      <c r="S392" s="446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27" hidden="1" customHeight="1" x14ac:dyDescent="0.25">
      <c r="A393" s="64" t="s">
        <v>543</v>
      </c>
      <c r="B393" s="64" t="s">
        <v>544</v>
      </c>
      <c r="C393" s="37">
        <v>4301031257</v>
      </c>
      <c r="D393" s="443">
        <v>4680115883147</v>
      </c>
      <c r="E393" s="44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6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45"/>
      <c r="Q393" s="445"/>
      <c r="R393" s="445"/>
      <c r="S393" s="446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ref="Y393:Y401" si="75">IFERROR(IF(X393=0,"",ROUNDUP(X393/H393,0)*0.00502),"")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hidden="1" customHeight="1" x14ac:dyDescent="0.25">
      <c r="A394" s="64" t="s">
        <v>545</v>
      </c>
      <c r="B394" s="64" t="s">
        <v>546</v>
      </c>
      <c r="C394" s="37">
        <v>4301031178</v>
      </c>
      <c r="D394" s="443">
        <v>4607091384338</v>
      </c>
      <c r="E394" s="44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445"/>
      <c r="Q394" s="445"/>
      <c r="R394" s="445"/>
      <c r="S394" s="446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37.5" hidden="1" customHeight="1" x14ac:dyDescent="0.25">
      <c r="A395" s="64" t="s">
        <v>547</v>
      </c>
      <c r="B395" s="64" t="s">
        <v>548</v>
      </c>
      <c r="C395" s="37">
        <v>4301031254</v>
      </c>
      <c r="D395" s="443">
        <v>4680115883154</v>
      </c>
      <c r="E395" s="44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445"/>
      <c r="Q395" s="445"/>
      <c r="R395" s="445"/>
      <c r="S395" s="446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37.5" hidden="1" customHeight="1" x14ac:dyDescent="0.25">
      <c r="A396" s="64" t="s">
        <v>549</v>
      </c>
      <c r="B396" s="64" t="s">
        <v>550</v>
      </c>
      <c r="C396" s="37">
        <v>4301031171</v>
      </c>
      <c r="D396" s="443">
        <v>4607091389524</v>
      </c>
      <c r="E396" s="44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6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445"/>
      <c r="Q396" s="445"/>
      <c r="R396" s="445"/>
      <c r="S396" s="446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hidden="1" customHeight="1" x14ac:dyDescent="0.25">
      <c r="A397" s="64" t="s">
        <v>551</v>
      </c>
      <c r="B397" s="64" t="s">
        <v>552</v>
      </c>
      <c r="C397" s="37">
        <v>4301031258</v>
      </c>
      <c r="D397" s="443">
        <v>4680115883161</v>
      </c>
      <c r="E397" s="44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445"/>
      <c r="Q397" s="445"/>
      <c r="R397" s="445"/>
      <c r="S397" s="446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hidden="1" customHeight="1" x14ac:dyDescent="0.25">
      <c r="A398" s="64" t="s">
        <v>553</v>
      </c>
      <c r="B398" s="64" t="s">
        <v>554</v>
      </c>
      <c r="C398" s="37">
        <v>4301031170</v>
      </c>
      <c r="D398" s="443">
        <v>4607091384345</v>
      </c>
      <c r="E398" s="44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6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445"/>
      <c r="Q398" s="445"/>
      <c r="R398" s="445"/>
      <c r="S398" s="446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ht="27" hidden="1" customHeight="1" x14ac:dyDescent="0.25">
      <c r="A399" s="64" t="s">
        <v>555</v>
      </c>
      <c r="B399" s="64" t="s">
        <v>556</v>
      </c>
      <c r="C399" s="37">
        <v>4301031256</v>
      </c>
      <c r="D399" s="443">
        <v>4680115883178</v>
      </c>
      <c r="E399" s="44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82</v>
      </c>
      <c r="M399" s="39"/>
      <c r="N399" s="38">
        <v>45</v>
      </c>
      <c r="O399" s="6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445"/>
      <c r="Q399" s="445"/>
      <c r="R399" s="445"/>
      <c r="S399" s="446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0"/>
        <v>0</v>
      </c>
      <c r="Y399" s="42" t="str">
        <f t="shared" si="75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1"/>
        <v>0</v>
      </c>
      <c r="BM399" s="80">
        <f t="shared" si="72"/>
        <v>0</v>
      </c>
      <c r="BN399" s="80">
        <f t="shared" si="73"/>
        <v>0</v>
      </c>
      <c r="BO399" s="80">
        <f t="shared" si="74"/>
        <v>0</v>
      </c>
    </row>
    <row r="400" spans="1:67" ht="27" hidden="1" customHeight="1" x14ac:dyDescent="0.25">
      <c r="A400" s="64" t="s">
        <v>557</v>
      </c>
      <c r="B400" s="64" t="s">
        <v>558</v>
      </c>
      <c r="C400" s="37">
        <v>4301031172</v>
      </c>
      <c r="D400" s="443">
        <v>4607091389531</v>
      </c>
      <c r="E400" s="44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82</v>
      </c>
      <c r="M400" s="39"/>
      <c r="N400" s="38">
        <v>45</v>
      </c>
      <c r="O400" s="6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445"/>
      <c r="Q400" s="445"/>
      <c r="R400" s="445"/>
      <c r="S400" s="446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0"/>
        <v>0</v>
      </c>
      <c r="Y400" s="42" t="str">
        <f t="shared" si="75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1"/>
        <v>0</v>
      </c>
      <c r="BM400" s="80">
        <f t="shared" si="72"/>
        <v>0</v>
      </c>
      <c r="BN400" s="80">
        <f t="shared" si="73"/>
        <v>0</v>
      </c>
      <c r="BO400" s="80">
        <f t="shared" si="74"/>
        <v>0</v>
      </c>
    </row>
    <row r="401" spans="1:67" ht="27" hidden="1" customHeight="1" x14ac:dyDescent="0.25">
      <c r="A401" s="64" t="s">
        <v>559</v>
      </c>
      <c r="B401" s="64" t="s">
        <v>560</v>
      </c>
      <c r="C401" s="37">
        <v>4301031255</v>
      </c>
      <c r="D401" s="443">
        <v>4680115883185</v>
      </c>
      <c r="E401" s="44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82</v>
      </c>
      <c r="M401" s="39"/>
      <c r="N401" s="38">
        <v>45</v>
      </c>
      <c r="O401" s="6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445"/>
      <c r="Q401" s="445"/>
      <c r="R401" s="445"/>
      <c r="S401" s="446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0"/>
        <v>0</v>
      </c>
      <c r="Y401" s="42" t="str">
        <f t="shared" si="75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1"/>
        <v>0</v>
      </c>
      <c r="BM401" s="80">
        <f t="shared" si="72"/>
        <v>0</v>
      </c>
      <c r="BN401" s="80">
        <f t="shared" si="73"/>
        <v>0</v>
      </c>
      <c r="BO401" s="80">
        <f t="shared" si="74"/>
        <v>0</v>
      </c>
    </row>
    <row r="402" spans="1:67" hidden="1" x14ac:dyDescent="0.2">
      <c r="A402" s="451"/>
      <c r="B402" s="451"/>
      <c r="C402" s="451"/>
      <c r="D402" s="451"/>
      <c r="E402" s="451"/>
      <c r="F402" s="451"/>
      <c r="G402" s="451"/>
      <c r="H402" s="451"/>
      <c r="I402" s="451"/>
      <c r="J402" s="451"/>
      <c r="K402" s="451"/>
      <c r="L402" s="451"/>
      <c r="M402" s="451"/>
      <c r="N402" s="452"/>
      <c r="O402" s="448" t="s">
        <v>43</v>
      </c>
      <c r="P402" s="449"/>
      <c r="Q402" s="449"/>
      <c r="R402" s="449"/>
      <c r="S402" s="449"/>
      <c r="T402" s="449"/>
      <c r="U402" s="450"/>
      <c r="V402" s="43" t="s">
        <v>42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8"/>
      <c r="AA402" s="68"/>
    </row>
    <row r="403" spans="1:67" hidden="1" x14ac:dyDescent="0.2">
      <c r="A403" s="451"/>
      <c r="B403" s="451"/>
      <c r="C403" s="451"/>
      <c r="D403" s="451"/>
      <c r="E403" s="451"/>
      <c r="F403" s="451"/>
      <c r="G403" s="451"/>
      <c r="H403" s="451"/>
      <c r="I403" s="451"/>
      <c r="J403" s="451"/>
      <c r="K403" s="451"/>
      <c r="L403" s="451"/>
      <c r="M403" s="451"/>
      <c r="N403" s="452"/>
      <c r="O403" s="448" t="s">
        <v>43</v>
      </c>
      <c r="P403" s="449"/>
      <c r="Q403" s="449"/>
      <c r="R403" s="449"/>
      <c r="S403" s="449"/>
      <c r="T403" s="449"/>
      <c r="U403" s="450"/>
      <c r="V403" s="43" t="s">
        <v>0</v>
      </c>
      <c r="W403" s="44">
        <f>IFERROR(SUM(W389:W401),"0")</f>
        <v>0</v>
      </c>
      <c r="X403" s="44">
        <f>IFERROR(SUM(X389:X401),"0")</f>
        <v>0</v>
      </c>
      <c r="Y403" s="43"/>
      <c r="Z403" s="68"/>
      <c r="AA403" s="68"/>
    </row>
    <row r="404" spans="1:67" ht="14.25" hidden="1" customHeight="1" x14ac:dyDescent="0.25">
      <c r="A404" s="442" t="s">
        <v>87</v>
      </c>
      <c r="B404" s="442"/>
      <c r="C404" s="442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  <c r="R404" s="442"/>
      <c r="S404" s="442"/>
      <c r="T404" s="442"/>
      <c r="U404" s="442"/>
      <c r="V404" s="442"/>
      <c r="W404" s="442"/>
      <c r="X404" s="442"/>
      <c r="Y404" s="442"/>
      <c r="Z404" s="67"/>
      <c r="AA404" s="67"/>
    </row>
    <row r="405" spans="1:67" ht="27" hidden="1" customHeight="1" x14ac:dyDescent="0.25">
      <c r="A405" s="64" t="s">
        <v>561</v>
      </c>
      <c r="B405" s="64" t="s">
        <v>562</v>
      </c>
      <c r="C405" s="37">
        <v>4301051258</v>
      </c>
      <c r="D405" s="443">
        <v>4607091389685</v>
      </c>
      <c r="E405" s="443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119</v>
      </c>
      <c r="L405" s="39" t="s">
        <v>138</v>
      </c>
      <c r="M405" s="39"/>
      <c r="N405" s="38">
        <v>45</v>
      </c>
      <c r="O405" s="6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445"/>
      <c r="Q405" s="445"/>
      <c r="R405" s="445"/>
      <c r="S405" s="446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IFERROR(IF(X405=0,"",ROUNDUP(X405/H405,0)*0.02175),"")</f>
        <v/>
      </c>
      <c r="Z405" s="69" t="s">
        <v>48</v>
      </c>
      <c r="AA405" s="70" t="s">
        <v>48</v>
      </c>
      <c r="AE405" s="80"/>
      <c r="BB405" s="307" t="s">
        <v>67</v>
      </c>
      <c r="BL405" s="80">
        <f>IFERROR(W405*I405/H405,"0")</f>
        <v>0</v>
      </c>
      <c r="BM405" s="80">
        <f>IFERROR(X405*I405/H405,"0")</f>
        <v>0</v>
      </c>
      <c r="BN405" s="80">
        <f>IFERROR(1/J405*(W405/H405),"0")</f>
        <v>0</v>
      </c>
      <c r="BO405" s="80">
        <f>IFERROR(1/J405*(X405/H405),"0")</f>
        <v>0</v>
      </c>
    </row>
    <row r="406" spans="1:67" ht="27" hidden="1" customHeight="1" x14ac:dyDescent="0.25">
      <c r="A406" s="64" t="s">
        <v>563</v>
      </c>
      <c r="B406" s="64" t="s">
        <v>564</v>
      </c>
      <c r="C406" s="37">
        <v>4301051431</v>
      </c>
      <c r="D406" s="443">
        <v>4607091389654</v>
      </c>
      <c r="E406" s="443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86</v>
      </c>
      <c r="L406" s="39" t="s">
        <v>138</v>
      </c>
      <c r="M406" s="39"/>
      <c r="N406" s="38">
        <v>45</v>
      </c>
      <c r="O406" s="6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445"/>
      <c r="Q406" s="445"/>
      <c r="R406" s="445"/>
      <c r="S406" s="446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IFERROR(IF(X406=0,"",ROUNDUP(X406/H406,0)*0.00753),"")</f>
        <v/>
      </c>
      <c r="Z406" s="69" t="s">
        <v>48</v>
      </c>
      <c r="AA406" s="70" t="s">
        <v>48</v>
      </c>
      <c r="AE406" s="80"/>
      <c r="BB406" s="308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hidden="1" customHeight="1" x14ac:dyDescent="0.25">
      <c r="A407" s="64" t="s">
        <v>565</v>
      </c>
      <c r="B407" s="64" t="s">
        <v>566</v>
      </c>
      <c r="C407" s="37">
        <v>4301051284</v>
      </c>
      <c r="D407" s="443">
        <v>4607091384352</v>
      </c>
      <c r="E407" s="443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86</v>
      </c>
      <c r="L407" s="39" t="s">
        <v>138</v>
      </c>
      <c r="M407" s="39"/>
      <c r="N407" s="38">
        <v>45</v>
      </c>
      <c r="O407" s="6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445"/>
      <c r="Q407" s="445"/>
      <c r="R407" s="445"/>
      <c r="S407" s="446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IFERROR(IF(X407=0,"",ROUNDUP(X407/H407,0)*0.00937),"")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idden="1" x14ac:dyDescent="0.2">
      <c r="A408" s="451"/>
      <c r="B408" s="451"/>
      <c r="C408" s="451"/>
      <c r="D408" s="451"/>
      <c r="E408" s="451"/>
      <c r="F408" s="451"/>
      <c r="G408" s="451"/>
      <c r="H408" s="451"/>
      <c r="I408" s="451"/>
      <c r="J408" s="451"/>
      <c r="K408" s="451"/>
      <c r="L408" s="451"/>
      <c r="M408" s="451"/>
      <c r="N408" s="452"/>
      <c r="O408" s="448" t="s">
        <v>43</v>
      </c>
      <c r="P408" s="449"/>
      <c r="Q408" s="449"/>
      <c r="R408" s="449"/>
      <c r="S408" s="449"/>
      <c r="T408" s="449"/>
      <c r="U408" s="450"/>
      <c r="V408" s="43" t="s">
        <v>42</v>
      </c>
      <c r="W408" s="44">
        <f>IFERROR(W405/H405,"0")+IFERROR(W406/H406,"0")+IFERROR(W407/H407,"0")</f>
        <v>0</v>
      </c>
      <c r="X408" s="44">
        <f>IFERROR(X405/H405,"0")+IFERROR(X406/H406,"0")+IFERROR(X407/H407,"0")</f>
        <v>0</v>
      </c>
      <c r="Y408" s="44">
        <f>IFERROR(IF(Y405="",0,Y405),"0")+IFERROR(IF(Y406="",0,Y406),"0")+IFERROR(IF(Y407="",0,Y407),"0")</f>
        <v>0</v>
      </c>
      <c r="Z408" s="68"/>
      <c r="AA408" s="68"/>
    </row>
    <row r="409" spans="1:67" hidden="1" x14ac:dyDescent="0.2">
      <c r="A409" s="451"/>
      <c r="B409" s="451"/>
      <c r="C409" s="451"/>
      <c r="D409" s="451"/>
      <c r="E409" s="451"/>
      <c r="F409" s="451"/>
      <c r="G409" s="451"/>
      <c r="H409" s="451"/>
      <c r="I409" s="451"/>
      <c r="J409" s="451"/>
      <c r="K409" s="451"/>
      <c r="L409" s="451"/>
      <c r="M409" s="451"/>
      <c r="N409" s="452"/>
      <c r="O409" s="448" t="s">
        <v>43</v>
      </c>
      <c r="P409" s="449"/>
      <c r="Q409" s="449"/>
      <c r="R409" s="449"/>
      <c r="S409" s="449"/>
      <c r="T409" s="449"/>
      <c r="U409" s="450"/>
      <c r="V409" s="43" t="s">
        <v>0</v>
      </c>
      <c r="W409" s="44">
        <f>IFERROR(SUM(W405:W407),"0")</f>
        <v>0</v>
      </c>
      <c r="X409" s="44">
        <f>IFERROR(SUM(X405:X407),"0")</f>
        <v>0</v>
      </c>
      <c r="Y409" s="43"/>
      <c r="Z409" s="68"/>
      <c r="AA409" s="68"/>
    </row>
    <row r="410" spans="1:67" ht="14.25" hidden="1" customHeight="1" x14ac:dyDescent="0.25">
      <c r="A410" s="442" t="s">
        <v>223</v>
      </c>
      <c r="B410" s="442"/>
      <c r="C410" s="442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  <c r="R410" s="442"/>
      <c r="S410" s="442"/>
      <c r="T410" s="442"/>
      <c r="U410" s="442"/>
      <c r="V410" s="442"/>
      <c r="W410" s="442"/>
      <c r="X410" s="442"/>
      <c r="Y410" s="442"/>
      <c r="Z410" s="67"/>
      <c r="AA410" s="67"/>
    </row>
    <row r="411" spans="1:67" ht="27" hidden="1" customHeight="1" x14ac:dyDescent="0.25">
      <c r="A411" s="64" t="s">
        <v>567</v>
      </c>
      <c r="B411" s="64" t="s">
        <v>568</v>
      </c>
      <c r="C411" s="37">
        <v>4301060352</v>
      </c>
      <c r="D411" s="443">
        <v>4680115881648</v>
      </c>
      <c r="E411" s="443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119</v>
      </c>
      <c r="L411" s="39" t="s">
        <v>82</v>
      </c>
      <c r="M411" s="39"/>
      <c r="N411" s="38">
        <v>35</v>
      </c>
      <c r="O411" s="6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445"/>
      <c r="Q411" s="445"/>
      <c r="R411" s="445"/>
      <c r="S411" s="446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IFERROR(IF(X411=0,"",ROUNDUP(X411/H411,0)*0.01196),"")</f>
        <v/>
      </c>
      <c r="Z411" s="69" t="s">
        <v>48</v>
      </c>
      <c r="AA411" s="70" t="s">
        <v>48</v>
      </c>
      <c r="AE411" s="80"/>
      <c r="BB411" s="310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idden="1" x14ac:dyDescent="0.2">
      <c r="A412" s="451"/>
      <c r="B412" s="451"/>
      <c r="C412" s="451"/>
      <c r="D412" s="451"/>
      <c r="E412" s="451"/>
      <c r="F412" s="451"/>
      <c r="G412" s="451"/>
      <c r="H412" s="451"/>
      <c r="I412" s="451"/>
      <c r="J412" s="451"/>
      <c r="K412" s="451"/>
      <c r="L412" s="451"/>
      <c r="M412" s="451"/>
      <c r="N412" s="452"/>
      <c r="O412" s="448" t="s">
        <v>43</v>
      </c>
      <c r="P412" s="449"/>
      <c r="Q412" s="449"/>
      <c r="R412" s="449"/>
      <c r="S412" s="449"/>
      <c r="T412" s="449"/>
      <c r="U412" s="450"/>
      <c r="V412" s="43" t="s">
        <v>42</v>
      </c>
      <c r="W412" s="44">
        <f>IFERROR(W411/H411,"0")</f>
        <v>0</v>
      </c>
      <c r="X412" s="44">
        <f>IFERROR(X411/H411,"0")</f>
        <v>0</v>
      </c>
      <c r="Y412" s="44">
        <f>IFERROR(IF(Y411="",0,Y411),"0")</f>
        <v>0</v>
      </c>
      <c r="Z412" s="68"/>
      <c r="AA412" s="68"/>
    </row>
    <row r="413" spans="1:67" hidden="1" x14ac:dyDescent="0.2">
      <c r="A413" s="451"/>
      <c r="B413" s="451"/>
      <c r="C413" s="451"/>
      <c r="D413" s="451"/>
      <c r="E413" s="451"/>
      <c r="F413" s="451"/>
      <c r="G413" s="451"/>
      <c r="H413" s="451"/>
      <c r="I413" s="451"/>
      <c r="J413" s="451"/>
      <c r="K413" s="451"/>
      <c r="L413" s="451"/>
      <c r="M413" s="451"/>
      <c r="N413" s="452"/>
      <c r="O413" s="448" t="s">
        <v>43</v>
      </c>
      <c r="P413" s="449"/>
      <c r="Q413" s="449"/>
      <c r="R413" s="449"/>
      <c r="S413" s="449"/>
      <c r="T413" s="449"/>
      <c r="U413" s="450"/>
      <c r="V413" s="43" t="s">
        <v>0</v>
      </c>
      <c r="W413" s="44">
        <f>IFERROR(SUM(W411:W411),"0")</f>
        <v>0</v>
      </c>
      <c r="X413" s="44">
        <f>IFERROR(SUM(X411:X411),"0")</f>
        <v>0</v>
      </c>
      <c r="Y413" s="43"/>
      <c r="Z413" s="68"/>
      <c r="AA413" s="68"/>
    </row>
    <row r="414" spans="1:67" ht="14.25" hidden="1" customHeight="1" x14ac:dyDescent="0.25">
      <c r="A414" s="442" t="s">
        <v>101</v>
      </c>
      <c r="B414" s="442"/>
      <c r="C414" s="442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  <c r="R414" s="442"/>
      <c r="S414" s="442"/>
      <c r="T414" s="442"/>
      <c r="U414" s="442"/>
      <c r="V414" s="442"/>
      <c r="W414" s="442"/>
      <c r="X414" s="442"/>
      <c r="Y414" s="442"/>
      <c r="Z414" s="67"/>
      <c r="AA414" s="67"/>
    </row>
    <row r="415" spans="1:67" ht="27" hidden="1" customHeight="1" x14ac:dyDescent="0.25">
      <c r="A415" s="64" t="s">
        <v>569</v>
      </c>
      <c r="B415" s="64" t="s">
        <v>570</v>
      </c>
      <c r="C415" s="37">
        <v>4301032045</v>
      </c>
      <c r="D415" s="443">
        <v>4680115884335</v>
      </c>
      <c r="E415" s="443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572</v>
      </c>
      <c r="L415" s="39" t="s">
        <v>571</v>
      </c>
      <c r="M415" s="39"/>
      <c r="N415" s="38">
        <v>60</v>
      </c>
      <c r="O415" s="6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445"/>
      <c r="Q415" s="445"/>
      <c r="R415" s="445"/>
      <c r="S415" s="446"/>
      <c r="T415" s="40" t="s">
        <v>48</v>
      </c>
      <c r="U415" s="40" t="s">
        <v>48</v>
      </c>
      <c r="V415" s="41" t="s">
        <v>0</v>
      </c>
      <c r="W415" s="59">
        <v>0</v>
      </c>
      <c r="X415" s="56">
        <f>IFERROR(IF(W415="",0,CEILING((W415/$H415),1)*$H415),"")</f>
        <v>0</v>
      </c>
      <c r="Y415" s="42" t="str">
        <f>IFERROR(IF(X415=0,"",ROUNDUP(X415/H415,0)*0.00627),"")</f>
        <v/>
      </c>
      <c r="Z415" s="69" t="s">
        <v>48</v>
      </c>
      <c r="AA415" s="70" t="s">
        <v>48</v>
      </c>
      <c r="AE415" s="80"/>
      <c r="BB415" s="311" t="s">
        <v>67</v>
      </c>
      <c r="BL415" s="80">
        <f>IFERROR(W415*I415/H415,"0")</f>
        <v>0</v>
      </c>
      <c r="BM415" s="80">
        <f>IFERROR(X415*I415/H415,"0")</f>
        <v>0</v>
      </c>
      <c r="BN415" s="80">
        <f>IFERROR(1/J415*(W415/H415),"0")</f>
        <v>0</v>
      </c>
      <c r="BO415" s="80">
        <f>IFERROR(1/J415*(X415/H415),"0")</f>
        <v>0</v>
      </c>
    </row>
    <row r="416" spans="1:67" ht="27" hidden="1" customHeight="1" x14ac:dyDescent="0.25">
      <c r="A416" s="64" t="s">
        <v>573</v>
      </c>
      <c r="B416" s="64" t="s">
        <v>574</v>
      </c>
      <c r="C416" s="37">
        <v>4301032047</v>
      </c>
      <c r="D416" s="443">
        <v>4680115884342</v>
      </c>
      <c r="E416" s="44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572</v>
      </c>
      <c r="L416" s="39" t="s">
        <v>571</v>
      </c>
      <c r="M416" s="39"/>
      <c r="N416" s="38">
        <v>60</v>
      </c>
      <c r="O416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445"/>
      <c r="Q416" s="445"/>
      <c r="R416" s="445"/>
      <c r="S416" s="446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2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hidden="1" customHeight="1" x14ac:dyDescent="0.25">
      <c r="A417" s="64" t="s">
        <v>575</v>
      </c>
      <c r="B417" s="64" t="s">
        <v>576</v>
      </c>
      <c r="C417" s="37">
        <v>4301170011</v>
      </c>
      <c r="D417" s="443">
        <v>4680115884113</v>
      </c>
      <c r="E417" s="443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572</v>
      </c>
      <c r="L417" s="39" t="s">
        <v>571</v>
      </c>
      <c r="M417" s="39"/>
      <c r="N417" s="38">
        <v>150</v>
      </c>
      <c r="O417" s="6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445"/>
      <c r="Q417" s="445"/>
      <c r="R417" s="445"/>
      <c r="S417" s="446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idden="1" x14ac:dyDescent="0.2">
      <c r="A418" s="451"/>
      <c r="B418" s="451"/>
      <c r="C418" s="451"/>
      <c r="D418" s="451"/>
      <c r="E418" s="451"/>
      <c r="F418" s="451"/>
      <c r="G418" s="451"/>
      <c r="H418" s="451"/>
      <c r="I418" s="451"/>
      <c r="J418" s="451"/>
      <c r="K418" s="451"/>
      <c r="L418" s="451"/>
      <c r="M418" s="451"/>
      <c r="N418" s="452"/>
      <c r="O418" s="448" t="s">
        <v>43</v>
      </c>
      <c r="P418" s="449"/>
      <c r="Q418" s="449"/>
      <c r="R418" s="449"/>
      <c r="S418" s="449"/>
      <c r="T418" s="449"/>
      <c r="U418" s="450"/>
      <c r="V418" s="43" t="s">
        <v>42</v>
      </c>
      <c r="W418" s="44">
        <f>IFERROR(W415/H415,"0")+IFERROR(W416/H416,"0")+IFERROR(W417/H417,"0")</f>
        <v>0</v>
      </c>
      <c r="X418" s="44">
        <f>IFERROR(X415/H415,"0")+IFERROR(X416/H416,"0")+IFERROR(X417/H417,"0")</f>
        <v>0</v>
      </c>
      <c r="Y418" s="44">
        <f>IFERROR(IF(Y415="",0,Y415),"0")+IFERROR(IF(Y416="",0,Y416),"0")+IFERROR(IF(Y417="",0,Y417),"0")</f>
        <v>0</v>
      </c>
      <c r="Z418" s="68"/>
      <c r="AA418" s="68"/>
    </row>
    <row r="419" spans="1:67" hidden="1" x14ac:dyDescent="0.2">
      <c r="A419" s="451"/>
      <c r="B419" s="451"/>
      <c r="C419" s="451"/>
      <c r="D419" s="451"/>
      <c r="E419" s="451"/>
      <c r="F419" s="451"/>
      <c r="G419" s="451"/>
      <c r="H419" s="451"/>
      <c r="I419" s="451"/>
      <c r="J419" s="451"/>
      <c r="K419" s="451"/>
      <c r="L419" s="451"/>
      <c r="M419" s="451"/>
      <c r="N419" s="452"/>
      <c r="O419" s="448" t="s">
        <v>43</v>
      </c>
      <c r="P419" s="449"/>
      <c r="Q419" s="449"/>
      <c r="R419" s="449"/>
      <c r="S419" s="449"/>
      <c r="T419" s="449"/>
      <c r="U419" s="450"/>
      <c r="V419" s="43" t="s">
        <v>0</v>
      </c>
      <c r="W419" s="44">
        <f>IFERROR(SUM(W415:W417),"0")</f>
        <v>0</v>
      </c>
      <c r="X419" s="44">
        <f>IFERROR(SUM(X415:X417),"0")</f>
        <v>0</v>
      </c>
      <c r="Y419" s="43"/>
      <c r="Z419" s="68"/>
      <c r="AA419" s="68"/>
    </row>
    <row r="420" spans="1:67" ht="16.5" hidden="1" customHeight="1" x14ac:dyDescent="0.25">
      <c r="A420" s="441" t="s">
        <v>577</v>
      </c>
      <c r="B420" s="441"/>
      <c r="C420" s="441"/>
      <c r="D420" s="441"/>
      <c r="E420" s="441"/>
      <c r="F420" s="441"/>
      <c r="G420" s="441"/>
      <c r="H420" s="441"/>
      <c r="I420" s="441"/>
      <c r="J420" s="441"/>
      <c r="K420" s="441"/>
      <c r="L420" s="441"/>
      <c r="M420" s="441"/>
      <c r="N420" s="441"/>
      <c r="O420" s="441"/>
      <c r="P420" s="441"/>
      <c r="Q420" s="441"/>
      <c r="R420" s="441"/>
      <c r="S420" s="441"/>
      <c r="T420" s="441"/>
      <c r="U420" s="441"/>
      <c r="V420" s="441"/>
      <c r="W420" s="441"/>
      <c r="X420" s="441"/>
      <c r="Y420" s="441"/>
      <c r="Z420" s="66"/>
      <c r="AA420" s="66"/>
    </row>
    <row r="421" spans="1:67" ht="14.25" hidden="1" customHeight="1" x14ac:dyDescent="0.25">
      <c r="A421" s="442" t="s">
        <v>115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67"/>
      <c r="AA421" s="67"/>
    </row>
    <row r="422" spans="1:67" ht="27" hidden="1" customHeight="1" x14ac:dyDescent="0.25">
      <c r="A422" s="64" t="s">
        <v>578</v>
      </c>
      <c r="B422" s="64" t="s">
        <v>579</v>
      </c>
      <c r="C422" s="37">
        <v>4301020214</v>
      </c>
      <c r="D422" s="443">
        <v>4607091389388</v>
      </c>
      <c r="E422" s="443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119</v>
      </c>
      <c r="L422" s="39" t="s">
        <v>118</v>
      </c>
      <c r="M422" s="39"/>
      <c r="N422" s="38">
        <v>35</v>
      </c>
      <c r="O422" s="6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445"/>
      <c r="Q422" s="445"/>
      <c r="R422" s="445"/>
      <c r="S422" s="446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IFERROR(IF(X422=0,"",ROUNDUP(X422/H422,0)*0.01196),"")</f>
        <v/>
      </c>
      <c r="Z422" s="69" t="s">
        <v>48</v>
      </c>
      <c r="AA422" s="70" t="s">
        <v>48</v>
      </c>
      <c r="AE422" s="80"/>
      <c r="BB422" s="31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hidden="1" customHeight="1" x14ac:dyDescent="0.25">
      <c r="A423" s="64" t="s">
        <v>580</v>
      </c>
      <c r="B423" s="64" t="s">
        <v>581</v>
      </c>
      <c r="C423" s="37">
        <v>4301020185</v>
      </c>
      <c r="D423" s="443">
        <v>4607091389364</v>
      </c>
      <c r="E423" s="443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86</v>
      </c>
      <c r="L423" s="39" t="s">
        <v>138</v>
      </c>
      <c r="M423" s="39"/>
      <c r="N423" s="38">
        <v>35</v>
      </c>
      <c r="O423" s="6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445"/>
      <c r="Q423" s="445"/>
      <c r="R423" s="445"/>
      <c r="S423" s="446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IFERROR(IF(X423=0,"",ROUNDUP(X423/H423,0)*0.00753),"")</f>
        <v/>
      </c>
      <c r="Z423" s="69" t="s">
        <v>48</v>
      </c>
      <c r="AA423" s="70" t="s">
        <v>48</v>
      </c>
      <c r="AE423" s="80"/>
      <c r="BB423" s="315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idden="1" x14ac:dyDescent="0.2">
      <c r="A424" s="451"/>
      <c r="B424" s="451"/>
      <c r="C424" s="451"/>
      <c r="D424" s="451"/>
      <c r="E424" s="451"/>
      <c r="F424" s="451"/>
      <c r="G424" s="451"/>
      <c r="H424" s="451"/>
      <c r="I424" s="451"/>
      <c r="J424" s="451"/>
      <c r="K424" s="451"/>
      <c r="L424" s="451"/>
      <c r="M424" s="451"/>
      <c r="N424" s="452"/>
      <c r="O424" s="448" t="s">
        <v>43</v>
      </c>
      <c r="P424" s="449"/>
      <c r="Q424" s="449"/>
      <c r="R424" s="449"/>
      <c r="S424" s="449"/>
      <c r="T424" s="449"/>
      <c r="U424" s="450"/>
      <c r="V424" s="43" t="s">
        <v>42</v>
      </c>
      <c r="W424" s="44">
        <f>IFERROR(W422/H422,"0")+IFERROR(W423/H423,"0")</f>
        <v>0</v>
      </c>
      <c r="X424" s="44">
        <f>IFERROR(X422/H422,"0")+IFERROR(X423/H423,"0")</f>
        <v>0</v>
      </c>
      <c r="Y424" s="44">
        <f>IFERROR(IF(Y422="",0,Y422),"0")+IFERROR(IF(Y423="",0,Y423),"0")</f>
        <v>0</v>
      </c>
      <c r="Z424" s="68"/>
      <c r="AA424" s="68"/>
    </row>
    <row r="425" spans="1:67" hidden="1" x14ac:dyDescent="0.2">
      <c r="A425" s="451"/>
      <c r="B425" s="451"/>
      <c r="C425" s="451"/>
      <c r="D425" s="451"/>
      <c r="E425" s="451"/>
      <c r="F425" s="451"/>
      <c r="G425" s="451"/>
      <c r="H425" s="451"/>
      <c r="I425" s="451"/>
      <c r="J425" s="451"/>
      <c r="K425" s="451"/>
      <c r="L425" s="451"/>
      <c r="M425" s="451"/>
      <c r="N425" s="452"/>
      <c r="O425" s="448" t="s">
        <v>43</v>
      </c>
      <c r="P425" s="449"/>
      <c r="Q425" s="449"/>
      <c r="R425" s="449"/>
      <c r="S425" s="449"/>
      <c r="T425" s="449"/>
      <c r="U425" s="450"/>
      <c r="V425" s="43" t="s">
        <v>0</v>
      </c>
      <c r="W425" s="44">
        <f>IFERROR(SUM(W422:W423),"0")</f>
        <v>0</v>
      </c>
      <c r="X425" s="44">
        <f>IFERROR(SUM(X422:X423),"0")</f>
        <v>0</v>
      </c>
      <c r="Y425" s="43"/>
      <c r="Z425" s="68"/>
      <c r="AA425" s="68"/>
    </row>
    <row r="426" spans="1:67" ht="14.25" hidden="1" customHeight="1" x14ac:dyDescent="0.25">
      <c r="A426" s="442" t="s">
        <v>77</v>
      </c>
      <c r="B426" s="442"/>
      <c r="C426" s="442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  <c r="R426" s="442"/>
      <c r="S426" s="442"/>
      <c r="T426" s="442"/>
      <c r="U426" s="442"/>
      <c r="V426" s="442"/>
      <c r="W426" s="442"/>
      <c r="X426" s="442"/>
      <c r="Y426" s="442"/>
      <c r="Z426" s="67"/>
      <c r="AA426" s="67"/>
    </row>
    <row r="427" spans="1:67" ht="27" hidden="1" customHeight="1" x14ac:dyDescent="0.25">
      <c r="A427" s="64" t="s">
        <v>582</v>
      </c>
      <c r="B427" s="64" t="s">
        <v>583</v>
      </c>
      <c r="C427" s="37">
        <v>4301031212</v>
      </c>
      <c r="D427" s="443">
        <v>4607091389739</v>
      </c>
      <c r="E427" s="44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86</v>
      </c>
      <c r="L427" s="39" t="s">
        <v>118</v>
      </c>
      <c r="M427" s="39"/>
      <c r="N427" s="38">
        <v>45</v>
      </c>
      <c r="O427" s="6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445"/>
      <c r="Q427" s="445"/>
      <c r="R427" s="445"/>
      <c r="S427" s="446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ref="X427:X433" si="76"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ref="BL427:BL433" si="77">IFERROR(W427*I427/H427,"0")</f>
        <v>0</v>
      </c>
      <c r="BM427" s="80">
        <f t="shared" ref="BM427:BM433" si="78">IFERROR(X427*I427/H427,"0")</f>
        <v>0</v>
      </c>
      <c r="BN427" s="80">
        <f t="shared" ref="BN427:BN433" si="79">IFERROR(1/J427*(W427/H427),"0")</f>
        <v>0</v>
      </c>
      <c r="BO427" s="80">
        <f t="shared" ref="BO427:BO433" si="80">IFERROR(1/J427*(X427/H427),"0")</f>
        <v>0</v>
      </c>
    </row>
    <row r="428" spans="1:67" ht="27" hidden="1" customHeight="1" x14ac:dyDescent="0.25">
      <c r="A428" s="64" t="s">
        <v>584</v>
      </c>
      <c r="B428" s="64" t="s">
        <v>585</v>
      </c>
      <c r="C428" s="37">
        <v>4301031247</v>
      </c>
      <c r="D428" s="443">
        <v>4680115883048</v>
      </c>
      <c r="E428" s="443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86</v>
      </c>
      <c r="L428" s="39" t="s">
        <v>82</v>
      </c>
      <c r="M428" s="39"/>
      <c r="N428" s="38">
        <v>40</v>
      </c>
      <c r="O428" s="68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445"/>
      <c r="Q428" s="445"/>
      <c r="R428" s="445"/>
      <c r="S428" s="446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hidden="1" customHeight="1" x14ac:dyDescent="0.25">
      <c r="A429" s="64" t="s">
        <v>586</v>
      </c>
      <c r="B429" s="64" t="s">
        <v>587</v>
      </c>
      <c r="C429" s="37">
        <v>4301031176</v>
      </c>
      <c r="D429" s="443">
        <v>4607091389425</v>
      </c>
      <c r="E429" s="443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6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445"/>
      <c r="Q429" s="445"/>
      <c r="R429" s="445"/>
      <c r="S429" s="446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hidden="1" customHeight="1" x14ac:dyDescent="0.25">
      <c r="A430" s="64" t="s">
        <v>588</v>
      </c>
      <c r="B430" s="64" t="s">
        <v>589</v>
      </c>
      <c r="C430" s="37">
        <v>4301031215</v>
      </c>
      <c r="D430" s="443">
        <v>4680115882911</v>
      </c>
      <c r="E430" s="443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68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445"/>
      <c r="Q430" s="445"/>
      <c r="R430" s="445"/>
      <c r="S430" s="446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ht="27" hidden="1" customHeight="1" x14ac:dyDescent="0.25">
      <c r="A431" s="64" t="s">
        <v>590</v>
      </c>
      <c r="B431" s="64" t="s">
        <v>591</v>
      </c>
      <c r="C431" s="37">
        <v>4301031167</v>
      </c>
      <c r="D431" s="443">
        <v>4680115880771</v>
      </c>
      <c r="E431" s="443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83</v>
      </c>
      <c r="L431" s="39" t="s">
        <v>82</v>
      </c>
      <c r="M431" s="39"/>
      <c r="N431" s="38">
        <v>45</v>
      </c>
      <c r="O431" s="6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445"/>
      <c r="Q431" s="445"/>
      <c r="R431" s="445"/>
      <c r="S431" s="446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6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7"/>
        <v>0</v>
      </c>
      <c r="BM431" s="80">
        <f t="shared" si="78"/>
        <v>0</v>
      </c>
      <c r="BN431" s="80">
        <f t="shared" si="79"/>
        <v>0</v>
      </c>
      <c r="BO431" s="80">
        <f t="shared" si="80"/>
        <v>0</v>
      </c>
    </row>
    <row r="432" spans="1:67" ht="27" hidden="1" customHeight="1" x14ac:dyDescent="0.25">
      <c r="A432" s="64" t="s">
        <v>592</v>
      </c>
      <c r="B432" s="64" t="s">
        <v>593</v>
      </c>
      <c r="C432" s="37">
        <v>4301031173</v>
      </c>
      <c r="D432" s="443">
        <v>4607091389500</v>
      </c>
      <c r="E432" s="44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83</v>
      </c>
      <c r="L432" s="39" t="s">
        <v>82</v>
      </c>
      <c r="M432" s="39"/>
      <c r="N432" s="38">
        <v>45</v>
      </c>
      <c r="O432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445"/>
      <c r="Q432" s="445"/>
      <c r="R432" s="445"/>
      <c r="S432" s="446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6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7"/>
        <v>0</v>
      </c>
      <c r="BM432" s="80">
        <f t="shared" si="78"/>
        <v>0</v>
      </c>
      <c r="BN432" s="80">
        <f t="shared" si="79"/>
        <v>0</v>
      </c>
      <c r="BO432" s="80">
        <f t="shared" si="80"/>
        <v>0</v>
      </c>
    </row>
    <row r="433" spans="1:67" ht="27" hidden="1" customHeight="1" x14ac:dyDescent="0.25">
      <c r="A433" s="64" t="s">
        <v>594</v>
      </c>
      <c r="B433" s="64" t="s">
        <v>595</v>
      </c>
      <c r="C433" s="37">
        <v>4301031103</v>
      </c>
      <c r="D433" s="443">
        <v>4680115881983</v>
      </c>
      <c r="E433" s="443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83</v>
      </c>
      <c r="L433" s="39" t="s">
        <v>82</v>
      </c>
      <c r="M433" s="39"/>
      <c r="N433" s="38">
        <v>40</v>
      </c>
      <c r="O433" s="69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445"/>
      <c r="Q433" s="445"/>
      <c r="R433" s="445"/>
      <c r="S433" s="446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6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7"/>
        <v>0</v>
      </c>
      <c r="BM433" s="80">
        <f t="shared" si="78"/>
        <v>0</v>
      </c>
      <c r="BN433" s="80">
        <f t="shared" si="79"/>
        <v>0</v>
      </c>
      <c r="BO433" s="80">
        <f t="shared" si="80"/>
        <v>0</v>
      </c>
    </row>
    <row r="434" spans="1:67" hidden="1" x14ac:dyDescent="0.2">
      <c r="A434" s="451"/>
      <c r="B434" s="451"/>
      <c r="C434" s="451"/>
      <c r="D434" s="451"/>
      <c r="E434" s="451"/>
      <c r="F434" s="451"/>
      <c r="G434" s="451"/>
      <c r="H434" s="451"/>
      <c r="I434" s="451"/>
      <c r="J434" s="451"/>
      <c r="K434" s="451"/>
      <c r="L434" s="451"/>
      <c r="M434" s="451"/>
      <c r="N434" s="452"/>
      <c r="O434" s="448" t="s">
        <v>43</v>
      </c>
      <c r="P434" s="449"/>
      <c r="Q434" s="449"/>
      <c r="R434" s="449"/>
      <c r="S434" s="449"/>
      <c r="T434" s="449"/>
      <c r="U434" s="450"/>
      <c r="V434" s="43" t="s">
        <v>42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IFERROR(X427/H427,"0")+IFERROR(X428/H428,"0")+IFERROR(X429/H429,"0")+IFERROR(X430/H430,"0")+IFERROR(X431/H431,"0")+IFERROR(X432/H432,"0")+IFERROR(X433/H433,"0")</f>
        <v>0</v>
      </c>
      <c r="Y434" s="44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8"/>
      <c r="AA434" s="68"/>
    </row>
    <row r="435" spans="1:67" hidden="1" x14ac:dyDescent="0.2">
      <c r="A435" s="451"/>
      <c r="B435" s="451"/>
      <c r="C435" s="451"/>
      <c r="D435" s="451"/>
      <c r="E435" s="451"/>
      <c r="F435" s="451"/>
      <c r="G435" s="451"/>
      <c r="H435" s="451"/>
      <c r="I435" s="451"/>
      <c r="J435" s="451"/>
      <c r="K435" s="451"/>
      <c r="L435" s="451"/>
      <c r="M435" s="451"/>
      <c r="N435" s="452"/>
      <c r="O435" s="448" t="s">
        <v>43</v>
      </c>
      <c r="P435" s="449"/>
      <c r="Q435" s="449"/>
      <c r="R435" s="449"/>
      <c r="S435" s="449"/>
      <c r="T435" s="449"/>
      <c r="U435" s="450"/>
      <c r="V435" s="43" t="s">
        <v>0</v>
      </c>
      <c r="W435" s="44">
        <f>IFERROR(SUM(W427:W433),"0")</f>
        <v>0</v>
      </c>
      <c r="X435" s="44">
        <f>IFERROR(SUM(X427:X433),"0")</f>
        <v>0</v>
      </c>
      <c r="Y435" s="43"/>
      <c r="Z435" s="68"/>
      <c r="AA435" s="68"/>
    </row>
    <row r="436" spans="1:67" ht="14.25" hidden="1" customHeight="1" x14ac:dyDescent="0.25">
      <c r="A436" s="442" t="s">
        <v>101</v>
      </c>
      <c r="B436" s="442"/>
      <c r="C436" s="442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  <c r="R436" s="442"/>
      <c r="S436" s="442"/>
      <c r="T436" s="442"/>
      <c r="U436" s="442"/>
      <c r="V436" s="442"/>
      <c r="W436" s="442"/>
      <c r="X436" s="442"/>
      <c r="Y436" s="442"/>
      <c r="Z436" s="67"/>
      <c r="AA436" s="67"/>
    </row>
    <row r="437" spans="1:67" ht="27" hidden="1" customHeight="1" x14ac:dyDescent="0.25">
      <c r="A437" s="64" t="s">
        <v>596</v>
      </c>
      <c r="B437" s="64" t="s">
        <v>597</v>
      </c>
      <c r="C437" s="37">
        <v>4301032046</v>
      </c>
      <c r="D437" s="443">
        <v>4680115884359</v>
      </c>
      <c r="E437" s="44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572</v>
      </c>
      <c r="L437" s="39" t="s">
        <v>571</v>
      </c>
      <c r="M437" s="39"/>
      <c r="N437" s="38">
        <v>60</v>
      </c>
      <c r="O437" s="69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445"/>
      <c r="Q437" s="445"/>
      <c r="R437" s="445"/>
      <c r="S437" s="446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23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hidden="1" customHeight="1" x14ac:dyDescent="0.25">
      <c r="A438" s="64" t="s">
        <v>598</v>
      </c>
      <c r="B438" s="64" t="s">
        <v>599</v>
      </c>
      <c r="C438" s="37">
        <v>4301040358</v>
      </c>
      <c r="D438" s="443">
        <v>4680115884571</v>
      </c>
      <c r="E438" s="443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572</v>
      </c>
      <c r="L438" s="39" t="s">
        <v>571</v>
      </c>
      <c r="M438" s="39"/>
      <c r="N438" s="38">
        <v>60</v>
      </c>
      <c r="O438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445"/>
      <c r="Q438" s="445"/>
      <c r="R438" s="445"/>
      <c r="S438" s="446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24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idden="1" x14ac:dyDescent="0.2">
      <c r="A439" s="451"/>
      <c r="B439" s="451"/>
      <c r="C439" s="451"/>
      <c r="D439" s="451"/>
      <c r="E439" s="451"/>
      <c r="F439" s="451"/>
      <c r="G439" s="451"/>
      <c r="H439" s="451"/>
      <c r="I439" s="451"/>
      <c r="J439" s="451"/>
      <c r="K439" s="451"/>
      <c r="L439" s="451"/>
      <c r="M439" s="451"/>
      <c r="N439" s="452"/>
      <c r="O439" s="448" t="s">
        <v>43</v>
      </c>
      <c r="P439" s="449"/>
      <c r="Q439" s="449"/>
      <c r="R439" s="449"/>
      <c r="S439" s="449"/>
      <c r="T439" s="449"/>
      <c r="U439" s="450"/>
      <c r="V439" s="43" t="s">
        <v>42</v>
      </c>
      <c r="W439" s="44">
        <f>IFERROR(W437/H437,"0")+IFERROR(W438/H438,"0")</f>
        <v>0</v>
      </c>
      <c r="X439" s="44">
        <f>IFERROR(X437/H437,"0")+IFERROR(X438/H438,"0")</f>
        <v>0</v>
      </c>
      <c r="Y439" s="44">
        <f>IFERROR(IF(Y437="",0,Y437),"0")+IFERROR(IF(Y438="",0,Y438),"0")</f>
        <v>0</v>
      </c>
      <c r="Z439" s="68"/>
      <c r="AA439" s="68"/>
    </row>
    <row r="440" spans="1:67" hidden="1" x14ac:dyDescent="0.2">
      <c r="A440" s="451"/>
      <c r="B440" s="451"/>
      <c r="C440" s="451"/>
      <c r="D440" s="451"/>
      <c r="E440" s="451"/>
      <c r="F440" s="451"/>
      <c r="G440" s="451"/>
      <c r="H440" s="451"/>
      <c r="I440" s="451"/>
      <c r="J440" s="451"/>
      <c r="K440" s="451"/>
      <c r="L440" s="451"/>
      <c r="M440" s="451"/>
      <c r="N440" s="452"/>
      <c r="O440" s="448" t="s">
        <v>43</v>
      </c>
      <c r="P440" s="449"/>
      <c r="Q440" s="449"/>
      <c r="R440" s="449"/>
      <c r="S440" s="449"/>
      <c r="T440" s="449"/>
      <c r="U440" s="450"/>
      <c r="V440" s="43" t="s">
        <v>0</v>
      </c>
      <c r="W440" s="44">
        <f>IFERROR(SUM(W437:W438),"0")</f>
        <v>0</v>
      </c>
      <c r="X440" s="44">
        <f>IFERROR(SUM(X437:X438),"0")</f>
        <v>0</v>
      </c>
      <c r="Y440" s="43"/>
      <c r="Z440" s="68"/>
      <c r="AA440" s="68"/>
    </row>
    <row r="441" spans="1:67" ht="14.25" hidden="1" customHeight="1" x14ac:dyDescent="0.25">
      <c r="A441" s="442" t="s">
        <v>110</v>
      </c>
      <c r="B441" s="442"/>
      <c r="C441" s="442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  <c r="R441" s="442"/>
      <c r="S441" s="442"/>
      <c r="T441" s="442"/>
      <c r="U441" s="442"/>
      <c r="V441" s="442"/>
      <c r="W441" s="442"/>
      <c r="X441" s="442"/>
      <c r="Y441" s="442"/>
      <c r="Z441" s="67"/>
      <c r="AA441" s="67"/>
    </row>
    <row r="442" spans="1:67" ht="27" hidden="1" customHeight="1" x14ac:dyDescent="0.25">
      <c r="A442" s="64" t="s">
        <v>600</v>
      </c>
      <c r="B442" s="64" t="s">
        <v>601</v>
      </c>
      <c r="C442" s="37">
        <v>4301170010</v>
      </c>
      <c r="D442" s="443">
        <v>4680115884090</v>
      </c>
      <c r="E442" s="443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572</v>
      </c>
      <c r="L442" s="39" t="s">
        <v>571</v>
      </c>
      <c r="M442" s="39"/>
      <c r="N442" s="38">
        <v>150</v>
      </c>
      <c r="O442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445"/>
      <c r="Q442" s="445"/>
      <c r="R442" s="445"/>
      <c r="S442" s="446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25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idden="1" x14ac:dyDescent="0.2">
      <c r="A443" s="451"/>
      <c r="B443" s="451"/>
      <c r="C443" s="451"/>
      <c r="D443" s="451"/>
      <c r="E443" s="451"/>
      <c r="F443" s="451"/>
      <c r="G443" s="451"/>
      <c r="H443" s="451"/>
      <c r="I443" s="451"/>
      <c r="J443" s="451"/>
      <c r="K443" s="451"/>
      <c r="L443" s="451"/>
      <c r="M443" s="451"/>
      <c r="N443" s="452"/>
      <c r="O443" s="448" t="s">
        <v>43</v>
      </c>
      <c r="P443" s="449"/>
      <c r="Q443" s="449"/>
      <c r="R443" s="449"/>
      <c r="S443" s="449"/>
      <c r="T443" s="449"/>
      <c r="U443" s="450"/>
      <c r="V443" s="43" t="s">
        <v>42</v>
      </c>
      <c r="W443" s="44">
        <f>IFERROR(W442/H442,"0")</f>
        <v>0</v>
      </c>
      <c r="X443" s="44">
        <f>IFERROR(X442/H442,"0")</f>
        <v>0</v>
      </c>
      <c r="Y443" s="44">
        <f>IFERROR(IF(Y442="",0,Y442),"0")</f>
        <v>0</v>
      </c>
      <c r="Z443" s="68"/>
      <c r="AA443" s="68"/>
    </row>
    <row r="444" spans="1:67" hidden="1" x14ac:dyDescent="0.2">
      <c r="A444" s="451"/>
      <c r="B444" s="451"/>
      <c r="C444" s="451"/>
      <c r="D444" s="451"/>
      <c r="E444" s="451"/>
      <c r="F444" s="451"/>
      <c r="G444" s="451"/>
      <c r="H444" s="451"/>
      <c r="I444" s="451"/>
      <c r="J444" s="451"/>
      <c r="K444" s="451"/>
      <c r="L444" s="451"/>
      <c r="M444" s="451"/>
      <c r="N444" s="452"/>
      <c r="O444" s="448" t="s">
        <v>43</v>
      </c>
      <c r="P444" s="449"/>
      <c r="Q444" s="449"/>
      <c r="R444" s="449"/>
      <c r="S444" s="449"/>
      <c r="T444" s="449"/>
      <c r="U444" s="450"/>
      <c r="V444" s="43" t="s">
        <v>0</v>
      </c>
      <c r="W444" s="44">
        <f>IFERROR(SUM(W442:W442),"0")</f>
        <v>0</v>
      </c>
      <c r="X444" s="44">
        <f>IFERROR(SUM(X442:X442),"0")</f>
        <v>0</v>
      </c>
      <c r="Y444" s="43"/>
      <c r="Z444" s="68"/>
      <c r="AA444" s="68"/>
    </row>
    <row r="445" spans="1:67" ht="14.25" hidden="1" customHeight="1" x14ac:dyDescent="0.25">
      <c r="A445" s="442" t="s">
        <v>602</v>
      </c>
      <c r="B445" s="442"/>
      <c r="C445" s="442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  <c r="R445" s="442"/>
      <c r="S445" s="442"/>
      <c r="T445" s="442"/>
      <c r="U445" s="442"/>
      <c r="V445" s="442"/>
      <c r="W445" s="442"/>
      <c r="X445" s="442"/>
      <c r="Y445" s="442"/>
      <c r="Z445" s="67"/>
      <c r="AA445" s="67"/>
    </row>
    <row r="446" spans="1:67" ht="27" hidden="1" customHeight="1" x14ac:dyDescent="0.25">
      <c r="A446" s="64" t="s">
        <v>603</v>
      </c>
      <c r="B446" s="64" t="s">
        <v>604</v>
      </c>
      <c r="C446" s="37">
        <v>4301040357</v>
      </c>
      <c r="D446" s="443">
        <v>4680115884564</v>
      </c>
      <c r="E446" s="443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572</v>
      </c>
      <c r="L446" s="39" t="s">
        <v>571</v>
      </c>
      <c r="M446" s="39"/>
      <c r="N446" s="38">
        <v>60</v>
      </c>
      <c r="O446" s="69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445"/>
      <c r="Q446" s="445"/>
      <c r="R446" s="445"/>
      <c r="S446" s="446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26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hidden="1" x14ac:dyDescent="0.2">
      <c r="A447" s="451"/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2"/>
      <c r="O447" s="448" t="s">
        <v>43</v>
      </c>
      <c r="P447" s="449"/>
      <c r="Q447" s="449"/>
      <c r="R447" s="449"/>
      <c r="S447" s="449"/>
      <c r="T447" s="449"/>
      <c r="U447" s="45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hidden="1" x14ac:dyDescent="0.2">
      <c r="A448" s="451"/>
      <c r="B448" s="451"/>
      <c r="C448" s="451"/>
      <c r="D448" s="451"/>
      <c r="E448" s="451"/>
      <c r="F448" s="451"/>
      <c r="G448" s="451"/>
      <c r="H448" s="451"/>
      <c r="I448" s="451"/>
      <c r="J448" s="451"/>
      <c r="K448" s="451"/>
      <c r="L448" s="451"/>
      <c r="M448" s="451"/>
      <c r="N448" s="452"/>
      <c r="O448" s="448" t="s">
        <v>43</v>
      </c>
      <c r="P448" s="449"/>
      <c r="Q448" s="449"/>
      <c r="R448" s="449"/>
      <c r="S448" s="449"/>
      <c r="T448" s="449"/>
      <c r="U448" s="45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6.5" hidden="1" customHeight="1" x14ac:dyDescent="0.25">
      <c r="A449" s="441" t="s">
        <v>605</v>
      </c>
      <c r="B449" s="441"/>
      <c r="C449" s="441"/>
      <c r="D449" s="441"/>
      <c r="E449" s="441"/>
      <c r="F449" s="441"/>
      <c r="G449" s="441"/>
      <c r="H449" s="441"/>
      <c r="I449" s="441"/>
      <c r="J449" s="441"/>
      <c r="K449" s="441"/>
      <c r="L449" s="441"/>
      <c r="M449" s="441"/>
      <c r="N449" s="441"/>
      <c r="O449" s="441"/>
      <c r="P449" s="441"/>
      <c r="Q449" s="441"/>
      <c r="R449" s="441"/>
      <c r="S449" s="441"/>
      <c r="T449" s="441"/>
      <c r="U449" s="441"/>
      <c r="V449" s="441"/>
      <c r="W449" s="441"/>
      <c r="X449" s="441"/>
      <c r="Y449" s="441"/>
      <c r="Z449" s="66"/>
      <c r="AA449" s="66"/>
    </row>
    <row r="450" spans="1:67" ht="14.25" hidden="1" customHeight="1" x14ac:dyDescent="0.25">
      <c r="A450" s="442" t="s">
        <v>77</v>
      </c>
      <c r="B450" s="442"/>
      <c r="C450" s="442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  <c r="R450" s="442"/>
      <c r="S450" s="442"/>
      <c r="T450" s="442"/>
      <c r="U450" s="442"/>
      <c r="V450" s="442"/>
      <c r="W450" s="442"/>
      <c r="X450" s="442"/>
      <c r="Y450" s="442"/>
      <c r="Z450" s="67"/>
      <c r="AA450" s="67"/>
    </row>
    <row r="451" spans="1:67" ht="27" hidden="1" customHeight="1" x14ac:dyDescent="0.25">
      <c r="A451" s="64" t="s">
        <v>606</v>
      </c>
      <c r="B451" s="64" t="s">
        <v>607</v>
      </c>
      <c r="C451" s="37">
        <v>4301031294</v>
      </c>
      <c r="D451" s="443">
        <v>4680115885189</v>
      </c>
      <c r="E451" s="443"/>
      <c r="F451" s="63">
        <v>0.2</v>
      </c>
      <c r="G451" s="38">
        <v>6</v>
      </c>
      <c r="H451" s="63">
        <v>1.2</v>
      </c>
      <c r="I451" s="63">
        <v>1.3720000000000001</v>
      </c>
      <c r="J451" s="38">
        <v>234</v>
      </c>
      <c r="K451" s="38" t="s">
        <v>83</v>
      </c>
      <c r="L451" s="39" t="s">
        <v>82</v>
      </c>
      <c r="M451" s="39"/>
      <c r="N451" s="38">
        <v>40</v>
      </c>
      <c r="O451" s="697" t="s">
        <v>608</v>
      </c>
      <c r="P451" s="445"/>
      <c r="Q451" s="445"/>
      <c r="R451" s="445"/>
      <c r="S451" s="446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81</v>
      </c>
      <c r="AE451" s="80"/>
      <c r="BB451" s="327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t="27" hidden="1" customHeight="1" x14ac:dyDescent="0.25">
      <c r="A452" s="64" t="s">
        <v>609</v>
      </c>
      <c r="B452" s="64" t="s">
        <v>610</v>
      </c>
      <c r="C452" s="37">
        <v>4301031293</v>
      </c>
      <c r="D452" s="443">
        <v>4680115885172</v>
      </c>
      <c r="E452" s="443"/>
      <c r="F452" s="63">
        <v>0.2</v>
      </c>
      <c r="G452" s="38">
        <v>6</v>
      </c>
      <c r="H452" s="63">
        <v>1.2</v>
      </c>
      <c r="I452" s="63">
        <v>1.3</v>
      </c>
      <c r="J452" s="38">
        <v>234</v>
      </c>
      <c r="K452" s="38" t="s">
        <v>83</v>
      </c>
      <c r="L452" s="39" t="s">
        <v>82</v>
      </c>
      <c r="M452" s="39"/>
      <c r="N452" s="38">
        <v>40</v>
      </c>
      <c r="O452" s="698" t="s">
        <v>611</v>
      </c>
      <c r="P452" s="445"/>
      <c r="Q452" s="445"/>
      <c r="R452" s="445"/>
      <c r="S452" s="446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81</v>
      </c>
      <c r="AE452" s="80"/>
      <c r="BB452" s="328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hidden="1" customHeight="1" x14ac:dyDescent="0.25">
      <c r="A453" s="64" t="s">
        <v>612</v>
      </c>
      <c r="B453" s="64" t="s">
        <v>613</v>
      </c>
      <c r="C453" s="37">
        <v>4301031291</v>
      </c>
      <c r="D453" s="443">
        <v>4680115885110</v>
      </c>
      <c r="E453" s="443"/>
      <c r="F453" s="63">
        <v>0.2</v>
      </c>
      <c r="G453" s="38">
        <v>6</v>
      </c>
      <c r="H453" s="63">
        <v>1.2</v>
      </c>
      <c r="I453" s="63">
        <v>2.02</v>
      </c>
      <c r="J453" s="38">
        <v>234</v>
      </c>
      <c r="K453" s="38" t="s">
        <v>83</v>
      </c>
      <c r="L453" s="39" t="s">
        <v>82</v>
      </c>
      <c r="M453" s="39"/>
      <c r="N453" s="38">
        <v>35</v>
      </c>
      <c r="O453" s="699" t="s">
        <v>614</v>
      </c>
      <c r="P453" s="445"/>
      <c r="Q453" s="445"/>
      <c r="R453" s="445"/>
      <c r="S453" s="446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81</v>
      </c>
      <c r="AE453" s="80"/>
      <c r="BB453" s="329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idden="1" x14ac:dyDescent="0.2">
      <c r="A454" s="451"/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2"/>
      <c r="O454" s="448" t="s">
        <v>43</v>
      </c>
      <c r="P454" s="449"/>
      <c r="Q454" s="449"/>
      <c r="R454" s="449"/>
      <c r="S454" s="449"/>
      <c r="T454" s="449"/>
      <c r="U454" s="450"/>
      <c r="V454" s="43" t="s">
        <v>42</v>
      </c>
      <c r="W454" s="44">
        <f>IFERROR(W451/H451,"0")+IFERROR(W452/H452,"0")+IFERROR(W453/H453,"0")</f>
        <v>0</v>
      </c>
      <c r="X454" s="44">
        <f>IFERROR(X451/H451,"0")+IFERROR(X452/H452,"0")+IFERROR(X453/H453,"0")</f>
        <v>0</v>
      </c>
      <c r="Y454" s="44">
        <f>IFERROR(IF(Y451="",0,Y451),"0")+IFERROR(IF(Y452="",0,Y452),"0")+IFERROR(IF(Y453="",0,Y453),"0")</f>
        <v>0</v>
      </c>
      <c r="Z454" s="68"/>
      <c r="AA454" s="68"/>
    </row>
    <row r="455" spans="1:67" hidden="1" x14ac:dyDescent="0.2">
      <c r="A455" s="451"/>
      <c r="B455" s="451"/>
      <c r="C455" s="451"/>
      <c r="D455" s="451"/>
      <c r="E455" s="451"/>
      <c r="F455" s="451"/>
      <c r="G455" s="451"/>
      <c r="H455" s="451"/>
      <c r="I455" s="451"/>
      <c r="J455" s="451"/>
      <c r="K455" s="451"/>
      <c r="L455" s="451"/>
      <c r="M455" s="451"/>
      <c r="N455" s="452"/>
      <c r="O455" s="448" t="s">
        <v>43</v>
      </c>
      <c r="P455" s="449"/>
      <c r="Q455" s="449"/>
      <c r="R455" s="449"/>
      <c r="S455" s="449"/>
      <c r="T455" s="449"/>
      <c r="U455" s="450"/>
      <c r="V455" s="43" t="s">
        <v>0</v>
      </c>
      <c r="W455" s="44">
        <f>IFERROR(SUM(W451:W453),"0")</f>
        <v>0</v>
      </c>
      <c r="X455" s="44">
        <f>IFERROR(SUM(X451:X453),"0")</f>
        <v>0</v>
      </c>
      <c r="Y455" s="43"/>
      <c r="Z455" s="68"/>
      <c r="AA455" s="68"/>
    </row>
    <row r="456" spans="1:67" ht="27.75" hidden="1" customHeight="1" x14ac:dyDescent="0.2">
      <c r="A456" s="440" t="s">
        <v>615</v>
      </c>
      <c r="B456" s="440"/>
      <c r="C456" s="440"/>
      <c r="D456" s="440"/>
      <c r="E456" s="440"/>
      <c r="F456" s="440"/>
      <c r="G456" s="440"/>
      <c r="H456" s="440"/>
      <c r="I456" s="440"/>
      <c r="J456" s="440"/>
      <c r="K456" s="440"/>
      <c r="L456" s="440"/>
      <c r="M456" s="440"/>
      <c r="N456" s="440"/>
      <c r="O456" s="440"/>
      <c r="P456" s="440"/>
      <c r="Q456" s="440"/>
      <c r="R456" s="440"/>
      <c r="S456" s="440"/>
      <c r="T456" s="440"/>
      <c r="U456" s="440"/>
      <c r="V456" s="440"/>
      <c r="W456" s="440"/>
      <c r="X456" s="440"/>
      <c r="Y456" s="440"/>
      <c r="Z456" s="55"/>
      <c r="AA456" s="55"/>
    </row>
    <row r="457" spans="1:67" ht="16.5" hidden="1" customHeight="1" x14ac:dyDescent="0.25">
      <c r="A457" s="441" t="s">
        <v>615</v>
      </c>
      <c r="B457" s="441"/>
      <c r="C457" s="441"/>
      <c r="D457" s="441"/>
      <c r="E457" s="441"/>
      <c r="F457" s="441"/>
      <c r="G457" s="441"/>
      <c r="H457" s="441"/>
      <c r="I457" s="441"/>
      <c r="J457" s="441"/>
      <c r="K457" s="441"/>
      <c r="L457" s="441"/>
      <c r="M457" s="441"/>
      <c r="N457" s="441"/>
      <c r="O457" s="441"/>
      <c r="P457" s="441"/>
      <c r="Q457" s="441"/>
      <c r="R457" s="441"/>
      <c r="S457" s="441"/>
      <c r="T457" s="441"/>
      <c r="U457" s="441"/>
      <c r="V457" s="441"/>
      <c r="W457" s="441"/>
      <c r="X457" s="441"/>
      <c r="Y457" s="441"/>
      <c r="Z457" s="66"/>
      <c r="AA457" s="66"/>
    </row>
    <row r="458" spans="1:67" ht="14.25" hidden="1" customHeight="1" x14ac:dyDescent="0.25">
      <c r="A458" s="442" t="s">
        <v>123</v>
      </c>
      <c r="B458" s="442"/>
      <c r="C458" s="442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  <c r="R458" s="442"/>
      <c r="S458" s="442"/>
      <c r="T458" s="442"/>
      <c r="U458" s="442"/>
      <c r="V458" s="442"/>
      <c r="W458" s="442"/>
      <c r="X458" s="442"/>
      <c r="Y458" s="442"/>
      <c r="Z458" s="67"/>
      <c r="AA458" s="67"/>
    </row>
    <row r="459" spans="1:67" ht="27" hidden="1" customHeight="1" x14ac:dyDescent="0.25">
      <c r="A459" s="64" t="s">
        <v>616</v>
      </c>
      <c r="B459" s="64" t="s">
        <v>617</v>
      </c>
      <c r="C459" s="37">
        <v>4301011795</v>
      </c>
      <c r="D459" s="443">
        <v>4607091389067</v>
      </c>
      <c r="E459" s="44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445"/>
      <c r="Q459" s="445"/>
      <c r="R459" s="445"/>
      <c r="S459" s="446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ref="X459:X470" si="81">IFERROR(IF(W459="",0,CEILING((W459/$H459),1)*$H459),"")</f>
        <v>0</v>
      </c>
      <c r="Y459" s="42" t="str">
        <f t="shared" ref="Y459:Y465" si="82">IFERROR(IF(X459=0,"",ROUNDUP(X459/H459,0)*0.01196),"")</f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ref="BL459:BL470" si="83">IFERROR(W459*I459/H459,"0")</f>
        <v>0</v>
      </c>
      <c r="BM459" s="80">
        <f t="shared" ref="BM459:BM470" si="84">IFERROR(X459*I459/H459,"0")</f>
        <v>0</v>
      </c>
      <c r="BN459" s="80">
        <f t="shared" ref="BN459:BN470" si="85">IFERROR(1/J459*(W459/H459),"0")</f>
        <v>0</v>
      </c>
      <c r="BO459" s="80">
        <f t="shared" ref="BO459:BO470" si="86">IFERROR(1/J459*(X459/H459),"0")</f>
        <v>0</v>
      </c>
    </row>
    <row r="460" spans="1:67" ht="27" hidden="1" customHeight="1" x14ac:dyDescent="0.25">
      <c r="A460" s="64" t="s">
        <v>618</v>
      </c>
      <c r="B460" s="64" t="s">
        <v>619</v>
      </c>
      <c r="C460" s="37">
        <v>4301011779</v>
      </c>
      <c r="D460" s="443">
        <v>4607091383522</v>
      </c>
      <c r="E460" s="443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70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445"/>
      <c r="Q460" s="445"/>
      <c r="R460" s="445"/>
      <c r="S460" s="446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hidden="1" customHeight="1" x14ac:dyDescent="0.25">
      <c r="A461" s="64" t="s">
        <v>620</v>
      </c>
      <c r="B461" s="64" t="s">
        <v>621</v>
      </c>
      <c r="C461" s="37">
        <v>4301011369</v>
      </c>
      <c r="D461" s="443">
        <v>4680115885226</v>
      </c>
      <c r="E461" s="443"/>
      <c r="F461" s="63">
        <v>0.85</v>
      </c>
      <c r="G461" s="38">
        <v>6</v>
      </c>
      <c r="H461" s="63">
        <v>5.0999999999999996</v>
      </c>
      <c r="I461" s="63">
        <v>5.46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702" t="s">
        <v>622</v>
      </c>
      <c r="P461" s="445"/>
      <c r="Q461" s="445"/>
      <c r="R461" s="445"/>
      <c r="S461" s="446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27" hidden="1" customHeight="1" x14ac:dyDescent="0.25">
      <c r="A462" s="64" t="s">
        <v>623</v>
      </c>
      <c r="B462" s="64" t="s">
        <v>624</v>
      </c>
      <c r="C462" s="37">
        <v>4301011785</v>
      </c>
      <c r="D462" s="443">
        <v>4607091384437</v>
      </c>
      <c r="E462" s="44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118</v>
      </c>
      <c r="M462" s="39"/>
      <c r="N462" s="38">
        <v>60</v>
      </c>
      <c r="O462" s="70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445"/>
      <c r="Q462" s="445"/>
      <c r="R462" s="445"/>
      <c r="S462" s="446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16.5" hidden="1" customHeight="1" x14ac:dyDescent="0.25">
      <c r="A463" s="64" t="s">
        <v>625</v>
      </c>
      <c r="B463" s="64" t="s">
        <v>626</v>
      </c>
      <c r="C463" s="37">
        <v>4301011774</v>
      </c>
      <c r="D463" s="443">
        <v>4680115884502</v>
      </c>
      <c r="E463" s="443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119</v>
      </c>
      <c r="L463" s="39" t="s">
        <v>118</v>
      </c>
      <c r="M463" s="39"/>
      <c r="N463" s="38">
        <v>60</v>
      </c>
      <c r="O463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445"/>
      <c r="Q463" s="445"/>
      <c r="R463" s="445"/>
      <c r="S463" s="446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 t="shared" si="82"/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hidden="1" customHeight="1" x14ac:dyDescent="0.25">
      <c r="A464" s="64" t="s">
        <v>627</v>
      </c>
      <c r="B464" s="64" t="s">
        <v>628</v>
      </c>
      <c r="C464" s="37">
        <v>4301011771</v>
      </c>
      <c r="D464" s="443">
        <v>4607091389104</v>
      </c>
      <c r="E464" s="443"/>
      <c r="F464" s="63">
        <v>0.88</v>
      </c>
      <c r="G464" s="38">
        <v>6</v>
      </c>
      <c r="H464" s="63">
        <v>5.28</v>
      </c>
      <c r="I464" s="63">
        <v>5.64</v>
      </c>
      <c r="J464" s="38">
        <v>104</v>
      </c>
      <c r="K464" s="38" t="s">
        <v>119</v>
      </c>
      <c r="L464" s="39" t="s">
        <v>118</v>
      </c>
      <c r="M464" s="39"/>
      <c r="N464" s="38">
        <v>60</v>
      </c>
      <c r="O464" s="7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445"/>
      <c r="Q464" s="445"/>
      <c r="R464" s="445"/>
      <c r="S464" s="446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 t="shared" si="82"/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16.5" hidden="1" customHeight="1" x14ac:dyDescent="0.25">
      <c r="A465" s="64" t="s">
        <v>629</v>
      </c>
      <c r="B465" s="64" t="s">
        <v>630</v>
      </c>
      <c r="C465" s="37">
        <v>4301011799</v>
      </c>
      <c r="D465" s="443">
        <v>4680115884519</v>
      </c>
      <c r="E465" s="443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119</v>
      </c>
      <c r="L465" s="39" t="s">
        <v>138</v>
      </c>
      <c r="M465" s="39"/>
      <c r="N465" s="38">
        <v>60</v>
      </c>
      <c r="O465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445"/>
      <c r="Q465" s="445"/>
      <c r="R465" s="445"/>
      <c r="S465" s="446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 t="shared" si="82"/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hidden="1" customHeight="1" x14ac:dyDescent="0.25">
      <c r="A466" s="64" t="s">
        <v>631</v>
      </c>
      <c r="B466" s="64" t="s">
        <v>632</v>
      </c>
      <c r="C466" s="37">
        <v>4301011778</v>
      </c>
      <c r="D466" s="443">
        <v>4680115880603</v>
      </c>
      <c r="E466" s="443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86</v>
      </c>
      <c r="L466" s="39" t="s">
        <v>118</v>
      </c>
      <c r="M466" s="39"/>
      <c r="N466" s="38">
        <v>60</v>
      </c>
      <c r="O466" s="7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445"/>
      <c r="Q466" s="445"/>
      <c r="R466" s="445"/>
      <c r="S466" s="446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hidden="1" customHeight="1" x14ac:dyDescent="0.25">
      <c r="A467" s="64" t="s">
        <v>633</v>
      </c>
      <c r="B467" s="64" t="s">
        <v>634</v>
      </c>
      <c r="C467" s="37">
        <v>4301011775</v>
      </c>
      <c r="D467" s="443">
        <v>4607091389999</v>
      </c>
      <c r="E467" s="44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7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445"/>
      <c r="Q467" s="445"/>
      <c r="R467" s="445"/>
      <c r="S467" s="446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ht="27" hidden="1" customHeight="1" x14ac:dyDescent="0.25">
      <c r="A468" s="64" t="s">
        <v>635</v>
      </c>
      <c r="B468" s="64" t="s">
        <v>636</v>
      </c>
      <c r="C468" s="37">
        <v>4301011770</v>
      </c>
      <c r="D468" s="443">
        <v>4680115882782</v>
      </c>
      <c r="E468" s="443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86</v>
      </c>
      <c r="L468" s="39" t="s">
        <v>118</v>
      </c>
      <c r="M468" s="39"/>
      <c r="N468" s="38">
        <v>60</v>
      </c>
      <c r="O468" s="70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445"/>
      <c r="Q468" s="445"/>
      <c r="R468" s="445"/>
      <c r="S468" s="446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1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39" t="s">
        <v>67</v>
      </c>
      <c r="BL468" s="80">
        <f t="shared" si="83"/>
        <v>0</v>
      </c>
      <c r="BM468" s="80">
        <f t="shared" si="84"/>
        <v>0</v>
      </c>
      <c r="BN468" s="80">
        <f t="shared" si="85"/>
        <v>0</v>
      </c>
      <c r="BO468" s="80">
        <f t="shared" si="86"/>
        <v>0</v>
      </c>
    </row>
    <row r="469" spans="1:67" ht="27" hidden="1" customHeight="1" x14ac:dyDescent="0.25">
      <c r="A469" s="64" t="s">
        <v>637</v>
      </c>
      <c r="B469" s="64" t="s">
        <v>638</v>
      </c>
      <c r="C469" s="37">
        <v>4301011190</v>
      </c>
      <c r="D469" s="443">
        <v>4607091389098</v>
      </c>
      <c r="E469" s="443"/>
      <c r="F469" s="63">
        <v>0.4</v>
      </c>
      <c r="G469" s="38">
        <v>6</v>
      </c>
      <c r="H469" s="63">
        <v>2.4</v>
      </c>
      <c r="I469" s="63">
        <v>2.6</v>
      </c>
      <c r="J469" s="38">
        <v>156</v>
      </c>
      <c r="K469" s="38" t="s">
        <v>86</v>
      </c>
      <c r="L469" s="39" t="s">
        <v>138</v>
      </c>
      <c r="M469" s="39"/>
      <c r="N469" s="38">
        <v>50</v>
      </c>
      <c r="O469" s="7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445"/>
      <c r="Q469" s="445"/>
      <c r="R469" s="445"/>
      <c r="S469" s="446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si="81"/>
        <v>0</v>
      </c>
      <c r="Y469" s="42" t="str">
        <f>IFERROR(IF(X469=0,"",ROUNDUP(X469/H469,0)*0.00753),"")</f>
        <v/>
      </c>
      <c r="Z469" s="69" t="s">
        <v>48</v>
      </c>
      <c r="AA469" s="70" t="s">
        <v>48</v>
      </c>
      <c r="AE469" s="80"/>
      <c r="BB469" s="340" t="s">
        <v>67</v>
      </c>
      <c r="BL469" s="80">
        <f t="shared" si="83"/>
        <v>0</v>
      </c>
      <c r="BM469" s="80">
        <f t="shared" si="84"/>
        <v>0</v>
      </c>
      <c r="BN469" s="80">
        <f t="shared" si="85"/>
        <v>0</v>
      </c>
      <c r="BO469" s="80">
        <f t="shared" si="86"/>
        <v>0</v>
      </c>
    </row>
    <row r="470" spans="1:67" ht="27" hidden="1" customHeight="1" x14ac:dyDescent="0.25">
      <c r="A470" s="64" t="s">
        <v>639</v>
      </c>
      <c r="B470" s="64" t="s">
        <v>640</v>
      </c>
      <c r="C470" s="37">
        <v>4301011784</v>
      </c>
      <c r="D470" s="443">
        <v>4607091389982</v>
      </c>
      <c r="E470" s="443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86</v>
      </c>
      <c r="L470" s="39" t="s">
        <v>118</v>
      </c>
      <c r="M470" s="39"/>
      <c r="N470" s="38">
        <v>60</v>
      </c>
      <c r="O470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445"/>
      <c r="Q470" s="445"/>
      <c r="R470" s="445"/>
      <c r="S470" s="446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1"/>
        <v>0</v>
      </c>
      <c r="Y470" s="42" t="str">
        <f>IFERROR(IF(X470=0,"",ROUNDUP(X470/H470,0)*0.00937),"")</f>
        <v/>
      </c>
      <c r="Z470" s="69" t="s">
        <v>48</v>
      </c>
      <c r="AA470" s="70" t="s">
        <v>48</v>
      </c>
      <c r="AE470" s="80"/>
      <c r="BB470" s="341" t="s">
        <v>67</v>
      </c>
      <c r="BL470" s="80">
        <f t="shared" si="83"/>
        <v>0</v>
      </c>
      <c r="BM470" s="80">
        <f t="shared" si="84"/>
        <v>0</v>
      </c>
      <c r="BN470" s="80">
        <f t="shared" si="85"/>
        <v>0</v>
      </c>
      <c r="BO470" s="80">
        <f t="shared" si="86"/>
        <v>0</v>
      </c>
    </row>
    <row r="471" spans="1:67" hidden="1" x14ac:dyDescent="0.2">
      <c r="A471" s="451"/>
      <c r="B471" s="451"/>
      <c r="C471" s="451"/>
      <c r="D471" s="451"/>
      <c r="E471" s="451"/>
      <c r="F471" s="451"/>
      <c r="G471" s="451"/>
      <c r="H471" s="451"/>
      <c r="I471" s="451"/>
      <c r="J471" s="451"/>
      <c r="K471" s="451"/>
      <c r="L471" s="451"/>
      <c r="M471" s="451"/>
      <c r="N471" s="452"/>
      <c r="O471" s="448" t="s">
        <v>43</v>
      </c>
      <c r="P471" s="449"/>
      <c r="Q471" s="449"/>
      <c r="R471" s="449"/>
      <c r="S471" s="449"/>
      <c r="T471" s="449"/>
      <c r="U471" s="450"/>
      <c r="V471" s="43" t="s">
        <v>42</v>
      </c>
      <c r="W471" s="44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4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4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8"/>
      <c r="AA471" s="68"/>
    </row>
    <row r="472" spans="1:67" hidden="1" x14ac:dyDescent="0.2">
      <c r="A472" s="451"/>
      <c r="B472" s="451"/>
      <c r="C472" s="451"/>
      <c r="D472" s="451"/>
      <c r="E472" s="451"/>
      <c r="F472" s="451"/>
      <c r="G472" s="451"/>
      <c r="H472" s="451"/>
      <c r="I472" s="451"/>
      <c r="J472" s="451"/>
      <c r="K472" s="451"/>
      <c r="L472" s="451"/>
      <c r="M472" s="451"/>
      <c r="N472" s="452"/>
      <c r="O472" s="448" t="s">
        <v>43</v>
      </c>
      <c r="P472" s="449"/>
      <c r="Q472" s="449"/>
      <c r="R472" s="449"/>
      <c r="S472" s="449"/>
      <c r="T472" s="449"/>
      <c r="U472" s="450"/>
      <c r="V472" s="43" t="s">
        <v>0</v>
      </c>
      <c r="W472" s="44">
        <f>IFERROR(SUM(W459:W470),"0")</f>
        <v>0</v>
      </c>
      <c r="X472" s="44">
        <f>IFERROR(SUM(X459:X470),"0")</f>
        <v>0</v>
      </c>
      <c r="Y472" s="43"/>
      <c r="Z472" s="68"/>
      <c r="AA472" s="68"/>
    </row>
    <row r="473" spans="1:67" ht="14.25" hidden="1" customHeight="1" x14ac:dyDescent="0.25">
      <c r="A473" s="442" t="s">
        <v>115</v>
      </c>
      <c r="B473" s="442"/>
      <c r="C473" s="442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  <c r="R473" s="442"/>
      <c r="S473" s="442"/>
      <c r="T473" s="442"/>
      <c r="U473" s="442"/>
      <c r="V473" s="442"/>
      <c r="W473" s="442"/>
      <c r="X473" s="442"/>
      <c r="Y473" s="442"/>
      <c r="Z473" s="67"/>
      <c r="AA473" s="67"/>
    </row>
    <row r="474" spans="1:67" ht="16.5" hidden="1" customHeight="1" x14ac:dyDescent="0.25">
      <c r="A474" s="64" t="s">
        <v>641</v>
      </c>
      <c r="B474" s="64" t="s">
        <v>642</v>
      </c>
      <c r="C474" s="37">
        <v>4301020222</v>
      </c>
      <c r="D474" s="443">
        <v>4607091388930</v>
      </c>
      <c r="E474" s="443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118</v>
      </c>
      <c r="M474" s="39"/>
      <c r="N474" s="38">
        <v>55</v>
      </c>
      <c r="O474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445"/>
      <c r="Q474" s="445"/>
      <c r="R474" s="445"/>
      <c r="S474" s="446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80"/>
      <c r="BB474" s="342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16.5" hidden="1" customHeight="1" x14ac:dyDescent="0.25">
      <c r="A475" s="64" t="s">
        <v>643</v>
      </c>
      <c r="B475" s="64" t="s">
        <v>644</v>
      </c>
      <c r="C475" s="37">
        <v>4301020206</v>
      </c>
      <c r="D475" s="443">
        <v>4680115880054</v>
      </c>
      <c r="E475" s="443"/>
      <c r="F475" s="63">
        <v>0.6</v>
      </c>
      <c r="G475" s="38">
        <v>6</v>
      </c>
      <c r="H475" s="63">
        <v>3.6</v>
      </c>
      <c r="I475" s="63">
        <v>3.84</v>
      </c>
      <c r="J475" s="38">
        <v>120</v>
      </c>
      <c r="K475" s="38" t="s">
        <v>86</v>
      </c>
      <c r="L475" s="39" t="s">
        <v>118</v>
      </c>
      <c r="M475" s="39"/>
      <c r="N475" s="38">
        <v>55</v>
      </c>
      <c r="O475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445"/>
      <c r="Q475" s="445"/>
      <c r="R475" s="445"/>
      <c r="S475" s="446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IFERROR(IF(X475=0,"",ROUNDUP(X475/H475,0)*0.00937),"")</f>
        <v/>
      </c>
      <c r="Z475" s="69" t="s">
        <v>48</v>
      </c>
      <c r="AA475" s="70" t="s">
        <v>48</v>
      </c>
      <c r="AE475" s="80"/>
      <c r="BB475" s="343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idden="1" x14ac:dyDescent="0.2">
      <c r="A476" s="451"/>
      <c r="B476" s="451"/>
      <c r="C476" s="451"/>
      <c r="D476" s="451"/>
      <c r="E476" s="451"/>
      <c r="F476" s="451"/>
      <c r="G476" s="451"/>
      <c r="H476" s="451"/>
      <c r="I476" s="451"/>
      <c r="J476" s="451"/>
      <c r="K476" s="451"/>
      <c r="L476" s="451"/>
      <c r="M476" s="451"/>
      <c r="N476" s="452"/>
      <c r="O476" s="448" t="s">
        <v>43</v>
      </c>
      <c r="P476" s="449"/>
      <c r="Q476" s="449"/>
      <c r="R476" s="449"/>
      <c r="S476" s="449"/>
      <c r="T476" s="449"/>
      <c r="U476" s="450"/>
      <c r="V476" s="43" t="s">
        <v>42</v>
      </c>
      <c r="W476" s="44">
        <f>IFERROR(W474/H474,"0")+IFERROR(W475/H475,"0")</f>
        <v>0</v>
      </c>
      <c r="X476" s="44">
        <f>IFERROR(X474/H474,"0")+IFERROR(X475/H475,"0")</f>
        <v>0</v>
      </c>
      <c r="Y476" s="44">
        <f>IFERROR(IF(Y474="",0,Y474),"0")+IFERROR(IF(Y475="",0,Y475),"0")</f>
        <v>0</v>
      </c>
      <c r="Z476" s="68"/>
      <c r="AA476" s="68"/>
    </row>
    <row r="477" spans="1:67" hidden="1" x14ac:dyDescent="0.2">
      <c r="A477" s="451"/>
      <c r="B477" s="451"/>
      <c r="C477" s="451"/>
      <c r="D477" s="451"/>
      <c r="E477" s="451"/>
      <c r="F477" s="451"/>
      <c r="G477" s="451"/>
      <c r="H477" s="451"/>
      <c r="I477" s="451"/>
      <c r="J477" s="451"/>
      <c r="K477" s="451"/>
      <c r="L477" s="451"/>
      <c r="M477" s="451"/>
      <c r="N477" s="452"/>
      <c r="O477" s="448" t="s">
        <v>43</v>
      </c>
      <c r="P477" s="449"/>
      <c r="Q477" s="449"/>
      <c r="R477" s="449"/>
      <c r="S477" s="449"/>
      <c r="T477" s="449"/>
      <c r="U477" s="450"/>
      <c r="V477" s="43" t="s">
        <v>0</v>
      </c>
      <c r="W477" s="44">
        <f>IFERROR(SUM(W474:W475),"0")</f>
        <v>0</v>
      </c>
      <c r="X477" s="44">
        <f>IFERROR(SUM(X474:X475),"0")</f>
        <v>0</v>
      </c>
      <c r="Y477" s="43"/>
      <c r="Z477" s="68"/>
      <c r="AA477" s="68"/>
    </row>
    <row r="478" spans="1:67" ht="14.25" hidden="1" customHeight="1" x14ac:dyDescent="0.25">
      <c r="A478" s="442" t="s">
        <v>77</v>
      </c>
      <c r="B478" s="442"/>
      <c r="C478" s="442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  <c r="R478" s="442"/>
      <c r="S478" s="442"/>
      <c r="T478" s="442"/>
      <c r="U478" s="442"/>
      <c r="V478" s="442"/>
      <c r="W478" s="442"/>
      <c r="X478" s="442"/>
      <c r="Y478" s="442"/>
      <c r="Z478" s="67"/>
      <c r="AA478" s="67"/>
    </row>
    <row r="479" spans="1:67" ht="27" hidden="1" customHeight="1" x14ac:dyDescent="0.25">
      <c r="A479" s="64" t="s">
        <v>645</v>
      </c>
      <c r="B479" s="64" t="s">
        <v>646</v>
      </c>
      <c r="C479" s="37">
        <v>4301031252</v>
      </c>
      <c r="D479" s="443">
        <v>4680115883116</v>
      </c>
      <c r="E479" s="443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119</v>
      </c>
      <c r="L479" s="39" t="s">
        <v>118</v>
      </c>
      <c r="M479" s="39"/>
      <c r="N479" s="38">
        <v>60</v>
      </c>
      <c r="O479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445"/>
      <c r="Q479" s="445"/>
      <c r="R479" s="445"/>
      <c r="S479" s="446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ref="X479:X484" si="87">IFERROR(IF(W479="",0,CEILING((W479/$H479),1)*$H479),"")</f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ref="BL479:BL484" si="88">IFERROR(W479*I479/H479,"0")</f>
        <v>0</v>
      </c>
      <c r="BM479" s="80">
        <f t="shared" ref="BM479:BM484" si="89">IFERROR(X479*I479/H479,"0")</f>
        <v>0</v>
      </c>
      <c r="BN479" s="80">
        <f t="shared" ref="BN479:BN484" si="90">IFERROR(1/J479*(W479/H479),"0")</f>
        <v>0</v>
      </c>
      <c r="BO479" s="80">
        <f t="shared" ref="BO479:BO484" si="91">IFERROR(1/J479*(X479/H479),"0")</f>
        <v>0</v>
      </c>
    </row>
    <row r="480" spans="1:67" ht="27" hidden="1" customHeight="1" x14ac:dyDescent="0.25">
      <c r="A480" s="64" t="s">
        <v>647</v>
      </c>
      <c r="B480" s="64" t="s">
        <v>648</v>
      </c>
      <c r="C480" s="37">
        <v>4301031248</v>
      </c>
      <c r="D480" s="443">
        <v>4680115883093</v>
      </c>
      <c r="E480" s="443"/>
      <c r="F480" s="63">
        <v>0.88</v>
      </c>
      <c r="G480" s="38">
        <v>6</v>
      </c>
      <c r="H480" s="63">
        <v>5.28</v>
      </c>
      <c r="I480" s="63">
        <v>5.64</v>
      </c>
      <c r="J480" s="38">
        <v>104</v>
      </c>
      <c r="K480" s="38" t="s">
        <v>119</v>
      </c>
      <c r="L480" s="39" t="s">
        <v>82</v>
      </c>
      <c r="M480" s="39"/>
      <c r="N480" s="38">
        <v>60</v>
      </c>
      <c r="O480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445"/>
      <c r="Q480" s="445"/>
      <c r="R480" s="445"/>
      <c r="S480" s="446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IFERROR(IF(X480=0,"",ROUNDUP(X480/H480,0)*0.01196),"")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hidden="1" customHeight="1" x14ac:dyDescent="0.25">
      <c r="A481" s="64" t="s">
        <v>649</v>
      </c>
      <c r="B481" s="64" t="s">
        <v>650</v>
      </c>
      <c r="C481" s="37">
        <v>4301031250</v>
      </c>
      <c r="D481" s="443">
        <v>4680115883109</v>
      </c>
      <c r="E481" s="443"/>
      <c r="F481" s="63">
        <v>0.88</v>
      </c>
      <c r="G481" s="38">
        <v>6</v>
      </c>
      <c r="H481" s="63">
        <v>5.28</v>
      </c>
      <c r="I481" s="63">
        <v>5.64</v>
      </c>
      <c r="J481" s="38">
        <v>104</v>
      </c>
      <c r="K481" s="38" t="s">
        <v>119</v>
      </c>
      <c r="L481" s="39" t="s">
        <v>82</v>
      </c>
      <c r="M481" s="39"/>
      <c r="N481" s="38">
        <v>60</v>
      </c>
      <c r="O481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445"/>
      <c r="Q481" s="445"/>
      <c r="R481" s="445"/>
      <c r="S481" s="446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IFERROR(IF(X481=0,"",ROUNDUP(X481/H481,0)*0.01196),"")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ht="27" hidden="1" customHeight="1" x14ac:dyDescent="0.25">
      <c r="A482" s="64" t="s">
        <v>651</v>
      </c>
      <c r="B482" s="64" t="s">
        <v>652</v>
      </c>
      <c r="C482" s="37">
        <v>4301031249</v>
      </c>
      <c r="D482" s="443">
        <v>4680115882072</v>
      </c>
      <c r="E482" s="443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86</v>
      </c>
      <c r="L482" s="39" t="s">
        <v>118</v>
      </c>
      <c r="M482" s="39"/>
      <c r="N482" s="38">
        <v>60</v>
      </c>
      <c r="O482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445"/>
      <c r="Q482" s="445"/>
      <c r="R482" s="445"/>
      <c r="S482" s="446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47" t="s">
        <v>67</v>
      </c>
      <c r="BL482" s="80">
        <f t="shared" si="88"/>
        <v>0</v>
      </c>
      <c r="BM482" s="80">
        <f t="shared" si="89"/>
        <v>0</v>
      </c>
      <c r="BN482" s="80">
        <f t="shared" si="90"/>
        <v>0</v>
      </c>
      <c r="BO482" s="80">
        <f t="shared" si="91"/>
        <v>0</v>
      </c>
    </row>
    <row r="483" spans="1:67" ht="27" hidden="1" customHeight="1" x14ac:dyDescent="0.25">
      <c r="A483" s="64" t="s">
        <v>653</v>
      </c>
      <c r="B483" s="64" t="s">
        <v>654</v>
      </c>
      <c r="C483" s="37">
        <v>4301031251</v>
      </c>
      <c r="D483" s="443">
        <v>4680115882102</v>
      </c>
      <c r="E483" s="443"/>
      <c r="F483" s="63">
        <v>0.6</v>
      </c>
      <c r="G483" s="38">
        <v>6</v>
      </c>
      <c r="H483" s="63">
        <v>3.6</v>
      </c>
      <c r="I483" s="63">
        <v>3.81</v>
      </c>
      <c r="J483" s="38">
        <v>120</v>
      </c>
      <c r="K483" s="38" t="s">
        <v>86</v>
      </c>
      <c r="L483" s="39" t="s">
        <v>82</v>
      </c>
      <c r="M483" s="39"/>
      <c r="N483" s="38">
        <v>60</v>
      </c>
      <c r="O483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445"/>
      <c r="Q483" s="445"/>
      <c r="R483" s="445"/>
      <c r="S483" s="446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48" t="s">
        <v>67</v>
      </c>
      <c r="BL483" s="80">
        <f t="shared" si="88"/>
        <v>0</v>
      </c>
      <c r="BM483" s="80">
        <f t="shared" si="89"/>
        <v>0</v>
      </c>
      <c r="BN483" s="80">
        <f t="shared" si="90"/>
        <v>0</v>
      </c>
      <c r="BO483" s="80">
        <f t="shared" si="91"/>
        <v>0</v>
      </c>
    </row>
    <row r="484" spans="1:67" ht="27" hidden="1" customHeight="1" x14ac:dyDescent="0.25">
      <c r="A484" s="64" t="s">
        <v>655</v>
      </c>
      <c r="B484" s="64" t="s">
        <v>656</v>
      </c>
      <c r="C484" s="37">
        <v>4301031253</v>
      </c>
      <c r="D484" s="443">
        <v>4680115882096</v>
      </c>
      <c r="E484" s="443"/>
      <c r="F484" s="63">
        <v>0.6</v>
      </c>
      <c r="G484" s="38">
        <v>6</v>
      </c>
      <c r="H484" s="63">
        <v>3.6</v>
      </c>
      <c r="I484" s="63">
        <v>3.81</v>
      </c>
      <c r="J484" s="38">
        <v>120</v>
      </c>
      <c r="K484" s="38" t="s">
        <v>86</v>
      </c>
      <c r="L484" s="39" t="s">
        <v>82</v>
      </c>
      <c r="M484" s="39"/>
      <c r="N484" s="38">
        <v>60</v>
      </c>
      <c r="O484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445"/>
      <c r="Q484" s="445"/>
      <c r="R484" s="445"/>
      <c r="S484" s="446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87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49" t="s">
        <v>67</v>
      </c>
      <c r="BL484" s="80">
        <f t="shared" si="88"/>
        <v>0</v>
      </c>
      <c r="BM484" s="80">
        <f t="shared" si="89"/>
        <v>0</v>
      </c>
      <c r="BN484" s="80">
        <f t="shared" si="90"/>
        <v>0</v>
      </c>
      <c r="BO484" s="80">
        <f t="shared" si="91"/>
        <v>0</v>
      </c>
    </row>
    <row r="485" spans="1:67" hidden="1" x14ac:dyDescent="0.2">
      <c r="A485" s="451"/>
      <c r="B485" s="451"/>
      <c r="C485" s="451"/>
      <c r="D485" s="451"/>
      <c r="E485" s="451"/>
      <c r="F485" s="451"/>
      <c r="G485" s="451"/>
      <c r="H485" s="451"/>
      <c r="I485" s="451"/>
      <c r="J485" s="451"/>
      <c r="K485" s="451"/>
      <c r="L485" s="451"/>
      <c r="M485" s="451"/>
      <c r="N485" s="452"/>
      <c r="O485" s="448" t="s">
        <v>43</v>
      </c>
      <c r="P485" s="449"/>
      <c r="Q485" s="449"/>
      <c r="R485" s="449"/>
      <c r="S485" s="449"/>
      <c r="T485" s="449"/>
      <c r="U485" s="450"/>
      <c r="V485" s="43" t="s">
        <v>42</v>
      </c>
      <c r="W485" s="44">
        <f>IFERROR(W479/H479,"0")+IFERROR(W480/H480,"0")+IFERROR(W481/H481,"0")+IFERROR(W482/H482,"0")+IFERROR(W483/H483,"0")+IFERROR(W484/H484,"0")</f>
        <v>0</v>
      </c>
      <c r="X485" s="44">
        <f>IFERROR(X479/H479,"0")+IFERROR(X480/H480,"0")+IFERROR(X481/H481,"0")+IFERROR(X482/H482,"0")+IFERROR(X483/H483,"0")+IFERROR(X484/H484,"0")</f>
        <v>0</v>
      </c>
      <c r="Y485" s="44">
        <f>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hidden="1" x14ac:dyDescent="0.2">
      <c r="A486" s="451"/>
      <c r="B486" s="451"/>
      <c r="C486" s="451"/>
      <c r="D486" s="451"/>
      <c r="E486" s="451"/>
      <c r="F486" s="451"/>
      <c r="G486" s="451"/>
      <c r="H486" s="451"/>
      <c r="I486" s="451"/>
      <c r="J486" s="451"/>
      <c r="K486" s="451"/>
      <c r="L486" s="451"/>
      <c r="M486" s="451"/>
      <c r="N486" s="452"/>
      <c r="O486" s="448" t="s">
        <v>43</v>
      </c>
      <c r="P486" s="449"/>
      <c r="Q486" s="449"/>
      <c r="R486" s="449"/>
      <c r="S486" s="449"/>
      <c r="T486" s="449"/>
      <c r="U486" s="450"/>
      <c r="V486" s="43" t="s">
        <v>0</v>
      </c>
      <c r="W486" s="44">
        <f>IFERROR(SUM(W479:W484),"0")</f>
        <v>0</v>
      </c>
      <c r="X486" s="44">
        <f>IFERROR(SUM(X479:X484),"0")</f>
        <v>0</v>
      </c>
      <c r="Y486" s="43"/>
      <c r="Z486" s="68"/>
      <c r="AA486" s="68"/>
    </row>
    <row r="487" spans="1:67" ht="14.25" hidden="1" customHeight="1" x14ac:dyDescent="0.25">
      <c r="A487" s="442" t="s">
        <v>87</v>
      </c>
      <c r="B487" s="442"/>
      <c r="C487" s="442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  <c r="R487" s="442"/>
      <c r="S487" s="442"/>
      <c r="T487" s="442"/>
      <c r="U487" s="442"/>
      <c r="V487" s="442"/>
      <c r="W487" s="442"/>
      <c r="X487" s="442"/>
      <c r="Y487" s="442"/>
      <c r="Z487" s="67"/>
      <c r="AA487" s="67"/>
    </row>
    <row r="488" spans="1:67" ht="16.5" hidden="1" customHeight="1" x14ac:dyDescent="0.25">
      <c r="A488" s="64" t="s">
        <v>657</v>
      </c>
      <c r="B488" s="64" t="s">
        <v>658</v>
      </c>
      <c r="C488" s="37">
        <v>4301051230</v>
      </c>
      <c r="D488" s="443">
        <v>4607091383409</v>
      </c>
      <c r="E488" s="443"/>
      <c r="F488" s="63">
        <v>1.3</v>
      </c>
      <c r="G488" s="38">
        <v>6</v>
      </c>
      <c r="H488" s="63">
        <v>7.8</v>
      </c>
      <c r="I488" s="63">
        <v>8.3460000000000001</v>
      </c>
      <c r="J488" s="38">
        <v>56</v>
      </c>
      <c r="K488" s="38" t="s">
        <v>119</v>
      </c>
      <c r="L488" s="39" t="s">
        <v>82</v>
      </c>
      <c r="M488" s="39"/>
      <c r="N488" s="38">
        <v>45</v>
      </c>
      <c r="O488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445"/>
      <c r="Q488" s="445"/>
      <c r="R488" s="445"/>
      <c r="S488" s="446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IFERROR(IF(X488=0,"",ROUNDUP(X488/H488,0)*0.02175),"")</f>
        <v/>
      </c>
      <c r="Z488" s="69" t="s">
        <v>48</v>
      </c>
      <c r="AA488" s="70" t="s">
        <v>48</v>
      </c>
      <c r="AE488" s="80"/>
      <c r="BB488" s="350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hidden="1" customHeight="1" x14ac:dyDescent="0.25">
      <c r="A489" s="64" t="s">
        <v>659</v>
      </c>
      <c r="B489" s="64" t="s">
        <v>660</v>
      </c>
      <c r="C489" s="37">
        <v>4301051231</v>
      </c>
      <c r="D489" s="443">
        <v>4607091383416</v>
      </c>
      <c r="E489" s="443"/>
      <c r="F489" s="63">
        <v>1.3</v>
      </c>
      <c r="G489" s="38">
        <v>6</v>
      </c>
      <c r="H489" s="63">
        <v>7.8</v>
      </c>
      <c r="I489" s="63">
        <v>8.3460000000000001</v>
      </c>
      <c r="J489" s="38">
        <v>56</v>
      </c>
      <c r="K489" s="38" t="s">
        <v>119</v>
      </c>
      <c r="L489" s="39" t="s">
        <v>82</v>
      </c>
      <c r="M489" s="39"/>
      <c r="N489" s="38">
        <v>45</v>
      </c>
      <c r="O489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445"/>
      <c r="Q489" s="445"/>
      <c r="R489" s="445"/>
      <c r="S489" s="446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IFERROR(IF(X489=0,"",ROUNDUP(X489/H489,0)*0.02175),"")</f>
        <v/>
      </c>
      <c r="Z489" s="69" t="s">
        <v>48</v>
      </c>
      <c r="AA489" s="70" t="s">
        <v>48</v>
      </c>
      <c r="AE489" s="80"/>
      <c r="BB489" s="351" t="s">
        <v>67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t="27" hidden="1" customHeight="1" x14ac:dyDescent="0.25">
      <c r="A490" s="64" t="s">
        <v>661</v>
      </c>
      <c r="B490" s="64" t="s">
        <v>662</v>
      </c>
      <c r="C490" s="37">
        <v>4301051058</v>
      </c>
      <c r="D490" s="443">
        <v>4680115883536</v>
      </c>
      <c r="E490" s="443"/>
      <c r="F490" s="63">
        <v>0.3</v>
      </c>
      <c r="G490" s="38">
        <v>6</v>
      </c>
      <c r="H490" s="63">
        <v>1.8</v>
      </c>
      <c r="I490" s="63">
        <v>2.0659999999999998</v>
      </c>
      <c r="J490" s="38">
        <v>156</v>
      </c>
      <c r="K490" s="38" t="s">
        <v>86</v>
      </c>
      <c r="L490" s="39" t="s">
        <v>82</v>
      </c>
      <c r="M490" s="39"/>
      <c r="N490" s="38">
        <v>45</v>
      </c>
      <c r="O490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445"/>
      <c r="Q490" s="445"/>
      <c r="R490" s="445"/>
      <c r="S490" s="446"/>
      <c r="T490" s="40" t="s">
        <v>48</v>
      </c>
      <c r="U490" s="40" t="s">
        <v>48</v>
      </c>
      <c r="V490" s="41" t="s">
        <v>0</v>
      </c>
      <c r="W490" s="59">
        <v>0</v>
      </c>
      <c r="X490" s="56">
        <f>IFERROR(IF(W490="",0,CEILING((W490/$H490),1)*$H490),"")</f>
        <v>0</v>
      </c>
      <c r="Y490" s="42" t="str">
        <f>IFERROR(IF(X490=0,"",ROUNDUP(X490/H490,0)*0.00753),"")</f>
        <v/>
      </c>
      <c r="Z490" s="69" t="s">
        <v>48</v>
      </c>
      <c r="AA490" s="70" t="s">
        <v>48</v>
      </c>
      <c r="AE490" s="80"/>
      <c r="BB490" s="352" t="s">
        <v>67</v>
      </c>
      <c r="BL490" s="80">
        <f>IFERROR(W490*I490/H490,"0")</f>
        <v>0</v>
      </c>
      <c r="BM490" s="80">
        <f>IFERROR(X490*I490/H490,"0")</f>
        <v>0</v>
      </c>
      <c r="BN490" s="80">
        <f>IFERROR(1/J490*(W490/H490),"0")</f>
        <v>0</v>
      </c>
      <c r="BO490" s="80">
        <f>IFERROR(1/J490*(X490/H490),"0")</f>
        <v>0</v>
      </c>
    </row>
    <row r="491" spans="1:67" hidden="1" x14ac:dyDescent="0.2">
      <c r="A491" s="451"/>
      <c r="B491" s="451"/>
      <c r="C491" s="451"/>
      <c r="D491" s="451"/>
      <c r="E491" s="451"/>
      <c r="F491" s="451"/>
      <c r="G491" s="451"/>
      <c r="H491" s="451"/>
      <c r="I491" s="451"/>
      <c r="J491" s="451"/>
      <c r="K491" s="451"/>
      <c r="L491" s="451"/>
      <c r="M491" s="451"/>
      <c r="N491" s="452"/>
      <c r="O491" s="448" t="s">
        <v>43</v>
      </c>
      <c r="P491" s="449"/>
      <c r="Q491" s="449"/>
      <c r="R491" s="449"/>
      <c r="S491" s="449"/>
      <c r="T491" s="449"/>
      <c r="U491" s="450"/>
      <c r="V491" s="43" t="s">
        <v>42</v>
      </c>
      <c r="W491" s="44">
        <f>IFERROR(W488/H488,"0")+IFERROR(W489/H489,"0")+IFERROR(W490/H490,"0")</f>
        <v>0</v>
      </c>
      <c r="X491" s="44">
        <f>IFERROR(X488/H488,"0")+IFERROR(X489/H489,"0")+IFERROR(X490/H490,"0")</f>
        <v>0</v>
      </c>
      <c r="Y491" s="44">
        <f>IFERROR(IF(Y488="",0,Y488),"0")+IFERROR(IF(Y489="",0,Y489),"0")+IFERROR(IF(Y490="",0,Y490),"0")</f>
        <v>0</v>
      </c>
      <c r="Z491" s="68"/>
      <c r="AA491" s="68"/>
    </row>
    <row r="492" spans="1:67" hidden="1" x14ac:dyDescent="0.2">
      <c r="A492" s="451"/>
      <c r="B492" s="451"/>
      <c r="C492" s="451"/>
      <c r="D492" s="451"/>
      <c r="E492" s="451"/>
      <c r="F492" s="451"/>
      <c r="G492" s="451"/>
      <c r="H492" s="451"/>
      <c r="I492" s="451"/>
      <c r="J492" s="451"/>
      <c r="K492" s="451"/>
      <c r="L492" s="451"/>
      <c r="M492" s="451"/>
      <c r="N492" s="452"/>
      <c r="O492" s="448" t="s">
        <v>43</v>
      </c>
      <c r="P492" s="449"/>
      <c r="Q492" s="449"/>
      <c r="R492" s="449"/>
      <c r="S492" s="449"/>
      <c r="T492" s="449"/>
      <c r="U492" s="450"/>
      <c r="V492" s="43" t="s">
        <v>0</v>
      </c>
      <c r="W492" s="44">
        <f>IFERROR(SUM(W488:W490),"0")</f>
        <v>0</v>
      </c>
      <c r="X492" s="44">
        <f>IFERROR(SUM(X488:X490),"0")</f>
        <v>0</v>
      </c>
      <c r="Y492" s="43"/>
      <c r="Z492" s="68"/>
      <c r="AA492" s="68"/>
    </row>
    <row r="493" spans="1:67" ht="14.25" hidden="1" customHeight="1" x14ac:dyDescent="0.25">
      <c r="A493" s="442" t="s">
        <v>223</v>
      </c>
      <c r="B493" s="442"/>
      <c r="C493" s="442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  <c r="R493" s="442"/>
      <c r="S493" s="442"/>
      <c r="T493" s="442"/>
      <c r="U493" s="442"/>
      <c r="V493" s="442"/>
      <c r="W493" s="442"/>
      <c r="X493" s="442"/>
      <c r="Y493" s="442"/>
      <c r="Z493" s="67"/>
      <c r="AA493" s="67"/>
    </row>
    <row r="494" spans="1:67" ht="16.5" hidden="1" customHeight="1" x14ac:dyDescent="0.25">
      <c r="A494" s="64" t="s">
        <v>663</v>
      </c>
      <c r="B494" s="64" t="s">
        <v>664</v>
      </c>
      <c r="C494" s="37">
        <v>4301060363</v>
      </c>
      <c r="D494" s="443">
        <v>4680115885035</v>
      </c>
      <c r="E494" s="443"/>
      <c r="F494" s="63">
        <v>1</v>
      </c>
      <c r="G494" s="38">
        <v>4</v>
      </c>
      <c r="H494" s="63">
        <v>4</v>
      </c>
      <c r="I494" s="63">
        <v>4.4160000000000004</v>
      </c>
      <c r="J494" s="38">
        <v>104</v>
      </c>
      <c r="K494" s="38" t="s">
        <v>119</v>
      </c>
      <c r="L494" s="39" t="s">
        <v>82</v>
      </c>
      <c r="M494" s="39"/>
      <c r="N494" s="38">
        <v>35</v>
      </c>
      <c r="O494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445"/>
      <c r="Q494" s="445"/>
      <c r="R494" s="445"/>
      <c r="S494" s="446"/>
      <c r="T494" s="40" t="s">
        <v>48</v>
      </c>
      <c r="U494" s="40" t="s">
        <v>48</v>
      </c>
      <c r="V494" s="41" t="s">
        <v>0</v>
      </c>
      <c r="W494" s="59">
        <v>0</v>
      </c>
      <c r="X494" s="56">
        <f>IFERROR(IF(W494="",0,CEILING((W494/$H494),1)*$H494),"")</f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3" t="s">
        <v>67</v>
      </c>
      <c r="BL494" s="80">
        <f>IFERROR(W494*I494/H494,"0")</f>
        <v>0</v>
      </c>
      <c r="BM494" s="80">
        <f>IFERROR(X494*I494/H494,"0")</f>
        <v>0</v>
      </c>
      <c r="BN494" s="80">
        <f>IFERROR(1/J494*(W494/H494),"0")</f>
        <v>0</v>
      </c>
      <c r="BO494" s="80">
        <f>IFERROR(1/J494*(X494/H494),"0")</f>
        <v>0</v>
      </c>
    </row>
    <row r="495" spans="1:67" hidden="1" x14ac:dyDescent="0.2">
      <c r="A495" s="451"/>
      <c r="B495" s="451"/>
      <c r="C495" s="451"/>
      <c r="D495" s="451"/>
      <c r="E495" s="451"/>
      <c r="F495" s="451"/>
      <c r="G495" s="451"/>
      <c r="H495" s="451"/>
      <c r="I495" s="451"/>
      <c r="J495" s="451"/>
      <c r="K495" s="451"/>
      <c r="L495" s="451"/>
      <c r="M495" s="451"/>
      <c r="N495" s="452"/>
      <c r="O495" s="448" t="s">
        <v>43</v>
      </c>
      <c r="P495" s="449"/>
      <c r="Q495" s="449"/>
      <c r="R495" s="449"/>
      <c r="S495" s="449"/>
      <c r="T495" s="449"/>
      <c r="U495" s="450"/>
      <c r="V495" s="43" t="s">
        <v>42</v>
      </c>
      <c r="W495" s="44">
        <f>IFERROR(W494/H494,"0")</f>
        <v>0</v>
      </c>
      <c r="X495" s="44">
        <f>IFERROR(X494/H494,"0")</f>
        <v>0</v>
      </c>
      <c r="Y495" s="44">
        <f>IFERROR(IF(Y494="",0,Y494),"0")</f>
        <v>0</v>
      </c>
      <c r="Z495" s="68"/>
      <c r="AA495" s="68"/>
    </row>
    <row r="496" spans="1:67" hidden="1" x14ac:dyDescent="0.2">
      <c r="A496" s="451"/>
      <c r="B496" s="451"/>
      <c r="C496" s="451"/>
      <c r="D496" s="451"/>
      <c r="E496" s="451"/>
      <c r="F496" s="451"/>
      <c r="G496" s="451"/>
      <c r="H496" s="451"/>
      <c r="I496" s="451"/>
      <c r="J496" s="451"/>
      <c r="K496" s="451"/>
      <c r="L496" s="451"/>
      <c r="M496" s="451"/>
      <c r="N496" s="452"/>
      <c r="O496" s="448" t="s">
        <v>43</v>
      </c>
      <c r="P496" s="449"/>
      <c r="Q496" s="449"/>
      <c r="R496" s="449"/>
      <c r="S496" s="449"/>
      <c r="T496" s="449"/>
      <c r="U496" s="450"/>
      <c r="V496" s="43" t="s">
        <v>0</v>
      </c>
      <c r="W496" s="44">
        <f>IFERROR(SUM(W494:W494),"0")</f>
        <v>0</v>
      </c>
      <c r="X496" s="44">
        <f>IFERROR(SUM(X494:X494),"0")</f>
        <v>0</v>
      </c>
      <c r="Y496" s="43"/>
      <c r="Z496" s="68"/>
      <c r="AA496" s="68"/>
    </row>
    <row r="497" spans="1:67" ht="27.75" hidden="1" customHeight="1" x14ac:dyDescent="0.2">
      <c r="A497" s="440" t="s">
        <v>665</v>
      </c>
      <c r="B497" s="440"/>
      <c r="C497" s="440"/>
      <c r="D497" s="440"/>
      <c r="E497" s="440"/>
      <c r="F497" s="440"/>
      <c r="G497" s="440"/>
      <c r="H497" s="440"/>
      <c r="I497" s="440"/>
      <c r="J497" s="440"/>
      <c r="K497" s="440"/>
      <c r="L497" s="440"/>
      <c r="M497" s="440"/>
      <c r="N497" s="440"/>
      <c r="O497" s="440"/>
      <c r="P497" s="440"/>
      <c r="Q497" s="440"/>
      <c r="R497" s="440"/>
      <c r="S497" s="440"/>
      <c r="T497" s="440"/>
      <c r="U497" s="440"/>
      <c r="V497" s="440"/>
      <c r="W497" s="440"/>
      <c r="X497" s="440"/>
      <c r="Y497" s="440"/>
      <c r="Z497" s="55"/>
      <c r="AA497" s="55"/>
    </row>
    <row r="498" spans="1:67" ht="16.5" hidden="1" customHeight="1" x14ac:dyDescent="0.25">
      <c r="A498" s="441" t="s">
        <v>666</v>
      </c>
      <c r="B498" s="441"/>
      <c r="C498" s="441"/>
      <c r="D498" s="441"/>
      <c r="E498" s="441"/>
      <c r="F498" s="441"/>
      <c r="G498" s="441"/>
      <c r="H498" s="441"/>
      <c r="I498" s="441"/>
      <c r="J498" s="441"/>
      <c r="K498" s="441"/>
      <c r="L498" s="441"/>
      <c r="M498" s="441"/>
      <c r="N498" s="441"/>
      <c r="O498" s="441"/>
      <c r="P498" s="441"/>
      <c r="Q498" s="441"/>
      <c r="R498" s="441"/>
      <c r="S498" s="441"/>
      <c r="T498" s="441"/>
      <c r="U498" s="441"/>
      <c r="V498" s="441"/>
      <c r="W498" s="441"/>
      <c r="X498" s="441"/>
      <c r="Y498" s="441"/>
      <c r="Z498" s="66"/>
      <c r="AA498" s="66"/>
    </row>
    <row r="499" spans="1:67" ht="14.25" hidden="1" customHeight="1" x14ac:dyDescent="0.25">
      <c r="A499" s="442" t="s">
        <v>123</v>
      </c>
      <c r="B499" s="442"/>
      <c r="C499" s="442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  <c r="R499" s="442"/>
      <c r="S499" s="442"/>
      <c r="T499" s="442"/>
      <c r="U499" s="442"/>
      <c r="V499" s="442"/>
      <c r="W499" s="442"/>
      <c r="X499" s="442"/>
      <c r="Y499" s="442"/>
      <c r="Z499" s="67"/>
      <c r="AA499" s="67"/>
    </row>
    <row r="500" spans="1:67" ht="27" hidden="1" customHeight="1" x14ac:dyDescent="0.25">
      <c r="A500" s="64" t="s">
        <v>667</v>
      </c>
      <c r="B500" s="64" t="s">
        <v>668</v>
      </c>
      <c r="C500" s="37">
        <v>4301011763</v>
      </c>
      <c r="D500" s="443">
        <v>4640242181011</v>
      </c>
      <c r="E500" s="443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138</v>
      </c>
      <c r="M500" s="39"/>
      <c r="N500" s="38">
        <v>55</v>
      </c>
      <c r="O500" s="724" t="s">
        <v>669</v>
      </c>
      <c r="P500" s="445"/>
      <c r="Q500" s="445"/>
      <c r="R500" s="445"/>
      <c r="S500" s="446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ref="X500:X506" si="92">IFERROR(IF(W500="",0,CEILING((W500/$H500),1)*$H500),"")</f>
        <v>0</v>
      </c>
      <c r="Y500" s="42" t="str">
        <f t="shared" ref="Y500:Y505" si="93">IFERROR(IF(X500=0,"",ROUNDUP(X500/H500,0)*0.02175),"")</f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ref="BL500:BL506" si="94">IFERROR(W500*I500/H500,"0")</f>
        <v>0</v>
      </c>
      <c r="BM500" s="80">
        <f t="shared" ref="BM500:BM506" si="95">IFERROR(X500*I500/H500,"0")</f>
        <v>0</v>
      </c>
      <c r="BN500" s="80">
        <f t="shared" ref="BN500:BN506" si="96">IFERROR(1/J500*(W500/H500),"0")</f>
        <v>0</v>
      </c>
      <c r="BO500" s="80">
        <f t="shared" ref="BO500:BO506" si="97">IFERROR(1/J500*(X500/H500),"0")</f>
        <v>0</v>
      </c>
    </row>
    <row r="501" spans="1:67" ht="27" hidden="1" customHeight="1" x14ac:dyDescent="0.25">
      <c r="A501" s="64" t="s">
        <v>670</v>
      </c>
      <c r="B501" s="64" t="s">
        <v>671</v>
      </c>
      <c r="C501" s="37">
        <v>4301011951</v>
      </c>
      <c r="D501" s="443">
        <v>4640242180045</v>
      </c>
      <c r="E501" s="44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119</v>
      </c>
      <c r="L501" s="39" t="s">
        <v>118</v>
      </c>
      <c r="M501" s="39"/>
      <c r="N501" s="38">
        <v>55</v>
      </c>
      <c r="O501" s="725" t="s">
        <v>672</v>
      </c>
      <c r="P501" s="445"/>
      <c r="Q501" s="445"/>
      <c r="R501" s="445"/>
      <c r="S501" s="446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hidden="1" customHeight="1" x14ac:dyDescent="0.25">
      <c r="A502" s="64" t="s">
        <v>673</v>
      </c>
      <c r="B502" s="64" t="s">
        <v>674</v>
      </c>
      <c r="C502" s="37">
        <v>4301011585</v>
      </c>
      <c r="D502" s="443">
        <v>4640242180441</v>
      </c>
      <c r="E502" s="443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119</v>
      </c>
      <c r="L502" s="39" t="s">
        <v>118</v>
      </c>
      <c r="M502" s="39"/>
      <c r="N502" s="38">
        <v>50</v>
      </c>
      <c r="O502" s="726" t="s">
        <v>675</v>
      </c>
      <c r="P502" s="445"/>
      <c r="Q502" s="445"/>
      <c r="R502" s="445"/>
      <c r="S502" s="446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hidden="1" customHeight="1" x14ac:dyDescent="0.25">
      <c r="A503" s="64" t="s">
        <v>676</v>
      </c>
      <c r="B503" s="64" t="s">
        <v>677</v>
      </c>
      <c r="C503" s="37">
        <v>4301011950</v>
      </c>
      <c r="D503" s="443">
        <v>4640242180601</v>
      </c>
      <c r="E503" s="443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119</v>
      </c>
      <c r="L503" s="39" t="s">
        <v>118</v>
      </c>
      <c r="M503" s="39"/>
      <c r="N503" s="38">
        <v>55</v>
      </c>
      <c r="O503" s="727" t="s">
        <v>678</v>
      </c>
      <c r="P503" s="445"/>
      <c r="Q503" s="445"/>
      <c r="R503" s="445"/>
      <c r="S503" s="446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 t="shared" si="93"/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hidden="1" customHeight="1" x14ac:dyDescent="0.25">
      <c r="A504" s="64" t="s">
        <v>679</v>
      </c>
      <c r="B504" s="64" t="s">
        <v>680</v>
      </c>
      <c r="C504" s="37">
        <v>4301011584</v>
      </c>
      <c r="D504" s="443">
        <v>4640242180564</v>
      </c>
      <c r="E504" s="443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728" t="s">
        <v>681</v>
      </c>
      <c r="P504" s="445"/>
      <c r="Q504" s="445"/>
      <c r="R504" s="445"/>
      <c r="S504" s="446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2"/>
        <v>0</v>
      </c>
      <c r="Y504" s="42" t="str">
        <f t="shared" si="93"/>
        <v/>
      </c>
      <c r="Z504" s="69" t="s">
        <v>48</v>
      </c>
      <c r="AA504" s="70" t="s">
        <v>48</v>
      </c>
      <c r="AE504" s="80"/>
      <c r="BB504" s="358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hidden="1" customHeight="1" x14ac:dyDescent="0.25">
      <c r="A505" s="64" t="s">
        <v>682</v>
      </c>
      <c r="B505" s="64" t="s">
        <v>683</v>
      </c>
      <c r="C505" s="37">
        <v>4301011762</v>
      </c>
      <c r="D505" s="443">
        <v>4640242180922</v>
      </c>
      <c r="E505" s="443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118</v>
      </c>
      <c r="M505" s="39"/>
      <c r="N505" s="38">
        <v>55</v>
      </c>
      <c r="O505" s="729" t="s">
        <v>684</v>
      </c>
      <c r="P505" s="445"/>
      <c r="Q505" s="445"/>
      <c r="R505" s="445"/>
      <c r="S505" s="446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2"/>
        <v>0</v>
      </c>
      <c r="Y505" s="42" t="str">
        <f t="shared" si="93"/>
        <v/>
      </c>
      <c r="Z505" s="69" t="s">
        <v>48</v>
      </c>
      <c r="AA505" s="70" t="s">
        <v>48</v>
      </c>
      <c r="AE505" s="80"/>
      <c r="BB505" s="359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hidden="1" customHeight="1" x14ac:dyDescent="0.25">
      <c r="A506" s="64" t="s">
        <v>685</v>
      </c>
      <c r="B506" s="64" t="s">
        <v>686</v>
      </c>
      <c r="C506" s="37">
        <v>4301011551</v>
      </c>
      <c r="D506" s="443">
        <v>4640242180038</v>
      </c>
      <c r="E506" s="443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86</v>
      </c>
      <c r="L506" s="39" t="s">
        <v>118</v>
      </c>
      <c r="M506" s="39"/>
      <c r="N506" s="38">
        <v>50</v>
      </c>
      <c r="O506" s="730" t="s">
        <v>687</v>
      </c>
      <c r="P506" s="445"/>
      <c r="Q506" s="445"/>
      <c r="R506" s="445"/>
      <c r="S506" s="446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2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0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hidden="1" x14ac:dyDescent="0.2">
      <c r="A507" s="451"/>
      <c r="B507" s="451"/>
      <c r="C507" s="451"/>
      <c r="D507" s="451"/>
      <c r="E507" s="451"/>
      <c r="F507" s="451"/>
      <c r="G507" s="451"/>
      <c r="H507" s="451"/>
      <c r="I507" s="451"/>
      <c r="J507" s="451"/>
      <c r="K507" s="451"/>
      <c r="L507" s="451"/>
      <c r="M507" s="451"/>
      <c r="N507" s="452"/>
      <c r="O507" s="448" t="s">
        <v>43</v>
      </c>
      <c r="P507" s="449"/>
      <c r="Q507" s="449"/>
      <c r="R507" s="449"/>
      <c r="S507" s="449"/>
      <c r="T507" s="449"/>
      <c r="U507" s="450"/>
      <c r="V507" s="43" t="s">
        <v>42</v>
      </c>
      <c r="W507" s="44">
        <f>IFERROR(W500/H500,"0")+IFERROR(W501/H501,"0")+IFERROR(W502/H502,"0")+IFERROR(W503/H503,"0")+IFERROR(W504/H504,"0")+IFERROR(W505/H505,"0")+IFERROR(W506/H506,"0")</f>
        <v>0</v>
      </c>
      <c r="X507" s="44">
        <f>IFERROR(X500/H500,"0")+IFERROR(X501/H501,"0")+IFERROR(X502/H502,"0")+IFERROR(X503/H503,"0")+IFERROR(X504/H504,"0")+IFERROR(X505/H505,"0")+IFERROR(X506/H506,"0")</f>
        <v>0</v>
      </c>
      <c r="Y507" s="44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hidden="1" x14ac:dyDescent="0.2">
      <c r="A508" s="451"/>
      <c r="B508" s="451"/>
      <c r="C508" s="451"/>
      <c r="D508" s="451"/>
      <c r="E508" s="451"/>
      <c r="F508" s="451"/>
      <c r="G508" s="451"/>
      <c r="H508" s="451"/>
      <c r="I508" s="451"/>
      <c r="J508" s="451"/>
      <c r="K508" s="451"/>
      <c r="L508" s="451"/>
      <c r="M508" s="451"/>
      <c r="N508" s="452"/>
      <c r="O508" s="448" t="s">
        <v>43</v>
      </c>
      <c r="P508" s="449"/>
      <c r="Q508" s="449"/>
      <c r="R508" s="449"/>
      <c r="S508" s="449"/>
      <c r="T508" s="449"/>
      <c r="U508" s="450"/>
      <c r="V508" s="43" t="s">
        <v>0</v>
      </c>
      <c r="W508" s="44">
        <f>IFERROR(SUM(W500:W506),"0")</f>
        <v>0</v>
      </c>
      <c r="X508" s="44">
        <f>IFERROR(SUM(X500:X506),"0")</f>
        <v>0</v>
      </c>
      <c r="Y508" s="43"/>
      <c r="Z508" s="68"/>
      <c r="AA508" s="68"/>
    </row>
    <row r="509" spans="1:67" ht="14.25" hidden="1" customHeight="1" x14ac:dyDescent="0.25">
      <c r="A509" s="442" t="s">
        <v>115</v>
      </c>
      <c r="B509" s="442"/>
      <c r="C509" s="442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  <c r="R509" s="442"/>
      <c r="S509" s="442"/>
      <c r="T509" s="442"/>
      <c r="U509" s="442"/>
      <c r="V509" s="442"/>
      <c r="W509" s="442"/>
      <c r="X509" s="442"/>
      <c r="Y509" s="442"/>
      <c r="Z509" s="67"/>
      <c r="AA509" s="67"/>
    </row>
    <row r="510" spans="1:67" ht="27" hidden="1" customHeight="1" x14ac:dyDescent="0.25">
      <c r="A510" s="64" t="s">
        <v>688</v>
      </c>
      <c r="B510" s="64" t="s">
        <v>689</v>
      </c>
      <c r="C510" s="37">
        <v>4301020260</v>
      </c>
      <c r="D510" s="443">
        <v>4640242180526</v>
      </c>
      <c r="E510" s="443"/>
      <c r="F510" s="63">
        <v>1.8</v>
      </c>
      <c r="G510" s="38">
        <v>6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731" t="s">
        <v>690</v>
      </c>
      <c r="P510" s="445"/>
      <c r="Q510" s="445"/>
      <c r="R510" s="445"/>
      <c r="S510" s="446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16.5" hidden="1" customHeight="1" x14ac:dyDescent="0.25">
      <c r="A511" s="64" t="s">
        <v>691</v>
      </c>
      <c r="B511" s="64" t="s">
        <v>692</v>
      </c>
      <c r="C511" s="37">
        <v>4301020269</v>
      </c>
      <c r="D511" s="443">
        <v>4640242180519</v>
      </c>
      <c r="E511" s="443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119</v>
      </c>
      <c r="L511" s="39" t="s">
        <v>138</v>
      </c>
      <c r="M511" s="39"/>
      <c r="N511" s="38">
        <v>50</v>
      </c>
      <c r="O511" s="732" t="s">
        <v>693</v>
      </c>
      <c r="P511" s="445"/>
      <c r="Q511" s="445"/>
      <c r="R511" s="445"/>
      <c r="S511" s="446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2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27" hidden="1" customHeight="1" x14ac:dyDescent="0.25">
      <c r="A512" s="64" t="s">
        <v>694</v>
      </c>
      <c r="B512" s="64" t="s">
        <v>695</v>
      </c>
      <c r="C512" s="37">
        <v>4301020309</v>
      </c>
      <c r="D512" s="443">
        <v>4640242180090</v>
      </c>
      <c r="E512" s="443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119</v>
      </c>
      <c r="L512" s="39" t="s">
        <v>118</v>
      </c>
      <c r="M512" s="39"/>
      <c r="N512" s="38">
        <v>50</v>
      </c>
      <c r="O512" s="733" t="s">
        <v>696</v>
      </c>
      <c r="P512" s="445"/>
      <c r="Q512" s="445"/>
      <c r="R512" s="445"/>
      <c r="S512" s="446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3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hidden="1" customHeight="1" x14ac:dyDescent="0.25">
      <c r="A513" s="64" t="s">
        <v>697</v>
      </c>
      <c r="B513" s="64" t="s">
        <v>698</v>
      </c>
      <c r="C513" s="37">
        <v>4301020314</v>
      </c>
      <c r="D513" s="443">
        <v>4640242180090</v>
      </c>
      <c r="E513" s="443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119</v>
      </c>
      <c r="L513" s="39" t="s">
        <v>118</v>
      </c>
      <c r="M513" s="39"/>
      <c r="N513" s="38">
        <v>50</v>
      </c>
      <c r="O513" s="734" t="s">
        <v>699</v>
      </c>
      <c r="P513" s="445"/>
      <c r="Q513" s="445"/>
      <c r="R513" s="445"/>
      <c r="S513" s="446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4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idden="1" x14ac:dyDescent="0.2">
      <c r="A514" s="451"/>
      <c r="B514" s="451"/>
      <c r="C514" s="451"/>
      <c r="D514" s="451"/>
      <c r="E514" s="451"/>
      <c r="F514" s="451"/>
      <c r="G514" s="451"/>
      <c r="H514" s="451"/>
      <c r="I514" s="451"/>
      <c r="J514" s="451"/>
      <c r="K514" s="451"/>
      <c r="L514" s="451"/>
      <c r="M514" s="451"/>
      <c r="N514" s="452"/>
      <c r="O514" s="448" t="s">
        <v>43</v>
      </c>
      <c r="P514" s="449"/>
      <c r="Q514" s="449"/>
      <c r="R514" s="449"/>
      <c r="S514" s="449"/>
      <c r="T514" s="449"/>
      <c r="U514" s="450"/>
      <c r="V514" s="43" t="s">
        <v>42</v>
      </c>
      <c r="W514" s="44">
        <f>IFERROR(W510/H510,"0")+IFERROR(W511/H511,"0")+IFERROR(W512/H512,"0")+IFERROR(W513/H513,"0")</f>
        <v>0</v>
      </c>
      <c r="X514" s="44">
        <f>IFERROR(X510/H510,"0")+IFERROR(X511/H511,"0")+IFERROR(X512/H512,"0")+IFERROR(X513/H513,"0")</f>
        <v>0</v>
      </c>
      <c r="Y514" s="44">
        <f>IFERROR(IF(Y510="",0,Y510),"0")+IFERROR(IF(Y511="",0,Y511),"0")+IFERROR(IF(Y512="",0,Y512),"0")+IFERROR(IF(Y513="",0,Y513),"0")</f>
        <v>0</v>
      </c>
      <c r="Z514" s="68"/>
      <c r="AA514" s="68"/>
    </row>
    <row r="515" spans="1:67" hidden="1" x14ac:dyDescent="0.2">
      <c r="A515" s="451"/>
      <c r="B515" s="451"/>
      <c r="C515" s="451"/>
      <c r="D515" s="451"/>
      <c r="E515" s="451"/>
      <c r="F515" s="451"/>
      <c r="G515" s="451"/>
      <c r="H515" s="451"/>
      <c r="I515" s="451"/>
      <c r="J515" s="451"/>
      <c r="K515" s="451"/>
      <c r="L515" s="451"/>
      <c r="M515" s="451"/>
      <c r="N515" s="452"/>
      <c r="O515" s="448" t="s">
        <v>43</v>
      </c>
      <c r="P515" s="449"/>
      <c r="Q515" s="449"/>
      <c r="R515" s="449"/>
      <c r="S515" s="449"/>
      <c r="T515" s="449"/>
      <c r="U515" s="450"/>
      <c r="V515" s="43" t="s">
        <v>0</v>
      </c>
      <c r="W515" s="44">
        <f>IFERROR(SUM(W510:W513),"0")</f>
        <v>0</v>
      </c>
      <c r="X515" s="44">
        <f>IFERROR(SUM(X510:X513),"0")</f>
        <v>0</v>
      </c>
      <c r="Y515" s="43"/>
      <c r="Z515" s="68"/>
      <c r="AA515" s="68"/>
    </row>
    <row r="516" spans="1:67" ht="14.25" hidden="1" customHeight="1" x14ac:dyDescent="0.25">
      <c r="A516" s="442" t="s">
        <v>77</v>
      </c>
      <c r="B516" s="442"/>
      <c r="C516" s="442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  <c r="R516" s="442"/>
      <c r="S516" s="442"/>
      <c r="T516" s="442"/>
      <c r="U516" s="442"/>
      <c r="V516" s="442"/>
      <c r="W516" s="442"/>
      <c r="X516" s="442"/>
      <c r="Y516" s="442"/>
      <c r="Z516" s="67"/>
      <c r="AA516" s="67"/>
    </row>
    <row r="517" spans="1:67" ht="27" hidden="1" customHeight="1" x14ac:dyDescent="0.25">
      <c r="A517" s="64" t="s">
        <v>700</v>
      </c>
      <c r="B517" s="64" t="s">
        <v>701</v>
      </c>
      <c r="C517" s="37">
        <v>4301031280</v>
      </c>
      <c r="D517" s="443">
        <v>4640242180816</v>
      </c>
      <c r="E517" s="443"/>
      <c r="F517" s="63">
        <v>0.7</v>
      </c>
      <c r="G517" s="38">
        <v>6</v>
      </c>
      <c r="H517" s="63">
        <v>4.2</v>
      </c>
      <c r="I517" s="63">
        <v>4.46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735" t="s">
        <v>702</v>
      </c>
      <c r="P517" s="445"/>
      <c r="Q517" s="445"/>
      <c r="R517" s="445"/>
      <c r="S517" s="446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ref="X517:X522" si="98">IFERROR(IF(W517="",0,CEILING((W517/$H517),1)*$H517),"")</f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ref="BL517:BL522" si="99">IFERROR(W517*I517/H517,"0")</f>
        <v>0</v>
      </c>
      <c r="BM517" s="80">
        <f t="shared" ref="BM517:BM522" si="100">IFERROR(X517*I517/H517,"0")</f>
        <v>0</v>
      </c>
      <c r="BN517" s="80">
        <f t="shared" ref="BN517:BN522" si="101">IFERROR(1/J517*(W517/H517),"0")</f>
        <v>0</v>
      </c>
      <c r="BO517" s="80">
        <f t="shared" ref="BO517:BO522" si="102">IFERROR(1/J517*(X517/H517),"0")</f>
        <v>0</v>
      </c>
    </row>
    <row r="518" spans="1:67" ht="27" hidden="1" customHeight="1" x14ac:dyDescent="0.25">
      <c r="A518" s="64" t="s">
        <v>703</v>
      </c>
      <c r="B518" s="64" t="s">
        <v>704</v>
      </c>
      <c r="C518" s="37">
        <v>4301031194</v>
      </c>
      <c r="D518" s="443">
        <v>4680115880856</v>
      </c>
      <c r="E518" s="443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86</v>
      </c>
      <c r="L518" s="39" t="s">
        <v>82</v>
      </c>
      <c r="M518" s="39"/>
      <c r="N518" s="38">
        <v>40</v>
      </c>
      <c r="O518" s="73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445"/>
      <c r="Q518" s="445"/>
      <c r="R518" s="445"/>
      <c r="S518" s="446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hidden="1" customHeight="1" x14ac:dyDescent="0.25">
      <c r="A519" s="64" t="s">
        <v>705</v>
      </c>
      <c r="B519" s="64" t="s">
        <v>706</v>
      </c>
      <c r="C519" s="37">
        <v>4301031244</v>
      </c>
      <c r="D519" s="443">
        <v>4640242180595</v>
      </c>
      <c r="E519" s="443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86</v>
      </c>
      <c r="L519" s="39" t="s">
        <v>82</v>
      </c>
      <c r="M519" s="39"/>
      <c r="N519" s="38">
        <v>40</v>
      </c>
      <c r="O519" s="737" t="s">
        <v>707</v>
      </c>
      <c r="P519" s="445"/>
      <c r="Q519" s="445"/>
      <c r="R519" s="445"/>
      <c r="S519" s="446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ht="27" hidden="1" customHeight="1" x14ac:dyDescent="0.25">
      <c r="A520" s="64" t="s">
        <v>708</v>
      </c>
      <c r="B520" s="64" t="s">
        <v>709</v>
      </c>
      <c r="C520" s="37">
        <v>4301031321</v>
      </c>
      <c r="D520" s="443">
        <v>4640242180076</v>
      </c>
      <c r="E520" s="443"/>
      <c r="F520" s="63">
        <v>0.7</v>
      </c>
      <c r="G520" s="38">
        <v>6</v>
      </c>
      <c r="H520" s="63">
        <v>4.2</v>
      </c>
      <c r="I520" s="63">
        <v>4.4000000000000004</v>
      </c>
      <c r="J520" s="38">
        <v>156</v>
      </c>
      <c r="K520" s="38" t="s">
        <v>86</v>
      </c>
      <c r="L520" s="39" t="s">
        <v>82</v>
      </c>
      <c r="M520" s="39"/>
      <c r="N520" s="38">
        <v>40</v>
      </c>
      <c r="O520" s="738" t="s">
        <v>710</v>
      </c>
      <c r="P520" s="445"/>
      <c r="Q520" s="445"/>
      <c r="R520" s="445"/>
      <c r="S520" s="446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68" t="s">
        <v>67</v>
      </c>
      <c r="BL520" s="80">
        <f t="shared" si="99"/>
        <v>0</v>
      </c>
      <c r="BM520" s="80">
        <f t="shared" si="100"/>
        <v>0</v>
      </c>
      <c r="BN520" s="80">
        <f t="shared" si="101"/>
        <v>0</v>
      </c>
      <c r="BO520" s="80">
        <f t="shared" si="102"/>
        <v>0</v>
      </c>
    </row>
    <row r="521" spans="1:67" ht="27" hidden="1" customHeight="1" x14ac:dyDescent="0.25">
      <c r="A521" s="64" t="s">
        <v>711</v>
      </c>
      <c r="B521" s="64" t="s">
        <v>712</v>
      </c>
      <c r="C521" s="37">
        <v>4301031203</v>
      </c>
      <c r="D521" s="443">
        <v>4640242180908</v>
      </c>
      <c r="E521" s="443"/>
      <c r="F521" s="63">
        <v>0.28000000000000003</v>
      </c>
      <c r="G521" s="38">
        <v>6</v>
      </c>
      <c r="H521" s="63">
        <v>1.68</v>
      </c>
      <c r="I521" s="63">
        <v>1.81</v>
      </c>
      <c r="J521" s="38">
        <v>234</v>
      </c>
      <c r="K521" s="38" t="s">
        <v>83</v>
      </c>
      <c r="L521" s="39" t="s">
        <v>82</v>
      </c>
      <c r="M521" s="39"/>
      <c r="N521" s="38">
        <v>40</v>
      </c>
      <c r="O521" s="739" t="s">
        <v>713</v>
      </c>
      <c r="P521" s="445"/>
      <c r="Q521" s="445"/>
      <c r="R521" s="445"/>
      <c r="S521" s="446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IFERROR(IF(X521=0,"",ROUNDUP(X521/H521,0)*0.00502),"")</f>
        <v/>
      </c>
      <c r="Z521" s="69" t="s">
        <v>48</v>
      </c>
      <c r="AA521" s="70" t="s">
        <v>48</v>
      </c>
      <c r="AE521" s="80"/>
      <c r="BB521" s="369" t="s">
        <v>67</v>
      </c>
      <c r="BL521" s="80">
        <f t="shared" si="99"/>
        <v>0</v>
      </c>
      <c r="BM521" s="80">
        <f t="shared" si="100"/>
        <v>0</v>
      </c>
      <c r="BN521" s="80">
        <f t="shared" si="101"/>
        <v>0</v>
      </c>
      <c r="BO521" s="80">
        <f t="shared" si="102"/>
        <v>0</v>
      </c>
    </row>
    <row r="522" spans="1:67" ht="27" hidden="1" customHeight="1" x14ac:dyDescent="0.25">
      <c r="A522" s="64" t="s">
        <v>714</v>
      </c>
      <c r="B522" s="64" t="s">
        <v>715</v>
      </c>
      <c r="C522" s="37">
        <v>4301031200</v>
      </c>
      <c r="D522" s="443">
        <v>4640242180489</v>
      </c>
      <c r="E522" s="443"/>
      <c r="F522" s="63">
        <v>0.28000000000000003</v>
      </c>
      <c r="G522" s="38">
        <v>6</v>
      </c>
      <c r="H522" s="63">
        <v>1.68</v>
      </c>
      <c r="I522" s="63">
        <v>1.84</v>
      </c>
      <c r="J522" s="38">
        <v>234</v>
      </c>
      <c r="K522" s="38" t="s">
        <v>83</v>
      </c>
      <c r="L522" s="39" t="s">
        <v>82</v>
      </c>
      <c r="M522" s="39"/>
      <c r="N522" s="38">
        <v>40</v>
      </c>
      <c r="O522" s="740" t="s">
        <v>716</v>
      </c>
      <c r="P522" s="445"/>
      <c r="Q522" s="445"/>
      <c r="R522" s="445"/>
      <c r="S522" s="446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8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0" t="s">
        <v>67</v>
      </c>
      <c r="BL522" s="80">
        <f t="shared" si="99"/>
        <v>0</v>
      </c>
      <c r="BM522" s="80">
        <f t="shared" si="100"/>
        <v>0</v>
      </c>
      <c r="BN522" s="80">
        <f t="shared" si="101"/>
        <v>0</v>
      </c>
      <c r="BO522" s="80">
        <f t="shared" si="102"/>
        <v>0</v>
      </c>
    </row>
    <row r="523" spans="1:67" hidden="1" x14ac:dyDescent="0.2">
      <c r="A523" s="451"/>
      <c r="B523" s="451"/>
      <c r="C523" s="451"/>
      <c r="D523" s="451"/>
      <c r="E523" s="451"/>
      <c r="F523" s="451"/>
      <c r="G523" s="451"/>
      <c r="H523" s="451"/>
      <c r="I523" s="451"/>
      <c r="J523" s="451"/>
      <c r="K523" s="451"/>
      <c r="L523" s="451"/>
      <c r="M523" s="451"/>
      <c r="N523" s="452"/>
      <c r="O523" s="448" t="s">
        <v>43</v>
      </c>
      <c r="P523" s="449"/>
      <c r="Q523" s="449"/>
      <c r="R523" s="449"/>
      <c r="S523" s="449"/>
      <c r="T523" s="449"/>
      <c r="U523" s="450"/>
      <c r="V523" s="43" t="s">
        <v>42</v>
      </c>
      <c r="W523" s="44">
        <f>IFERROR(W517/H517,"0")+IFERROR(W518/H518,"0")+IFERROR(W519/H519,"0")+IFERROR(W520/H520,"0")+IFERROR(W521/H521,"0")+IFERROR(W522/H522,"0")</f>
        <v>0</v>
      </c>
      <c r="X523" s="44">
        <f>IFERROR(X517/H517,"0")+IFERROR(X518/H518,"0")+IFERROR(X519/H519,"0")+IFERROR(X520/H520,"0")+IFERROR(X521/H521,"0")+IFERROR(X522/H522,"0")</f>
        <v>0</v>
      </c>
      <c r="Y523" s="44">
        <f>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hidden="1" x14ac:dyDescent="0.2">
      <c r="A524" s="451"/>
      <c r="B524" s="451"/>
      <c r="C524" s="451"/>
      <c r="D524" s="451"/>
      <c r="E524" s="451"/>
      <c r="F524" s="451"/>
      <c r="G524" s="451"/>
      <c r="H524" s="451"/>
      <c r="I524" s="451"/>
      <c r="J524" s="451"/>
      <c r="K524" s="451"/>
      <c r="L524" s="451"/>
      <c r="M524" s="451"/>
      <c r="N524" s="452"/>
      <c r="O524" s="448" t="s">
        <v>43</v>
      </c>
      <c r="P524" s="449"/>
      <c r="Q524" s="449"/>
      <c r="R524" s="449"/>
      <c r="S524" s="449"/>
      <c r="T524" s="449"/>
      <c r="U524" s="450"/>
      <c r="V524" s="43" t="s">
        <v>0</v>
      </c>
      <c r="W524" s="44">
        <f>IFERROR(SUM(W517:W522),"0")</f>
        <v>0</v>
      </c>
      <c r="X524" s="44">
        <f>IFERROR(SUM(X517:X522),"0")</f>
        <v>0</v>
      </c>
      <c r="Y524" s="43"/>
      <c r="Z524" s="68"/>
      <c r="AA524" s="68"/>
    </row>
    <row r="525" spans="1:67" ht="14.25" hidden="1" customHeight="1" x14ac:dyDescent="0.25">
      <c r="A525" s="442" t="s">
        <v>87</v>
      </c>
      <c r="B525" s="442"/>
      <c r="C525" s="442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  <c r="R525" s="442"/>
      <c r="S525" s="442"/>
      <c r="T525" s="442"/>
      <c r="U525" s="442"/>
      <c r="V525" s="442"/>
      <c r="W525" s="442"/>
      <c r="X525" s="442"/>
      <c r="Y525" s="442"/>
      <c r="Z525" s="67"/>
      <c r="AA525" s="67"/>
    </row>
    <row r="526" spans="1:67" ht="27" hidden="1" customHeight="1" x14ac:dyDescent="0.25">
      <c r="A526" s="64" t="s">
        <v>717</v>
      </c>
      <c r="B526" s="64" t="s">
        <v>718</v>
      </c>
      <c r="C526" s="37">
        <v>4301051746</v>
      </c>
      <c r="D526" s="443">
        <v>4640242180533</v>
      </c>
      <c r="E526" s="443"/>
      <c r="F526" s="63">
        <v>1.3</v>
      </c>
      <c r="G526" s="38">
        <v>6</v>
      </c>
      <c r="H526" s="63">
        <v>7.8</v>
      </c>
      <c r="I526" s="63">
        <v>8.3640000000000008</v>
      </c>
      <c r="J526" s="38">
        <v>56</v>
      </c>
      <c r="K526" s="38" t="s">
        <v>119</v>
      </c>
      <c r="L526" s="39" t="s">
        <v>138</v>
      </c>
      <c r="M526" s="39"/>
      <c r="N526" s="38">
        <v>40</v>
      </c>
      <c r="O526" s="741" t="s">
        <v>719</v>
      </c>
      <c r="P526" s="445"/>
      <c r="Q526" s="445"/>
      <c r="R526" s="445"/>
      <c r="S526" s="446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hidden="1" customHeight="1" x14ac:dyDescent="0.25">
      <c r="A527" s="64" t="s">
        <v>720</v>
      </c>
      <c r="B527" s="64" t="s">
        <v>721</v>
      </c>
      <c r="C527" s="37">
        <v>4301051780</v>
      </c>
      <c r="D527" s="443">
        <v>4640242180106</v>
      </c>
      <c r="E527" s="443"/>
      <c r="F527" s="63">
        <v>1.3</v>
      </c>
      <c r="G527" s="38">
        <v>6</v>
      </c>
      <c r="H527" s="63">
        <v>7.8</v>
      </c>
      <c r="I527" s="63">
        <v>8.2799999999999994</v>
      </c>
      <c r="J527" s="38">
        <v>56</v>
      </c>
      <c r="K527" s="38" t="s">
        <v>119</v>
      </c>
      <c r="L527" s="39" t="s">
        <v>82</v>
      </c>
      <c r="M527" s="39"/>
      <c r="N527" s="38">
        <v>45</v>
      </c>
      <c r="O527" s="742" t="s">
        <v>722</v>
      </c>
      <c r="P527" s="445"/>
      <c r="Q527" s="445"/>
      <c r="R527" s="445"/>
      <c r="S527" s="446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723</v>
      </c>
      <c r="B528" s="64" t="s">
        <v>724</v>
      </c>
      <c r="C528" s="37">
        <v>4301051510</v>
      </c>
      <c r="D528" s="443">
        <v>4640242180540</v>
      </c>
      <c r="E528" s="443"/>
      <c r="F528" s="63">
        <v>1.3</v>
      </c>
      <c r="G528" s="38">
        <v>6</v>
      </c>
      <c r="H528" s="63">
        <v>7.8</v>
      </c>
      <c r="I528" s="63">
        <v>8.3640000000000008</v>
      </c>
      <c r="J528" s="38">
        <v>56</v>
      </c>
      <c r="K528" s="38" t="s">
        <v>119</v>
      </c>
      <c r="L528" s="39" t="s">
        <v>82</v>
      </c>
      <c r="M528" s="39"/>
      <c r="N528" s="38">
        <v>30</v>
      </c>
      <c r="O528" s="743" t="s">
        <v>725</v>
      </c>
      <c r="P528" s="445"/>
      <c r="Q528" s="445"/>
      <c r="R528" s="445"/>
      <c r="S528" s="446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3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hidden="1" customHeight="1" x14ac:dyDescent="0.25">
      <c r="A529" s="64" t="s">
        <v>726</v>
      </c>
      <c r="B529" s="64" t="s">
        <v>727</v>
      </c>
      <c r="C529" s="37">
        <v>4301051390</v>
      </c>
      <c r="D529" s="443">
        <v>4640242181233</v>
      </c>
      <c r="E529" s="443"/>
      <c r="F529" s="63">
        <v>0.3</v>
      </c>
      <c r="G529" s="38">
        <v>6</v>
      </c>
      <c r="H529" s="63">
        <v>1.8</v>
      </c>
      <c r="I529" s="63">
        <v>1.984</v>
      </c>
      <c r="J529" s="38">
        <v>234</v>
      </c>
      <c r="K529" s="38" t="s">
        <v>83</v>
      </c>
      <c r="L529" s="39" t="s">
        <v>82</v>
      </c>
      <c r="M529" s="39"/>
      <c r="N529" s="38">
        <v>40</v>
      </c>
      <c r="O529" s="744" t="s">
        <v>728</v>
      </c>
      <c r="P529" s="445"/>
      <c r="Q529" s="445"/>
      <c r="R529" s="445"/>
      <c r="S529" s="446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IFERROR(IF(X529=0,"",ROUNDUP(X529/H529,0)*0.00502),"")</f>
        <v/>
      </c>
      <c r="Z529" s="69" t="s">
        <v>48</v>
      </c>
      <c r="AA529" s="70" t="s">
        <v>48</v>
      </c>
      <c r="AE529" s="80"/>
      <c r="BB529" s="374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hidden="1" customHeight="1" x14ac:dyDescent="0.25">
      <c r="A530" s="64" t="s">
        <v>729</v>
      </c>
      <c r="B530" s="64" t="s">
        <v>730</v>
      </c>
      <c r="C530" s="37">
        <v>4301051448</v>
      </c>
      <c r="D530" s="443">
        <v>4640242181226</v>
      </c>
      <c r="E530" s="443"/>
      <c r="F530" s="63">
        <v>0.3</v>
      </c>
      <c r="G530" s="38">
        <v>6</v>
      </c>
      <c r="H530" s="63">
        <v>1.8</v>
      </c>
      <c r="I530" s="63">
        <v>1.972</v>
      </c>
      <c r="J530" s="38">
        <v>234</v>
      </c>
      <c r="K530" s="38" t="s">
        <v>83</v>
      </c>
      <c r="L530" s="39" t="s">
        <v>82</v>
      </c>
      <c r="M530" s="39"/>
      <c r="N530" s="38">
        <v>30</v>
      </c>
      <c r="O530" s="745" t="s">
        <v>731</v>
      </c>
      <c r="P530" s="445"/>
      <c r="Q530" s="445"/>
      <c r="R530" s="445"/>
      <c r="S530" s="446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5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idden="1" x14ac:dyDescent="0.2">
      <c r="A531" s="451"/>
      <c r="B531" s="451"/>
      <c r="C531" s="451"/>
      <c r="D531" s="451"/>
      <c r="E531" s="451"/>
      <c r="F531" s="451"/>
      <c r="G531" s="451"/>
      <c r="H531" s="451"/>
      <c r="I531" s="451"/>
      <c r="J531" s="451"/>
      <c r="K531" s="451"/>
      <c r="L531" s="451"/>
      <c r="M531" s="451"/>
      <c r="N531" s="452"/>
      <c r="O531" s="448" t="s">
        <v>43</v>
      </c>
      <c r="P531" s="449"/>
      <c r="Q531" s="449"/>
      <c r="R531" s="449"/>
      <c r="S531" s="449"/>
      <c r="T531" s="449"/>
      <c r="U531" s="450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hidden="1" x14ac:dyDescent="0.2">
      <c r="A532" s="451"/>
      <c r="B532" s="451"/>
      <c r="C532" s="451"/>
      <c r="D532" s="451"/>
      <c r="E532" s="451"/>
      <c r="F532" s="451"/>
      <c r="G532" s="451"/>
      <c r="H532" s="451"/>
      <c r="I532" s="451"/>
      <c r="J532" s="451"/>
      <c r="K532" s="451"/>
      <c r="L532" s="451"/>
      <c r="M532" s="451"/>
      <c r="N532" s="452"/>
      <c r="O532" s="448" t="s">
        <v>43</v>
      </c>
      <c r="P532" s="449"/>
      <c r="Q532" s="449"/>
      <c r="R532" s="449"/>
      <c r="S532" s="449"/>
      <c r="T532" s="449"/>
      <c r="U532" s="450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hidden="1" customHeight="1" x14ac:dyDescent="0.25">
      <c r="A533" s="442" t="s">
        <v>223</v>
      </c>
      <c r="B533" s="442"/>
      <c r="C533" s="442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  <c r="R533" s="442"/>
      <c r="S533" s="442"/>
      <c r="T533" s="442"/>
      <c r="U533" s="442"/>
      <c r="V533" s="442"/>
      <c r="W533" s="442"/>
      <c r="X533" s="442"/>
      <c r="Y533" s="442"/>
      <c r="Z533" s="67"/>
      <c r="AA533" s="67"/>
    </row>
    <row r="534" spans="1:67" ht="27" hidden="1" customHeight="1" x14ac:dyDescent="0.25">
      <c r="A534" s="64" t="s">
        <v>732</v>
      </c>
      <c r="B534" s="64" t="s">
        <v>733</v>
      </c>
      <c r="C534" s="37">
        <v>4301060408</v>
      </c>
      <c r="D534" s="443">
        <v>4640242180120</v>
      </c>
      <c r="E534" s="443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746" t="s">
        <v>734</v>
      </c>
      <c r="P534" s="445"/>
      <c r="Q534" s="445"/>
      <c r="R534" s="445"/>
      <c r="S534" s="446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732</v>
      </c>
      <c r="B535" s="64" t="s">
        <v>735</v>
      </c>
      <c r="C535" s="37">
        <v>4301060354</v>
      </c>
      <c r="D535" s="443">
        <v>4640242180120</v>
      </c>
      <c r="E535" s="443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119</v>
      </c>
      <c r="L535" s="39" t="s">
        <v>82</v>
      </c>
      <c r="M535" s="39"/>
      <c r="N535" s="38">
        <v>40</v>
      </c>
      <c r="O535" s="747" t="s">
        <v>736</v>
      </c>
      <c r="P535" s="445"/>
      <c r="Q535" s="445"/>
      <c r="R535" s="445"/>
      <c r="S535" s="446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77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hidden="1" customHeight="1" x14ac:dyDescent="0.25">
      <c r="A536" s="64" t="s">
        <v>737</v>
      </c>
      <c r="B536" s="64" t="s">
        <v>738</v>
      </c>
      <c r="C536" s="37">
        <v>4301060407</v>
      </c>
      <c r="D536" s="443">
        <v>4640242180137</v>
      </c>
      <c r="E536" s="443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119</v>
      </c>
      <c r="L536" s="39" t="s">
        <v>82</v>
      </c>
      <c r="M536" s="39"/>
      <c r="N536" s="38">
        <v>40</v>
      </c>
      <c r="O536" s="749" t="s">
        <v>739</v>
      </c>
      <c r="P536" s="445"/>
      <c r="Q536" s="445"/>
      <c r="R536" s="445"/>
      <c r="S536" s="446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78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hidden="1" customHeight="1" x14ac:dyDescent="0.25">
      <c r="A537" s="64" t="s">
        <v>737</v>
      </c>
      <c r="B537" s="64" t="s">
        <v>740</v>
      </c>
      <c r="C537" s="37">
        <v>4301060355</v>
      </c>
      <c r="D537" s="443">
        <v>4640242180137</v>
      </c>
      <c r="E537" s="443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119</v>
      </c>
      <c r="L537" s="39" t="s">
        <v>82</v>
      </c>
      <c r="M537" s="39"/>
      <c r="N537" s="38">
        <v>40</v>
      </c>
      <c r="O537" s="750" t="s">
        <v>741</v>
      </c>
      <c r="P537" s="445"/>
      <c r="Q537" s="445"/>
      <c r="R537" s="445"/>
      <c r="S537" s="446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79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idden="1" x14ac:dyDescent="0.2">
      <c r="A538" s="451"/>
      <c r="B538" s="451"/>
      <c r="C538" s="451"/>
      <c r="D538" s="451"/>
      <c r="E538" s="451"/>
      <c r="F538" s="451"/>
      <c r="G538" s="451"/>
      <c r="H538" s="451"/>
      <c r="I538" s="451"/>
      <c r="J538" s="451"/>
      <c r="K538" s="451"/>
      <c r="L538" s="451"/>
      <c r="M538" s="451"/>
      <c r="N538" s="452"/>
      <c r="O538" s="448" t="s">
        <v>43</v>
      </c>
      <c r="P538" s="449"/>
      <c r="Q538" s="449"/>
      <c r="R538" s="449"/>
      <c r="S538" s="449"/>
      <c r="T538" s="449"/>
      <c r="U538" s="450"/>
      <c r="V538" s="43" t="s">
        <v>42</v>
      </c>
      <c r="W538" s="44">
        <f>IFERROR(W534/H534,"0")+IFERROR(W535/H535,"0")+IFERROR(W536/H536,"0")+IFERROR(W537/H537,"0")</f>
        <v>0</v>
      </c>
      <c r="X538" s="44">
        <f>IFERROR(X534/H534,"0")+IFERROR(X535/H535,"0")+IFERROR(X536/H536,"0")+IFERROR(X537/H537,"0")</f>
        <v>0</v>
      </c>
      <c r="Y538" s="44">
        <f>IFERROR(IF(Y534="",0,Y534),"0")+IFERROR(IF(Y535="",0,Y535),"0")+IFERROR(IF(Y536="",0,Y536),"0")+IFERROR(IF(Y537="",0,Y537),"0")</f>
        <v>0</v>
      </c>
      <c r="Z538" s="68"/>
      <c r="AA538" s="68"/>
    </row>
    <row r="539" spans="1:67" hidden="1" x14ac:dyDescent="0.2">
      <c r="A539" s="451"/>
      <c r="B539" s="451"/>
      <c r="C539" s="451"/>
      <c r="D539" s="451"/>
      <c r="E539" s="451"/>
      <c r="F539" s="451"/>
      <c r="G539" s="451"/>
      <c r="H539" s="451"/>
      <c r="I539" s="451"/>
      <c r="J539" s="451"/>
      <c r="K539" s="451"/>
      <c r="L539" s="451"/>
      <c r="M539" s="451"/>
      <c r="N539" s="452"/>
      <c r="O539" s="448" t="s">
        <v>43</v>
      </c>
      <c r="P539" s="449"/>
      <c r="Q539" s="449"/>
      <c r="R539" s="449"/>
      <c r="S539" s="449"/>
      <c r="T539" s="449"/>
      <c r="U539" s="450"/>
      <c r="V539" s="43" t="s">
        <v>0</v>
      </c>
      <c r="W539" s="44">
        <f>IFERROR(SUM(W534:W537),"0")</f>
        <v>0</v>
      </c>
      <c r="X539" s="44">
        <f>IFERROR(SUM(X534:X537),"0")</f>
        <v>0</v>
      </c>
      <c r="Y539" s="43"/>
      <c r="Z539" s="68"/>
      <c r="AA539" s="68"/>
    </row>
    <row r="540" spans="1:67" ht="15" customHeight="1" x14ac:dyDescent="0.2">
      <c r="A540" s="451"/>
      <c r="B540" s="451"/>
      <c r="C540" s="451"/>
      <c r="D540" s="451"/>
      <c r="E540" s="451"/>
      <c r="F540" s="451"/>
      <c r="G540" s="451"/>
      <c r="H540" s="451"/>
      <c r="I540" s="451"/>
      <c r="J540" s="451"/>
      <c r="K540" s="451"/>
      <c r="L540" s="451"/>
      <c r="M540" s="451"/>
      <c r="N540" s="754"/>
      <c r="O540" s="751" t="s">
        <v>36</v>
      </c>
      <c r="P540" s="752"/>
      <c r="Q540" s="752"/>
      <c r="R540" s="752"/>
      <c r="S540" s="752"/>
      <c r="T540" s="752"/>
      <c r="U540" s="753"/>
      <c r="V540" s="43" t="s">
        <v>0</v>
      </c>
      <c r="W540" s="44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4000</v>
      </c>
      <c r="X540" s="44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4020</v>
      </c>
      <c r="Y540" s="43"/>
      <c r="Z540" s="68"/>
      <c r="AA540" s="68"/>
    </row>
    <row r="541" spans="1:67" x14ac:dyDescent="0.2">
      <c r="A541" s="451"/>
      <c r="B541" s="451"/>
      <c r="C541" s="451"/>
      <c r="D541" s="451"/>
      <c r="E541" s="451"/>
      <c r="F541" s="451"/>
      <c r="G541" s="451"/>
      <c r="H541" s="451"/>
      <c r="I541" s="451"/>
      <c r="J541" s="451"/>
      <c r="K541" s="451"/>
      <c r="L541" s="451"/>
      <c r="M541" s="451"/>
      <c r="N541" s="754"/>
      <c r="O541" s="751" t="s">
        <v>37</v>
      </c>
      <c r="P541" s="752"/>
      <c r="Q541" s="752"/>
      <c r="R541" s="752"/>
      <c r="S541" s="752"/>
      <c r="T541" s="752"/>
      <c r="U541" s="753"/>
      <c r="V541" s="43" t="s">
        <v>0</v>
      </c>
      <c r="W541" s="44">
        <f>IFERROR(SUM(BL22:BL537),"0")</f>
        <v>4128</v>
      </c>
      <c r="X541" s="44">
        <f>IFERROR(SUM(BM22:BM537),"0")</f>
        <v>4148.6400000000003</v>
      </c>
      <c r="Y541" s="43"/>
      <c r="Z541" s="68"/>
      <c r="AA541" s="68"/>
    </row>
    <row r="542" spans="1:67" x14ac:dyDescent="0.2">
      <c r="A542" s="451"/>
      <c r="B542" s="451"/>
      <c r="C542" s="451"/>
      <c r="D542" s="451"/>
      <c r="E542" s="451"/>
      <c r="F542" s="451"/>
      <c r="G542" s="451"/>
      <c r="H542" s="451"/>
      <c r="I542" s="451"/>
      <c r="J542" s="451"/>
      <c r="K542" s="451"/>
      <c r="L542" s="451"/>
      <c r="M542" s="451"/>
      <c r="N542" s="754"/>
      <c r="O542" s="751" t="s">
        <v>38</v>
      </c>
      <c r="P542" s="752"/>
      <c r="Q542" s="752"/>
      <c r="R542" s="752"/>
      <c r="S542" s="752"/>
      <c r="T542" s="752"/>
      <c r="U542" s="753"/>
      <c r="V542" s="43" t="s">
        <v>23</v>
      </c>
      <c r="W542" s="45">
        <f>ROUNDUP(SUM(BN22:BN537),0)</f>
        <v>6</v>
      </c>
      <c r="X542" s="45">
        <f>ROUNDUP(SUM(BO22:BO537),0)</f>
        <v>6</v>
      </c>
      <c r="Y542" s="43"/>
      <c r="Z542" s="68"/>
      <c r="AA542" s="68"/>
    </row>
    <row r="543" spans="1:67" x14ac:dyDescent="0.2">
      <c r="A543" s="451"/>
      <c r="B543" s="451"/>
      <c r="C543" s="451"/>
      <c r="D543" s="451"/>
      <c r="E543" s="451"/>
      <c r="F543" s="451"/>
      <c r="G543" s="451"/>
      <c r="H543" s="451"/>
      <c r="I543" s="451"/>
      <c r="J543" s="451"/>
      <c r="K543" s="451"/>
      <c r="L543" s="451"/>
      <c r="M543" s="451"/>
      <c r="N543" s="754"/>
      <c r="O543" s="751" t="s">
        <v>39</v>
      </c>
      <c r="P543" s="752"/>
      <c r="Q543" s="752"/>
      <c r="R543" s="752"/>
      <c r="S543" s="752"/>
      <c r="T543" s="752"/>
      <c r="U543" s="753"/>
      <c r="V543" s="43" t="s">
        <v>0</v>
      </c>
      <c r="W543" s="44">
        <f>GrossWeightTotal+PalletQtyTotal*25</f>
        <v>4278</v>
      </c>
      <c r="X543" s="44">
        <f>GrossWeightTotalR+PalletQtyTotalR*25</f>
        <v>4298.6400000000003</v>
      </c>
      <c r="Y543" s="43"/>
      <c r="Z543" s="68"/>
      <c r="AA543" s="68"/>
    </row>
    <row r="544" spans="1:67" x14ac:dyDescent="0.2">
      <c r="A544" s="451"/>
      <c r="B544" s="451"/>
      <c r="C544" s="451"/>
      <c r="D544" s="451"/>
      <c r="E544" s="451"/>
      <c r="F544" s="451"/>
      <c r="G544" s="451"/>
      <c r="H544" s="451"/>
      <c r="I544" s="451"/>
      <c r="J544" s="451"/>
      <c r="K544" s="451"/>
      <c r="L544" s="451"/>
      <c r="M544" s="451"/>
      <c r="N544" s="754"/>
      <c r="O544" s="751" t="s">
        <v>40</v>
      </c>
      <c r="P544" s="752"/>
      <c r="Q544" s="752"/>
      <c r="R544" s="752"/>
      <c r="S544" s="752"/>
      <c r="T544" s="752"/>
      <c r="U544" s="753"/>
      <c r="V544" s="43" t="s">
        <v>23</v>
      </c>
      <c r="W544" s="44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266.66666666666669</v>
      </c>
      <c r="X544" s="44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268</v>
      </c>
      <c r="Y544" s="43"/>
      <c r="Z544" s="68"/>
      <c r="AA544" s="68"/>
    </row>
    <row r="545" spans="1:30" ht="14.25" hidden="1" x14ac:dyDescent="0.2">
      <c r="A545" s="451"/>
      <c r="B545" s="451"/>
      <c r="C545" s="451"/>
      <c r="D545" s="451"/>
      <c r="E545" s="451"/>
      <c r="F545" s="451"/>
      <c r="G545" s="451"/>
      <c r="H545" s="451"/>
      <c r="I545" s="451"/>
      <c r="J545" s="451"/>
      <c r="K545" s="451"/>
      <c r="L545" s="451"/>
      <c r="M545" s="451"/>
      <c r="N545" s="754"/>
      <c r="O545" s="751" t="s">
        <v>41</v>
      </c>
      <c r="P545" s="752"/>
      <c r="Q545" s="752"/>
      <c r="R545" s="752"/>
      <c r="S545" s="752"/>
      <c r="T545" s="752"/>
      <c r="U545" s="753"/>
      <c r="V545" s="46" t="s">
        <v>54</v>
      </c>
      <c r="W545" s="43"/>
      <c r="X545" s="43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5.8289999999999997</v>
      </c>
      <c r="Z545" s="68"/>
      <c r="AA545" s="68"/>
    </row>
    <row r="546" spans="1:30" ht="13.5" thickBot="1" x14ac:dyDescent="0.25"/>
    <row r="547" spans="1:30" ht="27" thickTop="1" thickBot="1" x14ac:dyDescent="0.25">
      <c r="A547" s="47" t="s">
        <v>9</v>
      </c>
      <c r="B547" s="79" t="s">
        <v>76</v>
      </c>
      <c r="C547" s="748" t="s">
        <v>113</v>
      </c>
      <c r="D547" s="748" t="s">
        <v>113</v>
      </c>
      <c r="E547" s="748" t="s">
        <v>113</v>
      </c>
      <c r="F547" s="748" t="s">
        <v>113</v>
      </c>
      <c r="G547" s="748" t="s">
        <v>246</v>
      </c>
      <c r="H547" s="748" t="s">
        <v>246</v>
      </c>
      <c r="I547" s="748" t="s">
        <v>246</v>
      </c>
      <c r="J547" s="748" t="s">
        <v>246</v>
      </c>
      <c r="K547" s="755"/>
      <c r="L547" s="748" t="s">
        <v>246</v>
      </c>
      <c r="M547" s="755"/>
      <c r="N547" s="748" t="s">
        <v>246</v>
      </c>
      <c r="O547" s="748" t="s">
        <v>246</v>
      </c>
      <c r="P547" s="748" t="s">
        <v>246</v>
      </c>
      <c r="Q547" s="748" t="s">
        <v>471</v>
      </c>
      <c r="R547" s="748" t="s">
        <v>471</v>
      </c>
      <c r="S547" s="748" t="s">
        <v>529</v>
      </c>
      <c r="T547" s="748" t="s">
        <v>529</v>
      </c>
      <c r="U547" s="748" t="s">
        <v>529</v>
      </c>
      <c r="V547" s="79" t="s">
        <v>615</v>
      </c>
      <c r="W547" s="79" t="s">
        <v>665</v>
      </c>
      <c r="AA547" s="61"/>
      <c r="AD547" s="1"/>
    </row>
    <row r="548" spans="1:30" ht="14.25" customHeight="1" thickTop="1" x14ac:dyDescent="0.2">
      <c r="A548" s="756" t="s">
        <v>10</v>
      </c>
      <c r="B548" s="748" t="s">
        <v>76</v>
      </c>
      <c r="C548" s="748" t="s">
        <v>114</v>
      </c>
      <c r="D548" s="748" t="s">
        <v>122</v>
      </c>
      <c r="E548" s="748" t="s">
        <v>113</v>
      </c>
      <c r="F548" s="748" t="s">
        <v>236</v>
      </c>
      <c r="G548" s="748" t="s">
        <v>247</v>
      </c>
      <c r="H548" s="748" t="s">
        <v>254</v>
      </c>
      <c r="I548" s="748" t="s">
        <v>273</v>
      </c>
      <c r="J548" s="748" t="s">
        <v>332</v>
      </c>
      <c r="K548" s="1"/>
      <c r="L548" s="748" t="s">
        <v>362</v>
      </c>
      <c r="M548" s="1"/>
      <c r="N548" s="748" t="s">
        <v>362</v>
      </c>
      <c r="O548" s="748" t="s">
        <v>441</v>
      </c>
      <c r="P548" s="748" t="s">
        <v>458</v>
      </c>
      <c r="Q548" s="748" t="s">
        <v>472</v>
      </c>
      <c r="R548" s="748" t="s">
        <v>504</v>
      </c>
      <c r="S548" s="748" t="s">
        <v>530</v>
      </c>
      <c r="T548" s="748" t="s">
        <v>577</v>
      </c>
      <c r="U548" s="748" t="s">
        <v>605</v>
      </c>
      <c r="V548" s="748" t="s">
        <v>615</v>
      </c>
      <c r="W548" s="748" t="s">
        <v>666</v>
      </c>
      <c r="AA548" s="61"/>
      <c r="AD548" s="1"/>
    </row>
    <row r="549" spans="1:30" ht="13.5" thickBot="1" x14ac:dyDescent="0.25">
      <c r="A549" s="757"/>
      <c r="B549" s="748"/>
      <c r="C549" s="748"/>
      <c r="D549" s="748"/>
      <c r="E549" s="748"/>
      <c r="F549" s="748"/>
      <c r="G549" s="748"/>
      <c r="H549" s="748"/>
      <c r="I549" s="748"/>
      <c r="J549" s="748"/>
      <c r="K549" s="1"/>
      <c r="L549" s="748"/>
      <c r="M549" s="1"/>
      <c r="N549" s="748"/>
      <c r="O549" s="748"/>
      <c r="P549" s="748"/>
      <c r="Q549" s="748"/>
      <c r="R549" s="748"/>
      <c r="S549" s="748"/>
      <c r="T549" s="748"/>
      <c r="U549" s="748"/>
      <c r="V549" s="748"/>
      <c r="W549" s="748"/>
      <c r="AA549" s="61"/>
      <c r="AD549" s="1"/>
    </row>
    <row r="550" spans="1:30" ht="18" thickTop="1" thickBot="1" x14ac:dyDescent="0.25">
      <c r="A550" s="47" t="s">
        <v>13</v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3">
        <f>IFERROR(X51*1,"0")+IFERROR(X52*1,"0")</f>
        <v>0</v>
      </c>
      <c r="D550" s="53">
        <f>IFERROR(X57*1,"0")+IFERROR(X58*1,"0")+IFERROR(X59*1,"0")+IFERROR(X60*1,"0")</f>
        <v>0</v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3">
        <f>IFERROR(X134*1,"0")+IFERROR(X135*1,"0")+IFERROR(X136*1,"0")+IFERROR(X137*1,"0")+IFERROR(X138*1,"0")</f>
        <v>0</v>
      </c>
      <c r="G550" s="53">
        <f>IFERROR(X144*1,"0")+IFERROR(X145*1,"0")+IFERROR(X146*1,"0")</f>
        <v>0</v>
      </c>
      <c r="H550" s="53">
        <f>IFERROR(X151*1,"0")+IFERROR(X152*1,"0")+IFERROR(X153*1,"0")+IFERROR(X154*1,"0")+IFERROR(X155*1,"0")+IFERROR(X156*1,"0")+IFERROR(X157*1,"0")+IFERROR(X158*1,"0")+IFERROR(X159*1,"0")</f>
        <v>0</v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3">
        <f>IFERROR(X209*1,"0")+IFERROR(X210*1,"0")+IFERROR(X211*1,"0")+IFERROR(X212*1,"0")+IFERROR(X213*1,"0")+IFERROR(X214*1,"0")+IFERROR(X218*1,"0")+IFERROR(X219*1,"0")</f>
        <v>0</v>
      </c>
      <c r="K550" s="1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1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53">
        <f>IFERROR(X293*1,"0")+IFERROR(X294*1,"0")+IFERROR(X295*1,"0")+IFERROR(X296*1,"0")+IFERROR(X297*1,"0")+IFERROR(X298*1,"0")+IFERROR(X299*1,"0")+IFERROR(X303*1,"0")+IFERROR(X304*1,"0")</f>
        <v>0</v>
      </c>
      <c r="P550" s="53">
        <f>IFERROR(X309*1,"0")+IFERROR(X313*1,"0")+IFERROR(X314*1,"0")+IFERROR(X315*1,"0")+IFERROR(X319*1,"0")+IFERROR(X323*1,"0")</f>
        <v>0</v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4020</v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3">
        <f>IFERROR(X451*1,"0")+IFERROR(X452*1,"0")+IFERROR(X453*1,"0")</f>
        <v>0</v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61"/>
      <c r="AD550" s="1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2 000,00"/>
        <filter val="266,67"/>
        <filter val="4 000,00"/>
        <filter val="4 128,00"/>
        <filter val="4 278,00"/>
        <filter val="6"/>
      </filters>
    </filterColumn>
  </autoFilter>
  <dataConsolidate/>
  <mergeCells count="983"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4" t="s">
        <v>743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745</v>
      </c>
      <c r="C6" s="54" t="s">
        <v>746</v>
      </c>
      <c r="D6" s="54" t="s">
        <v>747</v>
      </c>
      <c r="E6" s="54" t="s">
        <v>48</v>
      </c>
    </row>
    <row r="7" spans="2:8" x14ac:dyDescent="0.2">
      <c r="B7" s="54" t="s">
        <v>748</v>
      </c>
      <c r="C7" s="54" t="s">
        <v>749</v>
      </c>
      <c r="D7" s="54" t="s">
        <v>750</v>
      </c>
      <c r="E7" s="54" t="s">
        <v>48</v>
      </c>
    </row>
    <row r="9" spans="2:8" x14ac:dyDescent="0.2">
      <c r="B9" s="54" t="s">
        <v>751</v>
      </c>
      <c r="C9" s="54" t="s">
        <v>746</v>
      </c>
      <c r="D9" s="54" t="s">
        <v>48</v>
      </c>
      <c r="E9" s="54" t="s">
        <v>48</v>
      </c>
    </row>
    <row r="11" spans="2:8" x14ac:dyDescent="0.2">
      <c r="B11" s="54" t="s">
        <v>751</v>
      </c>
      <c r="C11" s="54" t="s">
        <v>749</v>
      </c>
      <c r="D11" s="54" t="s">
        <v>48</v>
      </c>
      <c r="E11" s="54" t="s">
        <v>48</v>
      </c>
    </row>
    <row r="13" spans="2:8" x14ac:dyDescent="0.2">
      <c r="B13" s="54" t="s">
        <v>752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755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756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757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758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759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762</v>
      </c>
      <c r="C23" s="54" t="s">
        <v>48</v>
      </c>
      <c r="D23" s="54" t="s">
        <v>48</v>
      </c>
      <c r="E23" s="54" t="s">
        <v>48</v>
      </c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2024-05-23T09:53:44Z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