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91BAD5-CBBB-4EFA-BC94-755DC2561A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O534" i="1" s="1"/>
  <c r="BN533" i="1"/>
  <c r="BL533" i="1"/>
  <c r="X533" i="1"/>
  <c r="BM533" i="1" s="1"/>
  <c r="BN532" i="1"/>
  <c r="BL532" i="1"/>
  <c r="X532" i="1"/>
  <c r="BO532" i="1" s="1"/>
  <c r="BN531" i="1"/>
  <c r="BL531" i="1"/>
  <c r="X531" i="1"/>
  <c r="BM531" i="1" s="1"/>
  <c r="W529" i="1"/>
  <c r="W528" i="1"/>
  <c r="BN527" i="1"/>
  <c r="BL527" i="1"/>
  <c r="X527" i="1"/>
  <c r="BN526" i="1"/>
  <c r="BL526" i="1"/>
  <c r="X526" i="1"/>
  <c r="BM526" i="1" s="1"/>
  <c r="BN525" i="1"/>
  <c r="BL525" i="1"/>
  <c r="X525" i="1"/>
  <c r="BO525" i="1" s="1"/>
  <c r="BN524" i="1"/>
  <c r="BL524" i="1"/>
  <c r="X524" i="1"/>
  <c r="BN523" i="1"/>
  <c r="BL523" i="1"/>
  <c r="X523" i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W504" i="1"/>
  <c r="BN503" i="1"/>
  <c r="BL503" i="1"/>
  <c r="X503" i="1"/>
  <c r="BN502" i="1"/>
  <c r="BL502" i="1"/>
  <c r="X502" i="1"/>
  <c r="BO502" i="1" s="1"/>
  <c r="BN501" i="1"/>
  <c r="BL501" i="1"/>
  <c r="X501" i="1"/>
  <c r="BN500" i="1"/>
  <c r="BL500" i="1"/>
  <c r="X500" i="1"/>
  <c r="BO500" i="1" s="1"/>
  <c r="BN499" i="1"/>
  <c r="BL499" i="1"/>
  <c r="X499" i="1"/>
  <c r="BN498" i="1"/>
  <c r="BL498" i="1"/>
  <c r="X498" i="1"/>
  <c r="BO498" i="1" s="1"/>
  <c r="BN497" i="1"/>
  <c r="BL497" i="1"/>
  <c r="X497" i="1"/>
  <c r="X493" i="1"/>
  <c r="W493" i="1"/>
  <c r="X492" i="1"/>
  <c r="W492" i="1"/>
  <c r="BO491" i="1"/>
  <c r="BN491" i="1"/>
  <c r="BM491" i="1"/>
  <c r="BL491" i="1"/>
  <c r="Y491" i="1"/>
  <c r="Y492" i="1" s="1"/>
  <c r="X491" i="1"/>
  <c r="O491" i="1"/>
  <c r="W489" i="1"/>
  <c r="W488" i="1"/>
  <c r="BN487" i="1"/>
  <c r="BL487" i="1"/>
  <c r="X487" i="1"/>
  <c r="O487" i="1"/>
  <c r="BN486" i="1"/>
  <c r="BL486" i="1"/>
  <c r="X486" i="1"/>
  <c r="BO486" i="1" s="1"/>
  <c r="O486" i="1"/>
  <c r="BN485" i="1"/>
  <c r="BL485" i="1"/>
  <c r="X485" i="1"/>
  <c r="X488" i="1" s="1"/>
  <c r="O485" i="1"/>
  <c r="W483" i="1"/>
  <c r="W482" i="1"/>
  <c r="BO481" i="1"/>
  <c r="BN481" i="1"/>
  <c r="BM481" i="1"/>
  <c r="BL481" i="1"/>
  <c r="Y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BO478" i="1" s="1"/>
  <c r="O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W469" i="1"/>
  <c r="W468" i="1"/>
  <c r="BO467" i="1"/>
  <c r="BN467" i="1"/>
  <c r="BM467" i="1"/>
  <c r="BL467" i="1"/>
  <c r="Y467" i="1"/>
  <c r="X467" i="1"/>
  <c r="O467" i="1"/>
  <c r="BN466" i="1"/>
  <c r="BL466" i="1"/>
  <c r="X466" i="1"/>
  <c r="BO466" i="1" s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BO462" i="1" s="1"/>
  <c r="O462" i="1"/>
  <c r="BN461" i="1"/>
  <c r="BL461" i="1"/>
  <c r="X461" i="1"/>
  <c r="O461" i="1"/>
  <c r="BN460" i="1"/>
  <c r="BL460" i="1"/>
  <c r="X460" i="1"/>
  <c r="O460" i="1"/>
  <c r="BO459" i="1"/>
  <c r="BN459" i="1"/>
  <c r="BM459" i="1"/>
  <c r="BL459" i="1"/>
  <c r="Y459" i="1"/>
  <c r="X459" i="1"/>
  <c r="O459" i="1"/>
  <c r="BN458" i="1"/>
  <c r="BL458" i="1"/>
  <c r="X458" i="1"/>
  <c r="BO458" i="1" s="1"/>
  <c r="BN457" i="1"/>
  <c r="BL457" i="1"/>
  <c r="X457" i="1"/>
  <c r="O457" i="1"/>
  <c r="BO456" i="1"/>
  <c r="BN456" i="1"/>
  <c r="BM456" i="1"/>
  <c r="BL456" i="1"/>
  <c r="Y456" i="1"/>
  <c r="X456" i="1"/>
  <c r="O456" i="1"/>
  <c r="W452" i="1"/>
  <c r="X451" i="1"/>
  <c r="W451" i="1"/>
  <c r="BO450" i="1"/>
  <c r="BN450" i="1"/>
  <c r="BM450" i="1"/>
  <c r="BL450" i="1"/>
  <c r="Y450" i="1"/>
  <c r="X450" i="1"/>
  <c r="BO449" i="1"/>
  <c r="BN449" i="1"/>
  <c r="BM449" i="1"/>
  <c r="BL449" i="1"/>
  <c r="Y449" i="1"/>
  <c r="X449" i="1"/>
  <c r="BO448" i="1"/>
  <c r="BN448" i="1"/>
  <c r="BM448" i="1"/>
  <c r="BL448" i="1"/>
  <c r="Y448" i="1"/>
  <c r="X448" i="1"/>
  <c r="X452" i="1" s="1"/>
  <c r="X445" i="1"/>
  <c r="W445" i="1"/>
  <c r="W444" i="1"/>
  <c r="BN443" i="1"/>
  <c r="BL443" i="1"/>
  <c r="X443" i="1"/>
  <c r="BO443" i="1" s="1"/>
  <c r="O443" i="1"/>
  <c r="W441" i="1"/>
  <c r="W440" i="1"/>
  <c r="BN439" i="1"/>
  <c r="BL439" i="1"/>
  <c r="X439" i="1"/>
  <c r="O439" i="1"/>
  <c r="W437" i="1"/>
  <c r="W436" i="1"/>
  <c r="BN435" i="1"/>
  <c r="BL435" i="1"/>
  <c r="X435" i="1"/>
  <c r="BO435" i="1" s="1"/>
  <c r="O435" i="1"/>
  <c r="BN434" i="1"/>
  <c r="BL434" i="1"/>
  <c r="X434" i="1"/>
  <c r="X437" i="1" s="1"/>
  <c r="O434" i="1"/>
  <c r="W432" i="1"/>
  <c r="W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BN427" i="1"/>
  <c r="BL427" i="1"/>
  <c r="X427" i="1"/>
  <c r="BO427" i="1" s="1"/>
  <c r="O427" i="1"/>
  <c r="BO426" i="1"/>
  <c r="BN426" i="1"/>
  <c r="BM426" i="1"/>
  <c r="BL426" i="1"/>
  <c r="Y426" i="1"/>
  <c r="X426" i="1"/>
  <c r="O426" i="1"/>
  <c r="BN425" i="1"/>
  <c r="BL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N419" i="1"/>
  <c r="BL419" i="1"/>
  <c r="X419" i="1"/>
  <c r="X421" i="1" s="1"/>
  <c r="O419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N389" i="1"/>
  <c r="BL389" i="1"/>
  <c r="X389" i="1"/>
  <c r="O389" i="1"/>
  <c r="BN388" i="1"/>
  <c r="BL388" i="1"/>
  <c r="X388" i="1"/>
  <c r="O388" i="1"/>
  <c r="BN387" i="1"/>
  <c r="BL387" i="1"/>
  <c r="X387" i="1"/>
  <c r="BO387" i="1" s="1"/>
  <c r="O387" i="1"/>
  <c r="BN386" i="1"/>
  <c r="BL386" i="1"/>
  <c r="X386" i="1"/>
  <c r="O386" i="1"/>
  <c r="W384" i="1"/>
  <c r="W383" i="1"/>
  <c r="BN382" i="1"/>
  <c r="BL382" i="1"/>
  <c r="X382" i="1"/>
  <c r="BO382" i="1" s="1"/>
  <c r="O382" i="1"/>
  <c r="BN381" i="1"/>
  <c r="BL381" i="1"/>
  <c r="X381" i="1"/>
  <c r="O381" i="1"/>
  <c r="W377" i="1"/>
  <c r="W376" i="1"/>
  <c r="BN375" i="1"/>
  <c r="BL375" i="1"/>
  <c r="X375" i="1"/>
  <c r="X377" i="1" s="1"/>
  <c r="O375" i="1"/>
  <c r="W373" i="1"/>
  <c r="W372" i="1"/>
  <c r="BN371" i="1"/>
  <c r="BL371" i="1"/>
  <c r="X371" i="1"/>
  <c r="BO371" i="1" s="1"/>
  <c r="O371" i="1"/>
  <c r="BN370" i="1"/>
  <c r="BL370" i="1"/>
  <c r="X370" i="1"/>
  <c r="O370" i="1"/>
  <c r="BN369" i="1"/>
  <c r="BL369" i="1"/>
  <c r="Y369" i="1"/>
  <c r="X369" i="1"/>
  <c r="BM369" i="1" s="1"/>
  <c r="O369" i="1"/>
  <c r="BN368" i="1"/>
  <c r="BL368" i="1"/>
  <c r="X368" i="1"/>
  <c r="BO368" i="1" s="1"/>
  <c r="O368" i="1"/>
  <c r="W366" i="1"/>
  <c r="W365" i="1"/>
  <c r="BN364" i="1"/>
  <c r="BL364" i="1"/>
  <c r="X364" i="1"/>
  <c r="BO364" i="1" s="1"/>
  <c r="O364" i="1"/>
  <c r="BN363" i="1"/>
  <c r="BL363" i="1"/>
  <c r="X363" i="1"/>
  <c r="X365" i="1" s="1"/>
  <c r="O363" i="1"/>
  <c r="W361" i="1"/>
  <c r="W360" i="1"/>
  <c r="BN359" i="1"/>
  <c r="BL359" i="1"/>
  <c r="X359" i="1"/>
  <c r="BO359" i="1" s="1"/>
  <c r="O359" i="1"/>
  <c r="BN358" i="1"/>
  <c r="BL358" i="1"/>
  <c r="X358" i="1"/>
  <c r="O358" i="1"/>
  <c r="BN357" i="1"/>
  <c r="BL357" i="1"/>
  <c r="X357" i="1"/>
  <c r="BO357" i="1" s="1"/>
  <c r="O357" i="1"/>
  <c r="BN356" i="1"/>
  <c r="BL356" i="1"/>
  <c r="X356" i="1"/>
  <c r="BO356" i="1" s="1"/>
  <c r="O356" i="1"/>
  <c r="BN355" i="1"/>
  <c r="BL355" i="1"/>
  <c r="X355" i="1"/>
  <c r="O355" i="1"/>
  <c r="W352" i="1"/>
  <c r="W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Y340" i="1"/>
  <c r="X340" i="1"/>
  <c r="BM340" i="1" s="1"/>
  <c r="O340" i="1"/>
  <c r="BN339" i="1"/>
  <c r="BL339" i="1"/>
  <c r="X339" i="1"/>
  <c r="O339" i="1"/>
  <c r="W337" i="1"/>
  <c r="W336" i="1"/>
  <c r="BN335" i="1"/>
  <c r="BL335" i="1"/>
  <c r="X335" i="1"/>
  <c r="BO335" i="1" s="1"/>
  <c r="O335" i="1"/>
  <c r="BN334" i="1"/>
  <c r="BL334" i="1"/>
  <c r="X334" i="1"/>
  <c r="BO334" i="1" s="1"/>
  <c r="O334" i="1"/>
  <c r="BN333" i="1"/>
  <c r="BL333" i="1"/>
  <c r="X333" i="1"/>
  <c r="O333" i="1"/>
  <c r="BN332" i="1"/>
  <c r="BL332" i="1"/>
  <c r="Y332" i="1"/>
  <c r="X332" i="1"/>
  <c r="BM332" i="1" s="1"/>
  <c r="O332" i="1"/>
  <c r="BN331" i="1"/>
  <c r="BL331" i="1"/>
  <c r="X331" i="1"/>
  <c r="BO331" i="1" s="1"/>
  <c r="BO330" i="1"/>
  <c r="BN330" i="1"/>
  <c r="BM330" i="1"/>
  <c r="BL330" i="1"/>
  <c r="Y330" i="1"/>
  <c r="X330" i="1"/>
  <c r="O330" i="1"/>
  <c r="BN329" i="1"/>
  <c r="BL329" i="1"/>
  <c r="X329" i="1"/>
  <c r="O329" i="1"/>
  <c r="BN328" i="1"/>
  <c r="BL328" i="1"/>
  <c r="X328" i="1"/>
  <c r="BO328" i="1" s="1"/>
  <c r="O328" i="1"/>
  <c r="BN327" i="1"/>
  <c r="BL327" i="1"/>
  <c r="X327" i="1"/>
  <c r="X336" i="1" s="1"/>
  <c r="O327" i="1"/>
  <c r="BO326" i="1"/>
  <c r="BN326" i="1"/>
  <c r="BM326" i="1"/>
  <c r="BL326" i="1"/>
  <c r="Y326" i="1"/>
  <c r="X326" i="1"/>
  <c r="W322" i="1"/>
  <c r="W321" i="1"/>
  <c r="BO320" i="1"/>
  <c r="BN320" i="1"/>
  <c r="BL320" i="1"/>
  <c r="X320" i="1"/>
  <c r="O320" i="1"/>
  <c r="W318" i="1"/>
  <c r="W317" i="1"/>
  <c r="BN316" i="1"/>
  <c r="BL316" i="1"/>
  <c r="X316" i="1"/>
  <c r="BO316" i="1" s="1"/>
  <c r="O316" i="1"/>
  <c r="W314" i="1"/>
  <c r="W313" i="1"/>
  <c r="BN312" i="1"/>
  <c r="BL312" i="1"/>
  <c r="X312" i="1"/>
  <c r="BO312" i="1" s="1"/>
  <c r="O312" i="1"/>
  <c r="BN311" i="1"/>
  <c r="BL311" i="1"/>
  <c r="X311" i="1"/>
  <c r="BO311" i="1" s="1"/>
  <c r="O311" i="1"/>
  <c r="BN310" i="1"/>
  <c r="BL310" i="1"/>
  <c r="X310" i="1"/>
  <c r="O310" i="1"/>
  <c r="W308" i="1"/>
  <c r="W307" i="1"/>
  <c r="BN306" i="1"/>
  <c r="BL306" i="1"/>
  <c r="X306" i="1"/>
  <c r="X308" i="1" s="1"/>
  <c r="O306" i="1"/>
  <c r="W303" i="1"/>
  <c r="W302" i="1"/>
  <c r="BN301" i="1"/>
  <c r="BL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N295" i="1"/>
  <c r="BL295" i="1"/>
  <c r="Y295" i="1"/>
  <c r="X295" i="1"/>
  <c r="BM295" i="1" s="1"/>
  <c r="O295" i="1"/>
  <c r="BN294" i="1"/>
  <c r="BL294" i="1"/>
  <c r="X294" i="1"/>
  <c r="BO294" i="1" s="1"/>
  <c r="O294" i="1"/>
  <c r="BN293" i="1"/>
  <c r="BL293" i="1"/>
  <c r="X293" i="1"/>
  <c r="BO293" i="1" s="1"/>
  <c r="O293" i="1"/>
  <c r="BN292" i="1"/>
  <c r="BL292" i="1"/>
  <c r="X292" i="1"/>
  <c r="O292" i="1"/>
  <c r="BN291" i="1"/>
  <c r="BL291" i="1"/>
  <c r="Y291" i="1"/>
  <c r="X291" i="1"/>
  <c r="BM291" i="1" s="1"/>
  <c r="O291" i="1"/>
  <c r="BN290" i="1"/>
  <c r="BL290" i="1"/>
  <c r="X290" i="1"/>
  <c r="O290" i="1"/>
  <c r="W287" i="1"/>
  <c r="W286" i="1"/>
  <c r="BN285" i="1"/>
  <c r="BL285" i="1"/>
  <c r="X285" i="1"/>
  <c r="BO285" i="1" s="1"/>
  <c r="O285" i="1"/>
  <c r="BN284" i="1"/>
  <c r="BL284" i="1"/>
  <c r="X284" i="1"/>
  <c r="BO284" i="1" s="1"/>
  <c r="O284" i="1"/>
  <c r="BN283" i="1"/>
  <c r="BL283" i="1"/>
  <c r="X283" i="1"/>
  <c r="O283" i="1"/>
  <c r="W281" i="1"/>
  <c r="W280" i="1"/>
  <c r="BO279" i="1"/>
  <c r="BN279" i="1"/>
  <c r="BM279" i="1"/>
  <c r="BL279" i="1"/>
  <c r="Y279" i="1"/>
  <c r="X279" i="1"/>
  <c r="O279" i="1"/>
  <c r="BN278" i="1"/>
  <c r="BL278" i="1"/>
  <c r="X278" i="1"/>
  <c r="BN277" i="1"/>
  <c r="BL277" i="1"/>
  <c r="X277" i="1"/>
  <c r="W275" i="1"/>
  <c r="W274" i="1"/>
  <c r="BO273" i="1"/>
  <c r="BN273" i="1"/>
  <c r="BM273" i="1"/>
  <c r="BL273" i="1"/>
  <c r="Y273" i="1"/>
  <c r="X273" i="1"/>
  <c r="O273" i="1"/>
  <c r="BN272" i="1"/>
  <c r="BL272" i="1"/>
  <c r="X272" i="1"/>
  <c r="O272" i="1"/>
  <c r="BN271" i="1"/>
  <c r="BL271" i="1"/>
  <c r="X271" i="1"/>
  <c r="X274" i="1" s="1"/>
  <c r="O271" i="1"/>
  <c r="W269" i="1"/>
  <c r="W268" i="1"/>
  <c r="BN267" i="1"/>
  <c r="BL267" i="1"/>
  <c r="X267" i="1"/>
  <c r="BO267" i="1" s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BO262" i="1" s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BO259" i="1" s="1"/>
  <c r="O259" i="1"/>
  <c r="W257" i="1"/>
  <c r="W256" i="1"/>
  <c r="BN255" i="1"/>
  <c r="BL255" i="1"/>
  <c r="X255" i="1"/>
  <c r="BO255" i="1" s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Y252" i="1" s="1"/>
  <c r="O252" i="1"/>
  <c r="W250" i="1"/>
  <c r="W249" i="1"/>
  <c r="BN248" i="1"/>
  <c r="BL248" i="1"/>
  <c r="Y248" i="1"/>
  <c r="Y249" i="1" s="1"/>
  <c r="X248" i="1"/>
  <c r="X250" i="1" s="1"/>
  <c r="O248" i="1"/>
  <c r="W246" i="1"/>
  <c r="W245" i="1"/>
  <c r="BN244" i="1"/>
  <c r="BL244" i="1"/>
  <c r="X244" i="1"/>
  <c r="O244" i="1"/>
  <c r="BN243" i="1"/>
  <c r="BL243" i="1"/>
  <c r="X243" i="1"/>
  <c r="BO243" i="1" s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BO239" i="1" s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N235" i="1"/>
  <c r="BL235" i="1"/>
  <c r="X235" i="1"/>
  <c r="BO235" i="1" s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BM231" i="1" s="1"/>
  <c r="O231" i="1"/>
  <c r="W228" i="1"/>
  <c r="W227" i="1"/>
  <c r="BN226" i="1"/>
  <c r="BL226" i="1"/>
  <c r="X226" i="1"/>
  <c r="BO226" i="1" s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O223" i="1"/>
  <c r="BN222" i="1"/>
  <c r="BL222" i="1"/>
  <c r="X222" i="1"/>
  <c r="BO222" i="1" s="1"/>
  <c r="O222" i="1"/>
  <c r="BN221" i="1"/>
  <c r="BL221" i="1"/>
  <c r="X221" i="1"/>
  <c r="O221" i="1"/>
  <c r="W218" i="1"/>
  <c r="W217" i="1"/>
  <c r="BN216" i="1"/>
  <c r="BL216" i="1"/>
  <c r="X216" i="1"/>
  <c r="BO216" i="1" s="1"/>
  <c r="O216" i="1"/>
  <c r="BN215" i="1"/>
  <c r="BL215" i="1"/>
  <c r="X215" i="1"/>
  <c r="O215" i="1"/>
  <c r="W213" i="1"/>
  <c r="W212" i="1"/>
  <c r="BN211" i="1"/>
  <c r="BL211" i="1"/>
  <c r="X211" i="1"/>
  <c r="O211" i="1"/>
  <c r="BO210" i="1"/>
  <c r="BN210" i="1"/>
  <c r="BL210" i="1"/>
  <c r="X210" i="1"/>
  <c r="O210" i="1"/>
  <c r="BN209" i="1"/>
  <c r="BL209" i="1"/>
  <c r="X209" i="1"/>
  <c r="O209" i="1"/>
  <c r="BN208" i="1"/>
  <c r="BL208" i="1"/>
  <c r="X208" i="1"/>
  <c r="BO208" i="1" s="1"/>
  <c r="O208" i="1"/>
  <c r="BN207" i="1"/>
  <c r="BL207" i="1"/>
  <c r="X207" i="1"/>
  <c r="O207" i="1"/>
  <c r="BN206" i="1"/>
  <c r="BL206" i="1"/>
  <c r="X206" i="1"/>
  <c r="O206" i="1"/>
  <c r="W203" i="1"/>
  <c r="W202" i="1"/>
  <c r="BN201" i="1"/>
  <c r="BL201" i="1"/>
  <c r="X201" i="1"/>
  <c r="BO201" i="1" s="1"/>
  <c r="O201" i="1"/>
  <c r="BN200" i="1"/>
  <c r="BL200" i="1"/>
  <c r="X200" i="1"/>
  <c r="O200" i="1"/>
  <c r="BN199" i="1"/>
  <c r="BL199" i="1"/>
  <c r="X199" i="1"/>
  <c r="BM199" i="1" s="1"/>
  <c r="O199" i="1"/>
  <c r="BN198" i="1"/>
  <c r="BL198" i="1"/>
  <c r="X198" i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M193" i="1" s="1"/>
  <c r="O193" i="1"/>
  <c r="BN192" i="1"/>
  <c r="BL192" i="1"/>
  <c r="X192" i="1"/>
  <c r="BM192" i="1" s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M189" i="1" s="1"/>
  <c r="O189" i="1"/>
  <c r="BN188" i="1"/>
  <c r="BL188" i="1"/>
  <c r="X188" i="1"/>
  <c r="O188" i="1"/>
  <c r="BN187" i="1"/>
  <c r="BL187" i="1"/>
  <c r="X187" i="1"/>
  <c r="BM187" i="1" s="1"/>
  <c r="O187" i="1"/>
  <c r="BO186" i="1"/>
  <c r="BN186" i="1"/>
  <c r="BM186" i="1"/>
  <c r="BL186" i="1"/>
  <c r="Y186" i="1"/>
  <c r="X186" i="1"/>
  <c r="O186" i="1"/>
  <c r="BN185" i="1"/>
  <c r="BL185" i="1"/>
  <c r="X185" i="1"/>
  <c r="BM185" i="1" s="1"/>
  <c r="O185" i="1"/>
  <c r="BN184" i="1"/>
  <c r="BL184" i="1"/>
  <c r="X184" i="1"/>
  <c r="BO184" i="1" s="1"/>
  <c r="O184" i="1"/>
  <c r="BN183" i="1"/>
  <c r="BL183" i="1"/>
  <c r="X183" i="1"/>
  <c r="BM183" i="1" s="1"/>
  <c r="O183" i="1"/>
  <c r="BN182" i="1"/>
  <c r="BL182" i="1"/>
  <c r="X182" i="1"/>
  <c r="O182" i="1"/>
  <c r="BN181" i="1"/>
  <c r="BL181" i="1"/>
  <c r="X181" i="1"/>
  <c r="BM181" i="1" s="1"/>
  <c r="O181" i="1"/>
  <c r="BN180" i="1"/>
  <c r="BL180" i="1"/>
  <c r="X180" i="1"/>
  <c r="BO180" i="1" s="1"/>
  <c r="O180" i="1"/>
  <c r="BN179" i="1"/>
  <c r="BL179" i="1"/>
  <c r="X179" i="1"/>
  <c r="X196" i="1" s="1"/>
  <c r="O179" i="1"/>
  <c r="BO178" i="1"/>
  <c r="BN178" i="1"/>
  <c r="BM178" i="1"/>
  <c r="BL178" i="1"/>
  <c r="Y178" i="1"/>
  <c r="X178" i="1"/>
  <c r="O178" i="1"/>
  <c r="W176" i="1"/>
  <c r="W175" i="1"/>
  <c r="BN174" i="1"/>
  <c r="BL174" i="1"/>
  <c r="X174" i="1"/>
  <c r="O174" i="1"/>
  <c r="BN173" i="1"/>
  <c r="BL173" i="1"/>
  <c r="X173" i="1"/>
  <c r="BM173" i="1" s="1"/>
  <c r="O173" i="1"/>
  <c r="BN172" i="1"/>
  <c r="BL172" i="1"/>
  <c r="X172" i="1"/>
  <c r="O172" i="1"/>
  <c r="BN171" i="1"/>
  <c r="BL171" i="1"/>
  <c r="X171" i="1"/>
  <c r="O171" i="1"/>
  <c r="W169" i="1"/>
  <c r="W168" i="1"/>
  <c r="BN167" i="1"/>
  <c r="BL167" i="1"/>
  <c r="X167" i="1"/>
  <c r="BO167" i="1" s="1"/>
  <c r="O167" i="1"/>
  <c r="BN166" i="1"/>
  <c r="BL166" i="1"/>
  <c r="X166" i="1"/>
  <c r="O166" i="1"/>
  <c r="W164" i="1"/>
  <c r="W163" i="1"/>
  <c r="BN162" i="1"/>
  <c r="BL162" i="1"/>
  <c r="Y162" i="1"/>
  <c r="X162" i="1"/>
  <c r="BM162" i="1" s="1"/>
  <c r="O162" i="1"/>
  <c r="BN161" i="1"/>
  <c r="BL161" i="1"/>
  <c r="X161" i="1"/>
  <c r="O161" i="1"/>
  <c r="W158" i="1"/>
  <c r="W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BO151" i="1" s="1"/>
  <c r="O151" i="1"/>
  <c r="BN150" i="1"/>
  <c r="BL150" i="1"/>
  <c r="X150" i="1"/>
  <c r="BO150" i="1" s="1"/>
  <c r="O150" i="1"/>
  <c r="BN149" i="1"/>
  <c r="BL149" i="1"/>
  <c r="X149" i="1"/>
  <c r="O149" i="1"/>
  <c r="BN148" i="1"/>
  <c r="BL148" i="1"/>
  <c r="X148" i="1"/>
  <c r="O148" i="1"/>
  <c r="W145" i="1"/>
  <c r="W144" i="1"/>
  <c r="BN143" i="1"/>
  <c r="BL143" i="1"/>
  <c r="X143" i="1"/>
  <c r="BO143" i="1" s="1"/>
  <c r="O143" i="1"/>
  <c r="BN142" i="1"/>
  <c r="BL142" i="1"/>
  <c r="X142" i="1"/>
  <c r="BO142" i="1" s="1"/>
  <c r="O142" i="1"/>
  <c r="BN141" i="1"/>
  <c r="BL141" i="1"/>
  <c r="X141" i="1"/>
  <c r="BM141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N132" i="1"/>
  <c r="BL132" i="1"/>
  <c r="X132" i="1"/>
  <c r="BO132" i="1" s="1"/>
  <c r="O132" i="1"/>
  <c r="BN131" i="1"/>
  <c r="BL131" i="1"/>
  <c r="X131" i="1"/>
  <c r="BM131" i="1" s="1"/>
  <c r="O131" i="1"/>
  <c r="W128" i="1"/>
  <c r="W127" i="1"/>
  <c r="BN126" i="1"/>
  <c r="BL126" i="1"/>
  <c r="X126" i="1"/>
  <c r="BO126" i="1" s="1"/>
  <c r="O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M114" i="1" s="1"/>
  <c r="O114" i="1"/>
  <c r="BN113" i="1"/>
  <c r="BL113" i="1"/>
  <c r="X113" i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M110" i="1" s="1"/>
  <c r="O110" i="1"/>
  <c r="BN109" i="1"/>
  <c r="BL109" i="1"/>
  <c r="X109" i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BM106" i="1" s="1"/>
  <c r="BN105" i="1"/>
  <c r="BL105" i="1"/>
  <c r="X105" i="1"/>
  <c r="W103" i="1"/>
  <c r="W102" i="1"/>
  <c r="BN101" i="1"/>
  <c r="BL101" i="1"/>
  <c r="X101" i="1"/>
  <c r="BO101" i="1" s="1"/>
  <c r="O101" i="1"/>
  <c r="BN100" i="1"/>
  <c r="BL100" i="1"/>
  <c r="X100" i="1"/>
  <c r="BM100" i="1" s="1"/>
  <c r="O100" i="1"/>
  <c r="BO99" i="1"/>
  <c r="BN99" i="1"/>
  <c r="BM99" i="1"/>
  <c r="BL99" i="1"/>
  <c r="Y99" i="1"/>
  <c r="X99" i="1"/>
  <c r="O99" i="1"/>
  <c r="BN98" i="1"/>
  <c r="BL98" i="1"/>
  <c r="X98" i="1"/>
  <c r="O98" i="1"/>
  <c r="BN97" i="1"/>
  <c r="BL97" i="1"/>
  <c r="X97" i="1"/>
  <c r="BO97" i="1" s="1"/>
  <c r="O97" i="1"/>
  <c r="BN96" i="1"/>
  <c r="BL96" i="1"/>
  <c r="X96" i="1"/>
  <c r="BM96" i="1" s="1"/>
  <c r="O96" i="1"/>
  <c r="BN95" i="1"/>
  <c r="BL95" i="1"/>
  <c r="X95" i="1"/>
  <c r="BO95" i="1" s="1"/>
  <c r="O95" i="1"/>
  <c r="W93" i="1"/>
  <c r="W92" i="1"/>
  <c r="BN91" i="1"/>
  <c r="BL91" i="1"/>
  <c r="X91" i="1"/>
  <c r="BO91" i="1" s="1"/>
  <c r="O91" i="1"/>
  <c r="BN90" i="1"/>
  <c r="BL90" i="1"/>
  <c r="X90" i="1"/>
  <c r="O90" i="1"/>
  <c r="BO89" i="1"/>
  <c r="BN89" i="1"/>
  <c r="BM89" i="1"/>
  <c r="BL89" i="1"/>
  <c r="Y89" i="1"/>
  <c r="X89" i="1"/>
  <c r="O89" i="1"/>
  <c r="BN88" i="1"/>
  <c r="BL88" i="1"/>
  <c r="X88" i="1"/>
  <c r="O88" i="1"/>
  <c r="W86" i="1"/>
  <c r="W85" i="1"/>
  <c r="BN84" i="1"/>
  <c r="BL84" i="1"/>
  <c r="X84" i="1"/>
  <c r="BM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BM80" i="1" s="1"/>
  <c r="O80" i="1"/>
  <c r="BN79" i="1"/>
  <c r="BL79" i="1"/>
  <c r="X79" i="1"/>
  <c r="BO79" i="1" s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BM76" i="1" s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M72" i="1" s="1"/>
  <c r="O72" i="1"/>
  <c r="BN71" i="1"/>
  <c r="BL71" i="1"/>
  <c r="X71" i="1"/>
  <c r="BO71" i="1" s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BM68" i="1" s="1"/>
  <c r="O68" i="1"/>
  <c r="BN67" i="1"/>
  <c r="BL67" i="1"/>
  <c r="X67" i="1"/>
  <c r="BO67" i="1" s="1"/>
  <c r="O67" i="1"/>
  <c r="BN66" i="1"/>
  <c r="BL66" i="1"/>
  <c r="X66" i="1"/>
  <c r="O66" i="1"/>
  <c r="BN65" i="1"/>
  <c r="BL65" i="1"/>
  <c r="X65" i="1"/>
  <c r="BO65" i="1" s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O58" i="1"/>
  <c r="BN57" i="1"/>
  <c r="BL57" i="1"/>
  <c r="X57" i="1"/>
  <c r="X62" i="1" s="1"/>
  <c r="O57" i="1"/>
  <c r="W54" i="1"/>
  <c r="W53" i="1"/>
  <c r="BN52" i="1"/>
  <c r="BL52" i="1"/>
  <c r="X52" i="1"/>
  <c r="BO52" i="1" s="1"/>
  <c r="O52" i="1"/>
  <c r="BN51" i="1"/>
  <c r="BL51" i="1"/>
  <c r="X51" i="1"/>
  <c r="O51" i="1"/>
  <c r="W47" i="1"/>
  <c r="W46" i="1"/>
  <c r="BN45" i="1"/>
  <c r="BL45" i="1"/>
  <c r="X45" i="1"/>
  <c r="X47" i="1" s="1"/>
  <c r="O45" i="1"/>
  <c r="X43" i="1"/>
  <c r="W43" i="1"/>
  <c r="W42" i="1"/>
  <c r="BN41" i="1"/>
  <c r="BL41" i="1"/>
  <c r="X41" i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M33" i="1" s="1"/>
  <c r="O33" i="1"/>
  <c r="BN32" i="1"/>
  <c r="BL32" i="1"/>
  <c r="X32" i="1"/>
  <c r="BO32" i="1" s="1"/>
  <c r="O32" i="1"/>
  <c r="BN31" i="1"/>
  <c r="BL31" i="1"/>
  <c r="X31" i="1"/>
  <c r="BM31" i="1" s="1"/>
  <c r="O31" i="1"/>
  <c r="BN30" i="1"/>
  <c r="BL30" i="1"/>
  <c r="X30" i="1"/>
  <c r="BO30" i="1" s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O27" i="1"/>
  <c r="W25" i="1"/>
  <c r="W24" i="1"/>
  <c r="W541" i="1" s="1"/>
  <c r="BN23" i="1"/>
  <c r="BL23" i="1"/>
  <c r="X23" i="1"/>
  <c r="BM23" i="1" s="1"/>
  <c r="O23" i="1"/>
  <c r="BN22" i="1"/>
  <c r="BL22" i="1"/>
  <c r="X22" i="1"/>
  <c r="BM22" i="1" s="1"/>
  <c r="H10" i="1"/>
  <c r="A9" i="1"/>
  <c r="F10" i="1" s="1"/>
  <c r="D7" i="1"/>
  <c r="P6" i="1"/>
  <c r="O2" i="1"/>
  <c r="BO149" i="1" l="1"/>
  <c r="BM149" i="1"/>
  <c r="Y149" i="1"/>
  <c r="BO182" i="1"/>
  <c r="BM182" i="1"/>
  <c r="Y182" i="1"/>
  <c r="BM232" i="1"/>
  <c r="Y232" i="1"/>
  <c r="BM240" i="1"/>
  <c r="Y240" i="1"/>
  <c r="BM264" i="1"/>
  <c r="Y264" i="1"/>
  <c r="BM278" i="1"/>
  <c r="Y278" i="1"/>
  <c r="BO292" i="1"/>
  <c r="BM292" i="1"/>
  <c r="Y292" i="1"/>
  <c r="BM329" i="1"/>
  <c r="Y329" i="1"/>
  <c r="BO341" i="1"/>
  <c r="BM341" i="1"/>
  <c r="Y341" i="1"/>
  <c r="BO395" i="1"/>
  <c r="BM395" i="1"/>
  <c r="Y395" i="1"/>
  <c r="BO430" i="1"/>
  <c r="BM430" i="1"/>
  <c r="Y430" i="1"/>
  <c r="BO477" i="1"/>
  <c r="BM477" i="1"/>
  <c r="Y477" i="1"/>
  <c r="BO515" i="1"/>
  <c r="BM515" i="1"/>
  <c r="Y515" i="1"/>
  <c r="BO517" i="1"/>
  <c r="BM517" i="1"/>
  <c r="Y517" i="1"/>
  <c r="BM519" i="1"/>
  <c r="Y519" i="1"/>
  <c r="W537" i="1"/>
  <c r="Y32" i="1"/>
  <c r="BM32" i="1"/>
  <c r="Y52" i="1"/>
  <c r="BM52" i="1"/>
  <c r="Y65" i="1"/>
  <c r="BM65" i="1"/>
  <c r="Y73" i="1"/>
  <c r="BM73" i="1"/>
  <c r="Y81" i="1"/>
  <c r="BM81" i="1"/>
  <c r="Y95" i="1"/>
  <c r="BM95" i="1"/>
  <c r="BO125" i="1"/>
  <c r="BM125" i="1"/>
  <c r="Y125" i="1"/>
  <c r="BM166" i="1"/>
  <c r="X169" i="1"/>
  <c r="X168" i="1"/>
  <c r="Y166" i="1"/>
  <c r="BO188" i="1"/>
  <c r="Y188" i="1"/>
  <c r="BM223" i="1"/>
  <c r="Y223" i="1"/>
  <c r="BM236" i="1"/>
  <c r="Y236" i="1"/>
  <c r="BM244" i="1"/>
  <c r="Y244" i="1"/>
  <c r="BM260" i="1"/>
  <c r="Y260" i="1"/>
  <c r="BM272" i="1"/>
  <c r="Y272" i="1"/>
  <c r="BO283" i="1"/>
  <c r="BM283" i="1"/>
  <c r="Y283" i="1"/>
  <c r="BO296" i="1"/>
  <c r="BM296" i="1"/>
  <c r="Y296" i="1"/>
  <c r="BO333" i="1"/>
  <c r="BM333" i="1"/>
  <c r="Y333" i="1"/>
  <c r="BO370" i="1"/>
  <c r="BM370" i="1"/>
  <c r="Y370" i="1"/>
  <c r="BO420" i="1"/>
  <c r="BM420" i="1"/>
  <c r="Y420" i="1"/>
  <c r="BO463" i="1"/>
  <c r="BM463" i="1"/>
  <c r="Y463" i="1"/>
  <c r="BO487" i="1"/>
  <c r="BM487" i="1"/>
  <c r="Y487" i="1"/>
  <c r="BO516" i="1"/>
  <c r="BM516" i="1"/>
  <c r="Y516" i="1"/>
  <c r="BO518" i="1"/>
  <c r="BM518" i="1"/>
  <c r="Y518" i="1"/>
  <c r="X213" i="1"/>
  <c r="X280" i="1"/>
  <c r="X307" i="1"/>
  <c r="X342" i="1"/>
  <c r="X351" i="1"/>
  <c r="X376" i="1"/>
  <c r="Y22" i="1"/>
  <c r="X25" i="1"/>
  <c r="X34" i="1"/>
  <c r="Y30" i="1"/>
  <c r="BM30" i="1"/>
  <c r="Y57" i="1"/>
  <c r="BM57" i="1"/>
  <c r="BO57" i="1"/>
  <c r="Y67" i="1"/>
  <c r="BM67" i="1"/>
  <c r="Y71" i="1"/>
  <c r="BM71" i="1"/>
  <c r="Y75" i="1"/>
  <c r="BM75" i="1"/>
  <c r="Y79" i="1"/>
  <c r="BM79" i="1"/>
  <c r="Y83" i="1"/>
  <c r="BM83" i="1"/>
  <c r="X93" i="1"/>
  <c r="Y91" i="1"/>
  <c r="BM91" i="1"/>
  <c r="X103" i="1"/>
  <c r="Y97" i="1"/>
  <c r="BM97" i="1"/>
  <c r="Y101" i="1"/>
  <c r="BM101" i="1"/>
  <c r="X102" i="1"/>
  <c r="BO109" i="1"/>
  <c r="BM109" i="1"/>
  <c r="Y109" i="1"/>
  <c r="BO113" i="1"/>
  <c r="BM113" i="1"/>
  <c r="Y113" i="1"/>
  <c r="BO121" i="1"/>
  <c r="BM121" i="1"/>
  <c r="Y121" i="1"/>
  <c r="BM123" i="1"/>
  <c r="BM126" i="1"/>
  <c r="BM142" i="1"/>
  <c r="BM150" i="1"/>
  <c r="X176" i="1"/>
  <c r="BM171" i="1"/>
  <c r="BM180" i="1"/>
  <c r="BM184" i="1"/>
  <c r="BO190" i="1"/>
  <c r="BM190" i="1"/>
  <c r="Y190" i="1"/>
  <c r="X202" i="1"/>
  <c r="BO198" i="1"/>
  <c r="BM198" i="1"/>
  <c r="Y198" i="1"/>
  <c r="BM201" i="1"/>
  <c r="Y201" i="1"/>
  <c r="BO206" i="1"/>
  <c r="BO207" i="1"/>
  <c r="BM207" i="1"/>
  <c r="Y207" i="1"/>
  <c r="BM210" i="1"/>
  <c r="Y210" i="1"/>
  <c r="BO215" i="1"/>
  <c r="BM215" i="1"/>
  <c r="Y215" i="1"/>
  <c r="X217" i="1"/>
  <c r="X218" i="1"/>
  <c r="X227" i="1"/>
  <c r="BM221" i="1"/>
  <c r="BM234" i="1"/>
  <c r="BM242" i="1"/>
  <c r="BM262" i="1"/>
  <c r="BM293" i="1"/>
  <c r="BO22" i="1"/>
  <c r="X61" i="1"/>
  <c r="BM107" i="1"/>
  <c r="BM132" i="1"/>
  <c r="BM135" i="1"/>
  <c r="BO153" i="1"/>
  <c r="BM153" i="1"/>
  <c r="Y153" i="1"/>
  <c r="BM155" i="1"/>
  <c r="BO174" i="1"/>
  <c r="BM174" i="1"/>
  <c r="Y174" i="1"/>
  <c r="BM206" i="1"/>
  <c r="Y206" i="1"/>
  <c r="BO211" i="1"/>
  <c r="BM211" i="1"/>
  <c r="Y211" i="1"/>
  <c r="BM225" i="1"/>
  <c r="BM238" i="1"/>
  <c r="BM254" i="1"/>
  <c r="BM266" i="1"/>
  <c r="BM284" i="1"/>
  <c r="X302" i="1"/>
  <c r="BO300" i="1"/>
  <c r="BM300" i="1"/>
  <c r="Y300" i="1"/>
  <c r="BM111" i="1"/>
  <c r="BM115" i="1"/>
  <c r="BM122" i="1"/>
  <c r="H547" i="1"/>
  <c r="BM151" i="1"/>
  <c r="BM154" i="1"/>
  <c r="I547" i="1"/>
  <c r="BO162" i="1"/>
  <c r="BO166" i="1"/>
  <c r="BM167" i="1"/>
  <c r="X175" i="1"/>
  <c r="BM172" i="1"/>
  <c r="BM191" i="1"/>
  <c r="BM208" i="1"/>
  <c r="BM216" i="1"/>
  <c r="BO223" i="1"/>
  <c r="BO232" i="1"/>
  <c r="BO236" i="1"/>
  <c r="BO240" i="1"/>
  <c r="BO244" i="1"/>
  <c r="BO248" i="1"/>
  <c r="X256" i="1"/>
  <c r="BO252" i="1"/>
  <c r="BO260" i="1"/>
  <c r="BO264" i="1"/>
  <c r="BO272" i="1"/>
  <c r="BM277" i="1"/>
  <c r="BO278" i="1"/>
  <c r="X281" i="1"/>
  <c r="X287" i="1"/>
  <c r="O547" i="1"/>
  <c r="BO291" i="1"/>
  <c r="BO295" i="1"/>
  <c r="X303" i="1"/>
  <c r="BM301" i="1"/>
  <c r="BM312" i="1"/>
  <c r="Y312" i="1"/>
  <c r="X322" i="1"/>
  <c r="Y320" i="1"/>
  <c r="Y321" i="1" s="1"/>
  <c r="BO345" i="1"/>
  <c r="BM345" i="1"/>
  <c r="Y345" i="1"/>
  <c r="X347" i="1"/>
  <c r="BM357" i="1"/>
  <c r="Y357" i="1"/>
  <c r="BM371" i="1"/>
  <c r="X399" i="1"/>
  <c r="BM387" i="1"/>
  <c r="Y387" i="1"/>
  <c r="BO393" i="1"/>
  <c r="BM393" i="1"/>
  <c r="Y393" i="1"/>
  <c r="BO413" i="1"/>
  <c r="BM413" i="1"/>
  <c r="Y413" i="1"/>
  <c r="BO428" i="1"/>
  <c r="BM428" i="1"/>
  <c r="Y428" i="1"/>
  <c r="BO439" i="1"/>
  <c r="X441" i="1"/>
  <c r="BO465" i="1"/>
  <c r="BM465" i="1"/>
  <c r="Y465" i="1"/>
  <c r="BO479" i="1"/>
  <c r="BM479" i="1"/>
  <c r="Y479" i="1"/>
  <c r="X512" i="1"/>
  <c r="X511" i="1"/>
  <c r="BO507" i="1"/>
  <c r="BM507" i="1"/>
  <c r="Y507" i="1"/>
  <c r="BO509" i="1"/>
  <c r="BM509" i="1"/>
  <c r="Y509" i="1"/>
  <c r="X529" i="1"/>
  <c r="BM525" i="1"/>
  <c r="Y525" i="1"/>
  <c r="X318" i="1"/>
  <c r="Y316" i="1"/>
  <c r="Y317" i="1" s="1"/>
  <c r="BM327" i="1"/>
  <c r="BM334" i="1"/>
  <c r="BO358" i="1"/>
  <c r="BM358" i="1"/>
  <c r="Y358" i="1"/>
  <c r="BM363" i="1"/>
  <c r="BO389" i="1"/>
  <c r="BM389" i="1"/>
  <c r="Y389" i="1"/>
  <c r="BO397" i="1"/>
  <c r="BM397" i="1"/>
  <c r="Y397" i="1"/>
  <c r="BO424" i="1"/>
  <c r="BM424" i="1"/>
  <c r="Y424" i="1"/>
  <c r="X436" i="1"/>
  <c r="BO434" i="1"/>
  <c r="BM434" i="1"/>
  <c r="Y434" i="1"/>
  <c r="BO461" i="1"/>
  <c r="BM461" i="1"/>
  <c r="Y461" i="1"/>
  <c r="X473" i="1"/>
  <c r="BO471" i="1"/>
  <c r="BM471" i="1"/>
  <c r="Y471" i="1"/>
  <c r="X489" i="1"/>
  <c r="BO485" i="1"/>
  <c r="BM485" i="1"/>
  <c r="Y485" i="1"/>
  <c r="BO508" i="1"/>
  <c r="BM508" i="1"/>
  <c r="Y508" i="1"/>
  <c r="BO510" i="1"/>
  <c r="BM510" i="1"/>
  <c r="Y510" i="1"/>
  <c r="BO527" i="1"/>
  <c r="BM527" i="1"/>
  <c r="Y527" i="1"/>
  <c r="BM306" i="1"/>
  <c r="X314" i="1"/>
  <c r="BM310" i="1"/>
  <c r="BO329" i="1"/>
  <c r="BO332" i="1"/>
  <c r="BO340" i="1"/>
  <c r="X348" i="1"/>
  <c r="BM346" i="1"/>
  <c r="BM350" i="1"/>
  <c r="X361" i="1"/>
  <c r="BM355" i="1"/>
  <c r="BM359" i="1"/>
  <c r="BO369" i="1"/>
  <c r="BM375" i="1"/>
  <c r="X383" i="1"/>
  <c r="BM381" i="1"/>
  <c r="X406" i="1"/>
  <c r="V547" i="1"/>
  <c r="BO519" i="1"/>
  <c r="X35" i="1"/>
  <c r="H9" i="1"/>
  <c r="X38" i="1"/>
  <c r="BM37" i="1"/>
  <c r="BO37" i="1"/>
  <c r="Y37" i="1"/>
  <c r="Y38" i="1" s="1"/>
  <c r="X42" i="1"/>
  <c r="BM41" i="1"/>
  <c r="BO41" i="1"/>
  <c r="Y41" i="1"/>
  <c r="Y42" i="1" s="1"/>
  <c r="X46" i="1"/>
  <c r="BM45" i="1"/>
  <c r="BO45" i="1"/>
  <c r="Y45" i="1"/>
  <c r="Y46" i="1" s="1"/>
  <c r="C547" i="1"/>
  <c r="BM51" i="1"/>
  <c r="X54" i="1"/>
  <c r="BO51" i="1"/>
  <c r="Y51" i="1"/>
  <c r="Y53" i="1" s="1"/>
  <c r="BO66" i="1"/>
  <c r="Y66" i="1"/>
  <c r="BM66" i="1"/>
  <c r="BO74" i="1"/>
  <c r="Y74" i="1"/>
  <c r="BM74" i="1"/>
  <c r="BO82" i="1"/>
  <c r="Y82" i="1"/>
  <c r="BM82" i="1"/>
  <c r="X86" i="1"/>
  <c r="BO98" i="1"/>
  <c r="Y98" i="1"/>
  <c r="BM98" i="1"/>
  <c r="BO105" i="1"/>
  <c r="Y105" i="1"/>
  <c r="X117" i="1"/>
  <c r="BM105" i="1"/>
  <c r="X118" i="1"/>
  <c r="BO108" i="1"/>
  <c r="Y108" i="1"/>
  <c r="BM108" i="1"/>
  <c r="BO112" i="1"/>
  <c r="Y112" i="1"/>
  <c r="BM112" i="1"/>
  <c r="J9" i="1"/>
  <c r="B547" i="1"/>
  <c r="W539" i="1"/>
  <c r="Y23" i="1"/>
  <c r="Y24" i="1" s="1"/>
  <c r="BO23" i="1"/>
  <c r="Y27" i="1"/>
  <c r="BO27" i="1"/>
  <c r="BM29" i="1"/>
  <c r="Y31" i="1"/>
  <c r="BO31" i="1"/>
  <c r="BO58" i="1"/>
  <c r="Y58" i="1"/>
  <c r="BM58" i="1"/>
  <c r="BO90" i="1"/>
  <c r="Y90" i="1"/>
  <c r="BM90" i="1"/>
  <c r="A10" i="1"/>
  <c r="BO70" i="1"/>
  <c r="Y70" i="1"/>
  <c r="BM70" i="1"/>
  <c r="BO78" i="1"/>
  <c r="Y78" i="1"/>
  <c r="BM78" i="1"/>
  <c r="BO33" i="1"/>
  <c r="Y33" i="1"/>
  <c r="F9" i="1"/>
  <c r="W538" i="1"/>
  <c r="W540" i="1" s="1"/>
  <c r="X24" i="1"/>
  <c r="BM27" i="1"/>
  <c r="Y29" i="1"/>
  <c r="X53" i="1"/>
  <c r="Y61" i="1"/>
  <c r="X92" i="1"/>
  <c r="Y107" i="1"/>
  <c r="Y111" i="1"/>
  <c r="Y115" i="1"/>
  <c r="Y123" i="1"/>
  <c r="F547" i="1"/>
  <c r="Y132" i="1"/>
  <c r="G547" i="1"/>
  <c r="Y142" i="1"/>
  <c r="X145" i="1"/>
  <c r="Y151" i="1"/>
  <c r="Y155" i="1"/>
  <c r="X158" i="1"/>
  <c r="X163" i="1"/>
  <c r="Y172" i="1"/>
  <c r="BO172" i="1"/>
  <c r="BM179" i="1"/>
  <c r="Y180" i="1"/>
  <c r="Y185" i="1"/>
  <c r="BO187" i="1"/>
  <c r="Y187" i="1"/>
  <c r="BM188" i="1"/>
  <c r="Y189" i="1"/>
  <c r="BO209" i="1"/>
  <c r="Y209" i="1"/>
  <c r="BM209" i="1"/>
  <c r="Y68" i="1"/>
  <c r="BO68" i="1"/>
  <c r="Y72" i="1"/>
  <c r="BO72" i="1"/>
  <c r="Y76" i="1"/>
  <c r="BO76" i="1"/>
  <c r="Y80" i="1"/>
  <c r="BO80" i="1"/>
  <c r="Y84" i="1"/>
  <c r="BO84" i="1"/>
  <c r="Y88" i="1"/>
  <c r="BO88" i="1"/>
  <c r="Y96" i="1"/>
  <c r="BO96" i="1"/>
  <c r="Y100" i="1"/>
  <c r="BO100" i="1"/>
  <c r="Y106" i="1"/>
  <c r="BO106" i="1"/>
  <c r="Y110" i="1"/>
  <c r="BO110" i="1"/>
  <c r="Y114" i="1"/>
  <c r="BO114" i="1"/>
  <c r="BM116" i="1"/>
  <c r="BM120" i="1"/>
  <c r="Y122" i="1"/>
  <c r="BM124" i="1"/>
  <c r="Y126" i="1"/>
  <c r="Y131" i="1"/>
  <c r="BO131" i="1"/>
  <c r="BM133" i="1"/>
  <c r="Y135" i="1"/>
  <c r="Y141" i="1"/>
  <c r="BO141" i="1"/>
  <c r="BM143" i="1"/>
  <c r="X144" i="1"/>
  <c r="BM148" i="1"/>
  <c r="Y150" i="1"/>
  <c r="BM152" i="1"/>
  <c r="Y154" i="1"/>
  <c r="BM156" i="1"/>
  <c r="X157" i="1"/>
  <c r="BM161" i="1"/>
  <c r="Y167" i="1"/>
  <c r="Y168" i="1" s="1"/>
  <c r="Y171" i="1"/>
  <c r="BO171" i="1"/>
  <c r="Y184" i="1"/>
  <c r="BO192" i="1"/>
  <c r="Y192" i="1"/>
  <c r="X203" i="1"/>
  <c r="X128" i="1"/>
  <c r="X137" i="1"/>
  <c r="BO173" i="1"/>
  <c r="BO179" i="1"/>
  <c r="Y179" i="1"/>
  <c r="BO181" i="1"/>
  <c r="BO193" i="1"/>
  <c r="BO200" i="1"/>
  <c r="Y200" i="1"/>
  <c r="BM200" i="1"/>
  <c r="D547" i="1"/>
  <c r="E547" i="1"/>
  <c r="X85" i="1"/>
  <c r="BM88" i="1"/>
  <c r="Y116" i="1"/>
  <c r="Y120" i="1"/>
  <c r="BO120" i="1"/>
  <c r="Y124" i="1"/>
  <c r="Y133" i="1"/>
  <c r="X136" i="1"/>
  <c r="Y143" i="1"/>
  <c r="Y148" i="1"/>
  <c r="BO148" i="1"/>
  <c r="Y152" i="1"/>
  <c r="Y156" i="1"/>
  <c r="Y161" i="1"/>
  <c r="Y163" i="1" s="1"/>
  <c r="BO161" i="1"/>
  <c r="X164" i="1"/>
  <c r="Y173" i="1"/>
  <c r="X195" i="1"/>
  <c r="Y181" i="1"/>
  <c r="BO183" i="1"/>
  <c r="Y183" i="1"/>
  <c r="BO185" i="1"/>
  <c r="BO189" i="1"/>
  <c r="Y193" i="1"/>
  <c r="Y191" i="1"/>
  <c r="Y199" i="1"/>
  <c r="BO199" i="1"/>
  <c r="Y208" i="1"/>
  <c r="Y216" i="1"/>
  <c r="Y217" i="1" s="1"/>
  <c r="Y221" i="1"/>
  <c r="BO221" i="1"/>
  <c r="Y225" i="1"/>
  <c r="X228" i="1"/>
  <c r="Y234" i="1"/>
  <c r="Y238" i="1"/>
  <c r="Y242" i="1"/>
  <c r="X245" i="1"/>
  <c r="BM248" i="1"/>
  <c r="X249" i="1"/>
  <c r="BM252" i="1"/>
  <c r="Y254" i="1"/>
  <c r="X257" i="1"/>
  <c r="Y262" i="1"/>
  <c r="Y266" i="1"/>
  <c r="X269" i="1"/>
  <c r="Y277" i="1"/>
  <c r="BO277" i="1"/>
  <c r="Y284" i="1"/>
  <c r="Y293" i="1"/>
  <c r="Y301" i="1"/>
  <c r="BO301" i="1"/>
  <c r="Y306" i="1"/>
  <c r="Y307" i="1" s="1"/>
  <c r="BO306" i="1"/>
  <c r="Y310" i="1"/>
  <c r="BO310" i="1"/>
  <c r="X313" i="1"/>
  <c r="BM316" i="1"/>
  <c r="X317" i="1"/>
  <c r="BM320" i="1"/>
  <c r="X321" i="1"/>
  <c r="Q547" i="1"/>
  <c r="Y327" i="1"/>
  <c r="BO327" i="1"/>
  <c r="Y334" i="1"/>
  <c r="X337" i="1"/>
  <c r="Y346" i="1"/>
  <c r="BO346" i="1"/>
  <c r="Y350" i="1"/>
  <c r="Y351" i="1" s="1"/>
  <c r="BO350" i="1"/>
  <c r="Y355" i="1"/>
  <c r="BO355" i="1"/>
  <c r="Y359" i="1"/>
  <c r="Y363" i="1"/>
  <c r="BO363" i="1"/>
  <c r="X366" i="1"/>
  <c r="Y371" i="1"/>
  <c r="Y375" i="1"/>
  <c r="Y376" i="1" s="1"/>
  <c r="BO375" i="1"/>
  <c r="Y381" i="1"/>
  <c r="BO381" i="1"/>
  <c r="X384" i="1"/>
  <c r="BM388" i="1"/>
  <c r="BO388" i="1"/>
  <c r="Y388" i="1"/>
  <c r="BM396" i="1"/>
  <c r="BO396" i="1"/>
  <c r="Y396" i="1"/>
  <c r="BM429" i="1"/>
  <c r="BO429" i="1"/>
  <c r="Y429" i="1"/>
  <c r="BM476" i="1"/>
  <c r="X482" i="1"/>
  <c r="X483" i="1"/>
  <c r="BO476" i="1"/>
  <c r="Y476" i="1"/>
  <c r="BM499" i="1"/>
  <c r="BO499" i="1"/>
  <c r="Y499" i="1"/>
  <c r="BM503" i="1"/>
  <c r="BO503" i="1"/>
  <c r="Y503" i="1"/>
  <c r="J547" i="1"/>
  <c r="BM222" i="1"/>
  <c r="BM226" i="1"/>
  <c r="BM235" i="1"/>
  <c r="BM239" i="1"/>
  <c r="BM243" i="1"/>
  <c r="BM255" i="1"/>
  <c r="BM259" i="1"/>
  <c r="BM263" i="1"/>
  <c r="BM267" i="1"/>
  <c r="X268" i="1"/>
  <c r="BM271" i="1"/>
  <c r="BM285" i="1"/>
  <c r="X286" i="1"/>
  <c r="BM290" i="1"/>
  <c r="BM294" i="1"/>
  <c r="BM311" i="1"/>
  <c r="BM328" i="1"/>
  <c r="BM331" i="1"/>
  <c r="BM335" i="1"/>
  <c r="BM339" i="1"/>
  <c r="BM356" i="1"/>
  <c r="BM364" i="1"/>
  <c r="BM368" i="1"/>
  <c r="X373" i="1"/>
  <c r="BM382" i="1"/>
  <c r="BM386" i="1"/>
  <c r="BO394" i="1"/>
  <c r="Y394" i="1"/>
  <c r="BM394" i="1"/>
  <c r="X400" i="1"/>
  <c r="BO414" i="1"/>
  <c r="Y414" i="1"/>
  <c r="BM414" i="1"/>
  <c r="X422" i="1"/>
  <c r="BO419" i="1"/>
  <c r="Y419" i="1"/>
  <c r="T547" i="1"/>
  <c r="BM419" i="1"/>
  <c r="Y451" i="1"/>
  <c r="BM457" i="1"/>
  <c r="BO457" i="1"/>
  <c r="Y457" i="1"/>
  <c r="BM464" i="1"/>
  <c r="BO464" i="1"/>
  <c r="Y464" i="1"/>
  <c r="BM472" i="1"/>
  <c r="X474" i="1"/>
  <c r="BO472" i="1"/>
  <c r="Y472" i="1"/>
  <c r="Y473" i="1" s="1"/>
  <c r="BM514" i="1"/>
  <c r="X520" i="1"/>
  <c r="X521" i="1"/>
  <c r="BO514" i="1"/>
  <c r="Y514" i="1"/>
  <c r="N547" i="1"/>
  <c r="L547" i="1"/>
  <c r="X275" i="1"/>
  <c r="X298" i="1"/>
  <c r="X343" i="1"/>
  <c r="X360" i="1"/>
  <c r="X372" i="1"/>
  <c r="BM392" i="1"/>
  <c r="BO392" i="1"/>
  <c r="Y392" i="1"/>
  <c r="BM404" i="1"/>
  <c r="BO404" i="1"/>
  <c r="Y404" i="1"/>
  <c r="X409" i="1"/>
  <c r="BM408" i="1"/>
  <c r="BO408" i="1"/>
  <c r="Y408" i="1"/>
  <c r="Y409" i="1" s="1"/>
  <c r="BM412" i="1"/>
  <c r="X415" i="1"/>
  <c r="BO412" i="1"/>
  <c r="Y412" i="1"/>
  <c r="Y415" i="1" s="1"/>
  <c r="BM425" i="1"/>
  <c r="X431" i="1"/>
  <c r="BO425" i="1"/>
  <c r="Y425" i="1"/>
  <c r="BM480" i="1"/>
  <c r="BO480" i="1"/>
  <c r="Y480" i="1"/>
  <c r="W547" i="1"/>
  <c r="X504" i="1"/>
  <c r="BM497" i="1"/>
  <c r="X505" i="1"/>
  <c r="BO497" i="1"/>
  <c r="Y497" i="1"/>
  <c r="BM501" i="1"/>
  <c r="BO501" i="1"/>
  <c r="Y501" i="1"/>
  <c r="X212" i="1"/>
  <c r="Y222" i="1"/>
  <c r="Y226" i="1"/>
  <c r="Y231" i="1"/>
  <c r="BO231" i="1"/>
  <c r="Y235" i="1"/>
  <c r="Y239" i="1"/>
  <c r="Y243" i="1"/>
  <c r="X246" i="1"/>
  <c r="Y255" i="1"/>
  <c r="Y259" i="1"/>
  <c r="Y263" i="1"/>
  <c r="Y267" i="1"/>
  <c r="Y271" i="1"/>
  <c r="Y274" i="1" s="1"/>
  <c r="BO271" i="1"/>
  <c r="Y285" i="1"/>
  <c r="Y290" i="1"/>
  <c r="BO290" i="1"/>
  <c r="Y294" i="1"/>
  <c r="X297" i="1"/>
  <c r="P547" i="1"/>
  <c r="Y311" i="1"/>
  <c r="Y328" i="1"/>
  <c r="Y331" i="1"/>
  <c r="Y335" i="1"/>
  <c r="Y339" i="1"/>
  <c r="Y342" i="1" s="1"/>
  <c r="BO339" i="1"/>
  <c r="R547" i="1"/>
  <c r="Y356" i="1"/>
  <c r="Y364" i="1"/>
  <c r="Y368" i="1"/>
  <c r="Y372" i="1" s="1"/>
  <c r="S547" i="1"/>
  <c r="Y382" i="1"/>
  <c r="Y386" i="1"/>
  <c r="BO386" i="1"/>
  <c r="BO390" i="1"/>
  <c r="Y390" i="1"/>
  <c r="BM390" i="1"/>
  <c r="BO398" i="1"/>
  <c r="Y398" i="1"/>
  <c r="BM398" i="1"/>
  <c r="X405" i="1"/>
  <c r="BO402" i="1"/>
  <c r="Y402" i="1"/>
  <c r="BM402" i="1"/>
  <c r="X416" i="1"/>
  <c r="X432" i="1"/>
  <c r="BM460" i="1"/>
  <c r="BO460" i="1"/>
  <c r="Y460" i="1"/>
  <c r="X468" i="1"/>
  <c r="BM524" i="1"/>
  <c r="BO524" i="1"/>
  <c r="Y524" i="1"/>
  <c r="BM427" i="1"/>
  <c r="BM435" i="1"/>
  <c r="BM439" i="1"/>
  <c r="X440" i="1"/>
  <c r="BM443" i="1"/>
  <c r="X444" i="1"/>
  <c r="BM458" i="1"/>
  <c r="BM462" i="1"/>
  <c r="BM466" i="1"/>
  <c r="BM478" i="1"/>
  <c r="BM486" i="1"/>
  <c r="BM498" i="1"/>
  <c r="BM500" i="1"/>
  <c r="BM502" i="1"/>
  <c r="BM523" i="1"/>
  <c r="Y526" i="1"/>
  <c r="BO526" i="1"/>
  <c r="X528" i="1"/>
  <c r="X536" i="1"/>
  <c r="Y531" i="1"/>
  <c r="BO531" i="1"/>
  <c r="BM532" i="1"/>
  <c r="Y533" i="1"/>
  <c r="BO533" i="1"/>
  <c r="BM534" i="1"/>
  <c r="X535" i="1"/>
  <c r="U547" i="1"/>
  <c r="Y427" i="1"/>
  <c r="Y435" i="1"/>
  <c r="Y439" i="1"/>
  <c r="Y440" i="1" s="1"/>
  <c r="Y443" i="1"/>
  <c r="Y444" i="1" s="1"/>
  <c r="Y458" i="1"/>
  <c r="Y462" i="1"/>
  <c r="Y466" i="1"/>
  <c r="X469" i="1"/>
  <c r="Y478" i="1"/>
  <c r="Y486" i="1"/>
  <c r="Y498" i="1"/>
  <c r="Y500" i="1"/>
  <c r="Y502" i="1"/>
  <c r="Y523" i="1"/>
  <c r="BO523" i="1"/>
  <c r="Y532" i="1"/>
  <c r="Y534" i="1"/>
  <c r="Y468" i="1" l="1"/>
  <c r="Y488" i="1"/>
  <c r="Y436" i="1"/>
  <c r="Y520" i="1"/>
  <c r="Y421" i="1"/>
  <c r="Y347" i="1"/>
  <c r="Y302" i="1"/>
  <c r="Y280" i="1"/>
  <c r="Y212" i="1"/>
  <c r="Y202" i="1"/>
  <c r="Y102" i="1"/>
  <c r="Y92" i="1"/>
  <c r="Y431" i="1"/>
  <c r="Y195" i="1"/>
  <c r="X537" i="1"/>
  <c r="Y175" i="1"/>
  <c r="Y144" i="1"/>
  <c r="Y136" i="1"/>
  <c r="X538" i="1"/>
  <c r="X539" i="1"/>
  <c r="Y336" i="1"/>
  <c r="Y297" i="1"/>
  <c r="Y365" i="1"/>
  <c r="Y256" i="1"/>
  <c r="Y127" i="1"/>
  <c r="Y85" i="1"/>
  <c r="Y511" i="1"/>
  <c r="Y268" i="1"/>
  <c r="Y383" i="1"/>
  <c r="Y157" i="1"/>
  <c r="Y117" i="1"/>
  <c r="Y504" i="1"/>
  <c r="Y535" i="1"/>
  <c r="Y399" i="1"/>
  <c r="Y360" i="1"/>
  <c r="Y313" i="1"/>
  <c r="Y227" i="1"/>
  <c r="Y34" i="1"/>
  <c r="Y528" i="1"/>
  <c r="Y405" i="1"/>
  <c r="Y245" i="1"/>
  <c r="Y482" i="1"/>
  <c r="Y286" i="1"/>
  <c r="X541" i="1"/>
  <c r="Y542" i="1" l="1"/>
  <c r="X540" i="1"/>
</calcChain>
</file>

<file path=xl/sharedStrings.xml><?xml version="1.0" encoding="utf-8"?>
<sst xmlns="http://schemas.openxmlformats.org/spreadsheetml/2006/main" count="2314" uniqueCount="768">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</sst>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541" t="s">
        <v>0</v>
      </c>
      <c r="E1" s="505"/>
      <c r="F1" s="505"/>
      <c r="G1" s="12" t="s">
        <v>1</v>
      </c>
      <c r="H1" s="541" t="s">
        <v>2</v>
      </c>
      <c r="I1" s="505"/>
      <c r="J1" s="505"/>
      <c r="K1" s="505"/>
      <c r="L1" s="505"/>
      <c r="M1" s="505"/>
      <c r="N1" s="505"/>
      <c r="O1" s="505"/>
      <c r="P1" s="505"/>
      <c r="Q1" s="557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7"/>
      <c r="P3" s="377"/>
      <c r="Q3" s="377"/>
      <c r="R3" s="377"/>
      <c r="S3" s="377"/>
      <c r="T3" s="377"/>
      <c r="U3" s="377"/>
      <c r="V3" s="377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624" t="s">
        <v>8</v>
      </c>
      <c r="B5" s="400"/>
      <c r="C5" s="397"/>
      <c r="D5" s="670"/>
      <c r="E5" s="671"/>
      <c r="F5" s="555" t="s">
        <v>9</v>
      </c>
      <c r="G5" s="397"/>
      <c r="H5" s="670" t="s">
        <v>767</v>
      </c>
      <c r="I5" s="717"/>
      <c r="J5" s="717"/>
      <c r="K5" s="717"/>
      <c r="L5" s="671"/>
      <c r="M5" s="58"/>
      <c r="O5" s="24" t="s">
        <v>10</v>
      </c>
      <c r="P5" s="556">
        <v>45437</v>
      </c>
      <c r="Q5" s="546"/>
      <c r="S5" s="544" t="s">
        <v>11</v>
      </c>
      <c r="T5" s="488"/>
      <c r="U5" s="545" t="s">
        <v>12</v>
      </c>
      <c r="V5" s="546"/>
      <c r="AA5" s="51"/>
      <c r="AB5" s="51"/>
      <c r="AC5" s="51"/>
    </row>
    <row r="6" spans="1:30" s="363" customFormat="1" ht="24" customHeight="1" x14ac:dyDescent="0.2">
      <c r="A6" s="624" t="s">
        <v>13</v>
      </c>
      <c r="B6" s="400"/>
      <c r="C6" s="397"/>
      <c r="D6" s="553" t="s">
        <v>14</v>
      </c>
      <c r="E6" s="554"/>
      <c r="F6" s="554"/>
      <c r="G6" s="554"/>
      <c r="H6" s="554"/>
      <c r="I6" s="554"/>
      <c r="J6" s="554"/>
      <c r="K6" s="554"/>
      <c r="L6" s="546"/>
      <c r="M6" s="59"/>
      <c r="O6" s="24" t="s">
        <v>15</v>
      </c>
      <c r="P6" s="744" t="str">
        <f>IF(P5=0," ",CHOOSE(WEEKDAY(P5,2),"Понедельник","Вторник","Среда","Четверг","Пятница","Суббота","Воскресенье"))</f>
        <v>Суббота</v>
      </c>
      <c r="Q6" s="380"/>
      <c r="S6" s="748" t="s">
        <v>16</v>
      </c>
      <c r="T6" s="488"/>
      <c r="U6" s="547" t="s">
        <v>17</v>
      </c>
      <c r="V6" s="548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66" t="str">
        <f>IFERROR(VLOOKUP(DeliveryAddress,Table,3,0),1)</f>
        <v>1</v>
      </c>
      <c r="E7" s="567"/>
      <c r="F7" s="567"/>
      <c r="G7" s="567"/>
      <c r="H7" s="567"/>
      <c r="I7" s="567"/>
      <c r="J7" s="567"/>
      <c r="K7" s="567"/>
      <c r="L7" s="560"/>
      <c r="M7" s="60"/>
      <c r="O7" s="24"/>
      <c r="P7" s="42"/>
      <c r="Q7" s="42"/>
      <c r="S7" s="377"/>
      <c r="T7" s="488"/>
      <c r="U7" s="549"/>
      <c r="V7" s="550"/>
      <c r="AA7" s="51"/>
      <c r="AB7" s="51"/>
      <c r="AC7" s="51"/>
    </row>
    <row r="8" spans="1:30" s="363" customFormat="1" ht="25.5" customHeight="1" x14ac:dyDescent="0.2">
      <c r="A8" s="558" t="s">
        <v>18</v>
      </c>
      <c r="B8" s="382"/>
      <c r="C8" s="383"/>
      <c r="D8" s="678"/>
      <c r="E8" s="679"/>
      <c r="F8" s="679"/>
      <c r="G8" s="679"/>
      <c r="H8" s="679"/>
      <c r="I8" s="679"/>
      <c r="J8" s="679"/>
      <c r="K8" s="679"/>
      <c r="L8" s="680"/>
      <c r="M8" s="61"/>
      <c r="O8" s="24" t="s">
        <v>19</v>
      </c>
      <c r="P8" s="559">
        <v>0.41666666666666669</v>
      </c>
      <c r="Q8" s="560"/>
      <c r="S8" s="377"/>
      <c r="T8" s="488"/>
      <c r="U8" s="549"/>
      <c r="V8" s="550"/>
      <c r="AA8" s="51"/>
      <c r="AB8" s="51"/>
      <c r="AC8" s="51"/>
    </row>
    <row r="9" spans="1:30" s="363" customFormat="1" ht="39.950000000000003" customHeight="1" x14ac:dyDescent="0.2">
      <c r="A9" s="5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7"/>
      <c r="C9" s="377"/>
      <c r="D9" s="533"/>
      <c r="E9" s="388"/>
      <c r="F9" s="5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7"/>
      <c r="H9" s="387" t="str">
        <f>IF(AND($A$9="Тип доверенности/получателя при получении в адресе перегруза:",$D$9="Разовая доверенность"),"Введите ФИО","")</f>
        <v/>
      </c>
      <c r="I9" s="388"/>
      <c r="J9" s="3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8"/>
      <c r="L9" s="388"/>
      <c r="M9" s="361"/>
      <c r="O9" s="26" t="s">
        <v>20</v>
      </c>
      <c r="P9" s="623"/>
      <c r="Q9" s="536"/>
      <c r="S9" s="377"/>
      <c r="T9" s="488"/>
      <c r="U9" s="551"/>
      <c r="V9" s="552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7"/>
      <c r="C10" s="377"/>
      <c r="D10" s="533"/>
      <c r="E10" s="388"/>
      <c r="F10" s="5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7"/>
      <c r="H10" s="480" t="str">
        <f>IFERROR(VLOOKUP($D$10,Proxy,2,FALSE),"")</f>
        <v/>
      </c>
      <c r="I10" s="377"/>
      <c r="J10" s="377"/>
      <c r="K10" s="377"/>
      <c r="L10" s="377"/>
      <c r="M10" s="362"/>
      <c r="O10" s="26" t="s">
        <v>21</v>
      </c>
      <c r="P10" s="529"/>
      <c r="Q10" s="530"/>
      <c r="T10" s="24" t="s">
        <v>22</v>
      </c>
      <c r="U10" s="700" t="s">
        <v>23</v>
      </c>
      <c r="V10" s="548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25"/>
      <c r="Q11" s="546"/>
      <c r="T11" s="24" t="s">
        <v>26</v>
      </c>
      <c r="U11" s="535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416" t="s">
        <v>28</v>
      </c>
      <c r="B12" s="400"/>
      <c r="C12" s="400"/>
      <c r="D12" s="400"/>
      <c r="E12" s="400"/>
      <c r="F12" s="400"/>
      <c r="G12" s="400"/>
      <c r="H12" s="400"/>
      <c r="I12" s="400"/>
      <c r="J12" s="400"/>
      <c r="K12" s="400"/>
      <c r="L12" s="397"/>
      <c r="M12" s="62"/>
      <c r="O12" s="24" t="s">
        <v>29</v>
      </c>
      <c r="P12" s="559"/>
      <c r="Q12" s="560"/>
      <c r="R12" s="23"/>
      <c r="T12" s="24"/>
      <c r="U12" s="505"/>
      <c r="V12" s="377"/>
      <c r="AA12" s="51"/>
      <c r="AB12" s="51"/>
      <c r="AC12" s="51"/>
    </row>
    <row r="13" spans="1:30" s="363" customFormat="1" ht="23.25" customHeight="1" x14ac:dyDescent="0.2">
      <c r="A13" s="416" t="s">
        <v>30</v>
      </c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7"/>
      <c r="M13" s="62"/>
      <c r="N13" s="26"/>
      <c r="O13" s="26" t="s">
        <v>31</v>
      </c>
      <c r="P13" s="535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416" t="s">
        <v>32</v>
      </c>
      <c r="B14" s="400"/>
      <c r="C14" s="400"/>
      <c r="D14" s="400"/>
      <c r="E14" s="400"/>
      <c r="F14" s="400"/>
      <c r="G14" s="400"/>
      <c r="H14" s="400"/>
      <c r="I14" s="400"/>
      <c r="J14" s="400"/>
      <c r="K14" s="400"/>
      <c r="L14" s="397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399" t="s">
        <v>33</v>
      </c>
      <c r="B15" s="400"/>
      <c r="C15" s="400"/>
      <c r="D15" s="400"/>
      <c r="E15" s="400"/>
      <c r="F15" s="400"/>
      <c r="G15" s="400"/>
      <c r="H15" s="400"/>
      <c r="I15" s="400"/>
      <c r="J15" s="400"/>
      <c r="K15" s="400"/>
      <c r="L15" s="397"/>
      <c r="M15" s="63"/>
      <c r="O15" s="704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05"/>
      <c r="P16" s="705"/>
      <c r="Q16" s="705"/>
      <c r="R16" s="705"/>
      <c r="S16" s="70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08" t="s">
        <v>35</v>
      </c>
      <c r="B17" s="408" t="s">
        <v>36</v>
      </c>
      <c r="C17" s="699" t="s">
        <v>37</v>
      </c>
      <c r="D17" s="408" t="s">
        <v>38</v>
      </c>
      <c r="E17" s="561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690"/>
      <c r="Q17" s="690"/>
      <c r="R17" s="690"/>
      <c r="S17" s="561"/>
      <c r="T17" s="396" t="s">
        <v>49</v>
      </c>
      <c r="U17" s="397"/>
      <c r="V17" s="408" t="s">
        <v>50</v>
      </c>
      <c r="W17" s="408" t="s">
        <v>51</v>
      </c>
      <c r="X17" s="564" t="s">
        <v>52</v>
      </c>
      <c r="Y17" s="408" t="s">
        <v>53</v>
      </c>
      <c r="Z17" s="499" t="s">
        <v>54</v>
      </c>
      <c r="AA17" s="499" t="s">
        <v>55</v>
      </c>
      <c r="AB17" s="499" t="s">
        <v>56</v>
      </c>
      <c r="AC17" s="665"/>
      <c r="AD17" s="666"/>
      <c r="AE17" s="660"/>
      <c r="BB17" s="395" t="s">
        <v>57</v>
      </c>
    </row>
    <row r="18" spans="1:67" ht="14.25" customHeight="1" x14ac:dyDescent="0.2">
      <c r="A18" s="409"/>
      <c r="B18" s="409"/>
      <c r="C18" s="409"/>
      <c r="D18" s="562"/>
      <c r="E18" s="563"/>
      <c r="F18" s="409"/>
      <c r="G18" s="409"/>
      <c r="H18" s="409"/>
      <c r="I18" s="409"/>
      <c r="J18" s="409"/>
      <c r="K18" s="409"/>
      <c r="L18" s="409"/>
      <c r="M18" s="409"/>
      <c r="N18" s="409"/>
      <c r="O18" s="562"/>
      <c r="P18" s="691"/>
      <c r="Q18" s="691"/>
      <c r="R18" s="691"/>
      <c r="S18" s="563"/>
      <c r="T18" s="364" t="s">
        <v>58</v>
      </c>
      <c r="U18" s="364" t="s">
        <v>59</v>
      </c>
      <c r="V18" s="409"/>
      <c r="W18" s="409"/>
      <c r="X18" s="565"/>
      <c r="Y18" s="409"/>
      <c r="Z18" s="500"/>
      <c r="AA18" s="500"/>
      <c r="AB18" s="667"/>
      <c r="AC18" s="668"/>
      <c r="AD18" s="669"/>
      <c r="AE18" s="661"/>
      <c r="BB18" s="377"/>
    </row>
    <row r="19" spans="1:67" ht="27.75" hidden="1" customHeight="1" x14ac:dyDescent="0.2">
      <c r="A19" s="414" t="s">
        <v>60</v>
      </c>
      <c r="B19" s="415"/>
      <c r="C19" s="415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5"/>
      <c r="Q19" s="415"/>
      <c r="R19" s="415"/>
      <c r="S19" s="415"/>
      <c r="T19" s="415"/>
      <c r="U19" s="415"/>
      <c r="V19" s="415"/>
      <c r="W19" s="415"/>
      <c r="X19" s="415"/>
      <c r="Y19" s="415"/>
      <c r="Z19" s="48"/>
      <c r="AA19" s="48"/>
    </row>
    <row r="20" spans="1:67" ht="16.5" hidden="1" customHeight="1" x14ac:dyDescent="0.25">
      <c r="A20" s="393" t="s">
        <v>60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377"/>
      <c r="Y20" s="377"/>
      <c r="Z20" s="365"/>
      <c r="AA20" s="365"/>
    </row>
    <row r="21" spans="1:67" ht="14.25" hidden="1" customHeight="1" x14ac:dyDescent="0.25">
      <c r="A21" s="386" t="s">
        <v>61</v>
      </c>
      <c r="B21" s="377"/>
      <c r="C21" s="377"/>
      <c r="D21" s="377"/>
      <c r="E21" s="377"/>
      <c r="F21" s="377"/>
      <c r="G21" s="377"/>
      <c r="H21" s="377"/>
      <c r="I21" s="377"/>
      <c r="J21" s="377"/>
      <c r="K21" s="377"/>
      <c r="L21" s="377"/>
      <c r="M21" s="377"/>
      <c r="N21" s="377"/>
      <c r="O21" s="377"/>
      <c r="P21" s="377"/>
      <c r="Q21" s="377"/>
      <c r="R21" s="377"/>
      <c r="S21" s="377"/>
      <c r="T21" s="377"/>
      <c r="U21" s="377"/>
      <c r="V21" s="377"/>
      <c r="W21" s="377"/>
      <c r="X21" s="377"/>
      <c r="Y21" s="377"/>
      <c r="Z21" s="366"/>
      <c r="AA21" s="366"/>
    </row>
    <row r="22" spans="1:67" ht="27" hidden="1" customHeight="1" x14ac:dyDescent="0.25">
      <c r="A22" s="54" t="s">
        <v>62</v>
      </c>
      <c r="B22" s="54" t="s">
        <v>63</v>
      </c>
      <c r="C22" s="31">
        <v>4301051550</v>
      </c>
      <c r="D22" s="379">
        <v>4680115885004</v>
      </c>
      <c r="E22" s="380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1" t="s">
        <v>66</v>
      </c>
      <c r="P22" s="385"/>
      <c r="Q22" s="385"/>
      <c r="R22" s="385"/>
      <c r="S22" s="380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69</v>
      </c>
      <c r="B23" s="54" t="s">
        <v>70</v>
      </c>
      <c r="C23" s="31">
        <v>4301031106</v>
      </c>
      <c r="D23" s="379">
        <v>4607091389258</v>
      </c>
      <c r="E23" s="380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7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5"/>
      <c r="Q23" s="385"/>
      <c r="R23" s="385"/>
      <c r="S23" s="380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76"/>
      <c r="B24" s="377"/>
      <c r="C24" s="377"/>
      <c r="D24" s="377"/>
      <c r="E24" s="377"/>
      <c r="F24" s="377"/>
      <c r="G24" s="377"/>
      <c r="H24" s="377"/>
      <c r="I24" s="377"/>
      <c r="J24" s="377"/>
      <c r="K24" s="377"/>
      <c r="L24" s="377"/>
      <c r="M24" s="377"/>
      <c r="N24" s="378"/>
      <c r="O24" s="381" t="s">
        <v>72</v>
      </c>
      <c r="P24" s="382"/>
      <c r="Q24" s="382"/>
      <c r="R24" s="382"/>
      <c r="S24" s="382"/>
      <c r="T24" s="382"/>
      <c r="U24" s="38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hidden="1" x14ac:dyDescent="0.2">
      <c r="A25" s="377"/>
      <c r="B25" s="377"/>
      <c r="C25" s="377"/>
      <c r="D25" s="377"/>
      <c r="E25" s="377"/>
      <c r="F25" s="377"/>
      <c r="G25" s="377"/>
      <c r="H25" s="377"/>
      <c r="I25" s="377"/>
      <c r="J25" s="377"/>
      <c r="K25" s="377"/>
      <c r="L25" s="377"/>
      <c r="M25" s="377"/>
      <c r="N25" s="378"/>
      <c r="O25" s="381" t="s">
        <v>72</v>
      </c>
      <c r="P25" s="382"/>
      <c r="Q25" s="382"/>
      <c r="R25" s="382"/>
      <c r="S25" s="382"/>
      <c r="T25" s="382"/>
      <c r="U25" s="38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hidden="1" customHeight="1" x14ac:dyDescent="0.25">
      <c r="A26" s="386" t="s">
        <v>74</v>
      </c>
      <c r="B26" s="377"/>
      <c r="C26" s="377"/>
      <c r="D26" s="377"/>
      <c r="E26" s="377"/>
      <c r="F26" s="377"/>
      <c r="G26" s="377"/>
      <c r="H26" s="377"/>
      <c r="I26" s="377"/>
      <c r="J26" s="377"/>
      <c r="K26" s="377"/>
      <c r="L26" s="377"/>
      <c r="M26" s="377"/>
      <c r="N26" s="377"/>
      <c r="O26" s="377"/>
      <c r="P26" s="377"/>
      <c r="Q26" s="377"/>
      <c r="R26" s="377"/>
      <c r="S26" s="377"/>
      <c r="T26" s="377"/>
      <c r="U26" s="377"/>
      <c r="V26" s="377"/>
      <c r="W26" s="377"/>
      <c r="X26" s="377"/>
      <c r="Y26" s="377"/>
      <c r="Z26" s="366"/>
      <c r="AA26" s="366"/>
    </row>
    <row r="27" spans="1:67" ht="27" hidden="1" customHeight="1" x14ac:dyDescent="0.25">
      <c r="A27" s="54" t="s">
        <v>75</v>
      </c>
      <c r="B27" s="54" t="s">
        <v>76</v>
      </c>
      <c r="C27" s="31">
        <v>4301051551</v>
      </c>
      <c r="D27" s="379">
        <v>4607091383881</v>
      </c>
      <c r="E27" s="380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0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77</v>
      </c>
      <c r="B28" s="54" t="s">
        <v>78</v>
      </c>
      <c r="C28" s="31">
        <v>4301051552</v>
      </c>
      <c r="D28" s="379">
        <v>4607091388237</v>
      </c>
      <c r="E28" s="380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0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79</v>
      </c>
      <c r="B29" s="54" t="s">
        <v>80</v>
      </c>
      <c r="C29" s="31">
        <v>4301051692</v>
      </c>
      <c r="D29" s="379">
        <v>4607091383935</v>
      </c>
      <c r="E29" s="380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5"/>
      <c r="Q29" s="385"/>
      <c r="R29" s="385"/>
      <c r="S29" s="380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79</v>
      </c>
      <c r="B30" s="54" t="s">
        <v>81</v>
      </c>
      <c r="C30" s="31">
        <v>4301051180</v>
      </c>
      <c r="D30" s="379">
        <v>4607091383935</v>
      </c>
      <c r="E30" s="380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5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5"/>
      <c r="Q30" s="385"/>
      <c r="R30" s="385"/>
      <c r="S30" s="380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82</v>
      </c>
      <c r="B31" s="54" t="s">
        <v>83</v>
      </c>
      <c r="C31" s="31">
        <v>4301051426</v>
      </c>
      <c r="D31" s="379">
        <v>4680115881853</v>
      </c>
      <c r="E31" s="380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5"/>
      <c r="Q31" s="385"/>
      <c r="R31" s="385"/>
      <c r="S31" s="380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4301051593</v>
      </c>
      <c r="D32" s="379">
        <v>4607091383911</v>
      </c>
      <c r="E32" s="380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5"/>
      <c r="Q32" s="385"/>
      <c r="R32" s="385"/>
      <c r="S32" s="380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86</v>
      </c>
      <c r="B33" s="54" t="s">
        <v>87</v>
      </c>
      <c r="C33" s="31">
        <v>4301051592</v>
      </c>
      <c r="D33" s="379">
        <v>4607091388244</v>
      </c>
      <c r="E33" s="380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3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5"/>
      <c r="Q33" s="385"/>
      <c r="R33" s="385"/>
      <c r="S33" s="380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76"/>
      <c r="B34" s="377"/>
      <c r="C34" s="377"/>
      <c r="D34" s="377"/>
      <c r="E34" s="377"/>
      <c r="F34" s="377"/>
      <c r="G34" s="377"/>
      <c r="H34" s="377"/>
      <c r="I34" s="377"/>
      <c r="J34" s="377"/>
      <c r="K34" s="377"/>
      <c r="L34" s="377"/>
      <c r="M34" s="377"/>
      <c r="N34" s="378"/>
      <c r="O34" s="381" t="s">
        <v>72</v>
      </c>
      <c r="P34" s="382"/>
      <c r="Q34" s="382"/>
      <c r="R34" s="382"/>
      <c r="S34" s="382"/>
      <c r="T34" s="382"/>
      <c r="U34" s="38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hidden="1" x14ac:dyDescent="0.2">
      <c r="A35" s="377"/>
      <c r="B35" s="377"/>
      <c r="C35" s="377"/>
      <c r="D35" s="377"/>
      <c r="E35" s="377"/>
      <c r="F35" s="377"/>
      <c r="G35" s="377"/>
      <c r="H35" s="377"/>
      <c r="I35" s="377"/>
      <c r="J35" s="377"/>
      <c r="K35" s="377"/>
      <c r="L35" s="377"/>
      <c r="M35" s="377"/>
      <c r="N35" s="378"/>
      <c r="O35" s="381" t="s">
        <v>72</v>
      </c>
      <c r="P35" s="382"/>
      <c r="Q35" s="382"/>
      <c r="R35" s="382"/>
      <c r="S35" s="382"/>
      <c r="T35" s="382"/>
      <c r="U35" s="38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hidden="1" customHeight="1" x14ac:dyDescent="0.25">
      <c r="A36" s="386" t="s">
        <v>88</v>
      </c>
      <c r="B36" s="377"/>
      <c r="C36" s="377"/>
      <c r="D36" s="377"/>
      <c r="E36" s="377"/>
      <c r="F36" s="377"/>
      <c r="G36" s="377"/>
      <c r="H36" s="377"/>
      <c r="I36" s="377"/>
      <c r="J36" s="377"/>
      <c r="K36" s="377"/>
      <c r="L36" s="377"/>
      <c r="M36" s="377"/>
      <c r="N36" s="377"/>
      <c r="O36" s="377"/>
      <c r="P36" s="377"/>
      <c r="Q36" s="377"/>
      <c r="R36" s="377"/>
      <c r="S36" s="377"/>
      <c r="T36" s="377"/>
      <c r="U36" s="377"/>
      <c r="V36" s="377"/>
      <c r="W36" s="377"/>
      <c r="X36" s="377"/>
      <c r="Y36" s="377"/>
      <c r="Z36" s="366"/>
      <c r="AA36" s="366"/>
    </row>
    <row r="37" spans="1:67" ht="27" hidden="1" customHeight="1" x14ac:dyDescent="0.25">
      <c r="A37" s="54" t="s">
        <v>89</v>
      </c>
      <c r="B37" s="54" t="s">
        <v>90</v>
      </c>
      <c r="C37" s="31">
        <v>4301032013</v>
      </c>
      <c r="D37" s="379">
        <v>4607091388503</v>
      </c>
      <c r="E37" s="380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5"/>
      <c r="Q37" s="385"/>
      <c r="R37" s="385"/>
      <c r="S37" s="380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76"/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8"/>
      <c r="O38" s="381" t="s">
        <v>72</v>
      </c>
      <c r="P38" s="382"/>
      <c r="Q38" s="382"/>
      <c r="R38" s="382"/>
      <c r="S38" s="382"/>
      <c r="T38" s="382"/>
      <c r="U38" s="38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hidden="1" x14ac:dyDescent="0.2">
      <c r="A39" s="377"/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8"/>
      <c r="O39" s="381" t="s">
        <v>72</v>
      </c>
      <c r="P39" s="382"/>
      <c r="Q39" s="382"/>
      <c r="R39" s="382"/>
      <c r="S39" s="382"/>
      <c r="T39" s="382"/>
      <c r="U39" s="38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hidden="1" customHeight="1" x14ac:dyDescent="0.25">
      <c r="A40" s="386" t="s">
        <v>93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66"/>
      <c r="AA40" s="366"/>
    </row>
    <row r="41" spans="1:67" ht="80.25" hidden="1" customHeight="1" x14ac:dyDescent="0.25">
      <c r="A41" s="54" t="s">
        <v>94</v>
      </c>
      <c r="B41" s="54" t="s">
        <v>95</v>
      </c>
      <c r="C41" s="31">
        <v>4301160001</v>
      </c>
      <c r="D41" s="379">
        <v>4607091388282</v>
      </c>
      <c r="E41" s="380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2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5"/>
      <c r="Q41" s="385"/>
      <c r="R41" s="385"/>
      <c r="S41" s="380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76"/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8"/>
      <c r="O42" s="381" t="s">
        <v>72</v>
      </c>
      <c r="P42" s="382"/>
      <c r="Q42" s="382"/>
      <c r="R42" s="382"/>
      <c r="S42" s="382"/>
      <c r="T42" s="382"/>
      <c r="U42" s="38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hidden="1" x14ac:dyDescent="0.2">
      <c r="A43" s="377"/>
      <c r="B43" s="377"/>
      <c r="C43" s="377"/>
      <c r="D43" s="377"/>
      <c r="E43" s="377"/>
      <c r="F43" s="377"/>
      <c r="G43" s="377"/>
      <c r="H43" s="377"/>
      <c r="I43" s="377"/>
      <c r="J43" s="377"/>
      <c r="K43" s="377"/>
      <c r="L43" s="377"/>
      <c r="M43" s="377"/>
      <c r="N43" s="378"/>
      <c r="O43" s="381" t="s">
        <v>72</v>
      </c>
      <c r="P43" s="382"/>
      <c r="Q43" s="382"/>
      <c r="R43" s="382"/>
      <c r="S43" s="382"/>
      <c r="T43" s="382"/>
      <c r="U43" s="38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hidden="1" customHeight="1" x14ac:dyDescent="0.25">
      <c r="A44" s="386" t="s">
        <v>97</v>
      </c>
      <c r="B44" s="377"/>
      <c r="C44" s="377"/>
      <c r="D44" s="377"/>
      <c r="E44" s="377"/>
      <c r="F44" s="377"/>
      <c r="G44" s="377"/>
      <c r="H44" s="377"/>
      <c r="I44" s="377"/>
      <c r="J44" s="377"/>
      <c r="K44" s="377"/>
      <c r="L44" s="377"/>
      <c r="M44" s="377"/>
      <c r="N44" s="377"/>
      <c r="O44" s="377"/>
      <c r="P44" s="377"/>
      <c r="Q44" s="377"/>
      <c r="R44" s="377"/>
      <c r="S44" s="377"/>
      <c r="T44" s="377"/>
      <c r="U44" s="377"/>
      <c r="V44" s="377"/>
      <c r="W44" s="377"/>
      <c r="X44" s="377"/>
      <c r="Y44" s="377"/>
      <c r="Z44" s="366"/>
      <c r="AA44" s="366"/>
    </row>
    <row r="45" spans="1:67" ht="27" hidden="1" customHeight="1" x14ac:dyDescent="0.25">
      <c r="A45" s="54" t="s">
        <v>98</v>
      </c>
      <c r="B45" s="54" t="s">
        <v>99</v>
      </c>
      <c r="C45" s="31">
        <v>4301170002</v>
      </c>
      <c r="D45" s="379">
        <v>4607091389111</v>
      </c>
      <c r="E45" s="380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5"/>
      <c r="Q45" s="385"/>
      <c r="R45" s="385"/>
      <c r="S45" s="380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76"/>
      <c r="B46" s="377"/>
      <c r="C46" s="377"/>
      <c r="D46" s="377"/>
      <c r="E46" s="377"/>
      <c r="F46" s="377"/>
      <c r="G46" s="377"/>
      <c r="H46" s="377"/>
      <c r="I46" s="377"/>
      <c r="J46" s="377"/>
      <c r="K46" s="377"/>
      <c r="L46" s="377"/>
      <c r="M46" s="377"/>
      <c r="N46" s="378"/>
      <c r="O46" s="381" t="s">
        <v>72</v>
      </c>
      <c r="P46" s="382"/>
      <c r="Q46" s="382"/>
      <c r="R46" s="382"/>
      <c r="S46" s="382"/>
      <c r="T46" s="382"/>
      <c r="U46" s="38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hidden="1" x14ac:dyDescent="0.2">
      <c r="A47" s="377"/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8"/>
      <c r="O47" s="381" t="s">
        <v>72</v>
      </c>
      <c r="P47" s="382"/>
      <c r="Q47" s="382"/>
      <c r="R47" s="382"/>
      <c r="S47" s="382"/>
      <c r="T47" s="382"/>
      <c r="U47" s="38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hidden="1" customHeight="1" x14ac:dyDescent="0.2">
      <c r="A48" s="414" t="s">
        <v>100</v>
      </c>
      <c r="B48" s="415"/>
      <c r="C48" s="415"/>
      <c r="D48" s="415"/>
      <c r="E48" s="415"/>
      <c r="F48" s="415"/>
      <c r="G48" s="415"/>
      <c r="H48" s="415"/>
      <c r="I48" s="415"/>
      <c r="J48" s="415"/>
      <c r="K48" s="415"/>
      <c r="L48" s="415"/>
      <c r="M48" s="415"/>
      <c r="N48" s="415"/>
      <c r="O48" s="415"/>
      <c r="P48" s="415"/>
      <c r="Q48" s="415"/>
      <c r="R48" s="415"/>
      <c r="S48" s="415"/>
      <c r="T48" s="415"/>
      <c r="U48" s="415"/>
      <c r="V48" s="415"/>
      <c r="W48" s="415"/>
      <c r="X48" s="415"/>
      <c r="Y48" s="415"/>
      <c r="Z48" s="48"/>
      <c r="AA48" s="48"/>
    </row>
    <row r="49" spans="1:67" ht="16.5" hidden="1" customHeight="1" x14ac:dyDescent="0.25">
      <c r="A49" s="393" t="s">
        <v>101</v>
      </c>
      <c r="B49" s="377"/>
      <c r="C49" s="377"/>
      <c r="D49" s="377"/>
      <c r="E49" s="377"/>
      <c r="F49" s="377"/>
      <c r="G49" s="377"/>
      <c r="H49" s="377"/>
      <c r="I49" s="377"/>
      <c r="J49" s="377"/>
      <c r="K49" s="377"/>
      <c r="L49" s="377"/>
      <c r="M49" s="377"/>
      <c r="N49" s="377"/>
      <c r="O49" s="377"/>
      <c r="P49" s="377"/>
      <c r="Q49" s="377"/>
      <c r="R49" s="377"/>
      <c r="S49" s="377"/>
      <c r="T49" s="377"/>
      <c r="U49" s="377"/>
      <c r="V49" s="377"/>
      <c r="W49" s="377"/>
      <c r="X49" s="377"/>
      <c r="Y49" s="377"/>
      <c r="Z49" s="365"/>
      <c r="AA49" s="365"/>
    </row>
    <row r="50" spans="1:67" ht="14.25" hidden="1" customHeight="1" x14ac:dyDescent="0.25">
      <c r="A50" s="386" t="s">
        <v>102</v>
      </c>
      <c r="B50" s="377"/>
      <c r="C50" s="377"/>
      <c r="D50" s="377"/>
      <c r="E50" s="377"/>
      <c r="F50" s="377"/>
      <c r="G50" s="377"/>
      <c r="H50" s="377"/>
      <c r="I50" s="377"/>
      <c r="J50" s="377"/>
      <c r="K50" s="377"/>
      <c r="L50" s="377"/>
      <c r="M50" s="377"/>
      <c r="N50" s="377"/>
      <c r="O50" s="377"/>
      <c r="P50" s="377"/>
      <c r="Q50" s="377"/>
      <c r="R50" s="377"/>
      <c r="S50" s="377"/>
      <c r="T50" s="377"/>
      <c r="U50" s="377"/>
      <c r="V50" s="377"/>
      <c r="W50" s="377"/>
      <c r="X50" s="377"/>
      <c r="Y50" s="377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9">
        <v>4680115881440</v>
      </c>
      <c r="E51" s="380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5"/>
      <c r="Q51" s="385"/>
      <c r="R51" s="385"/>
      <c r="S51" s="380"/>
      <c r="T51" s="34"/>
      <c r="U51" s="34"/>
      <c r="V51" s="35" t="s">
        <v>67</v>
      </c>
      <c r="W51" s="370">
        <v>340</v>
      </c>
      <c r="X51" s="371">
        <f>IFERROR(IF(W51="",0,CEILING((W51/$H51),1)*$H51),"")</f>
        <v>345.6</v>
      </c>
      <c r="Y51" s="36">
        <f>IFERROR(IF(X51=0,"",ROUNDUP(X51/H51,0)*0.02175),"")</f>
        <v>0.69599999999999995</v>
      </c>
      <c r="Z51" s="56"/>
      <c r="AA51" s="57"/>
      <c r="AE51" s="64"/>
      <c r="BB51" s="77" t="s">
        <v>1</v>
      </c>
      <c r="BL51" s="64">
        <f>IFERROR(W51*I51/H51,"0")</f>
        <v>355.11111111111109</v>
      </c>
      <c r="BM51" s="64">
        <f>IFERROR(X51*I51/H51,"0")</f>
        <v>360.96</v>
      </c>
      <c r="BN51" s="64">
        <f>IFERROR(1/J51*(W51/H51),"0")</f>
        <v>0.5621693121693121</v>
      </c>
      <c r="BO51" s="64">
        <f>IFERROR(1/J51*(X51/H51),"0")</f>
        <v>0.5714285714285714</v>
      </c>
    </row>
    <row r="52" spans="1:67" ht="27" hidden="1" customHeight="1" x14ac:dyDescent="0.25">
      <c r="A52" s="54" t="s">
        <v>107</v>
      </c>
      <c r="B52" s="54" t="s">
        <v>108</v>
      </c>
      <c r="C52" s="31">
        <v>4301020232</v>
      </c>
      <c r="D52" s="379">
        <v>4680115881433</v>
      </c>
      <c r="E52" s="380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5"/>
      <c r="Q52" s="385"/>
      <c r="R52" s="385"/>
      <c r="S52" s="380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76"/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8"/>
      <c r="O53" s="381" t="s">
        <v>72</v>
      </c>
      <c r="P53" s="382"/>
      <c r="Q53" s="382"/>
      <c r="R53" s="382"/>
      <c r="S53" s="382"/>
      <c r="T53" s="382"/>
      <c r="U53" s="383"/>
      <c r="V53" s="37" t="s">
        <v>73</v>
      </c>
      <c r="W53" s="372">
        <f>IFERROR(W51/H51,"0")+IFERROR(W52/H52,"0")</f>
        <v>31.481481481481481</v>
      </c>
      <c r="X53" s="372">
        <f>IFERROR(X51/H51,"0")+IFERROR(X52/H52,"0")</f>
        <v>32</v>
      </c>
      <c r="Y53" s="372">
        <f>IFERROR(IF(Y51="",0,Y51),"0")+IFERROR(IF(Y52="",0,Y52),"0")</f>
        <v>0.69599999999999995</v>
      </c>
      <c r="Z53" s="373"/>
      <c r="AA53" s="373"/>
    </row>
    <row r="54" spans="1:67" x14ac:dyDescent="0.2">
      <c r="A54" s="377"/>
      <c r="B54" s="377"/>
      <c r="C54" s="377"/>
      <c r="D54" s="377"/>
      <c r="E54" s="377"/>
      <c r="F54" s="377"/>
      <c r="G54" s="377"/>
      <c r="H54" s="377"/>
      <c r="I54" s="377"/>
      <c r="J54" s="377"/>
      <c r="K54" s="377"/>
      <c r="L54" s="377"/>
      <c r="M54" s="377"/>
      <c r="N54" s="378"/>
      <c r="O54" s="381" t="s">
        <v>72</v>
      </c>
      <c r="P54" s="382"/>
      <c r="Q54" s="382"/>
      <c r="R54" s="382"/>
      <c r="S54" s="382"/>
      <c r="T54" s="382"/>
      <c r="U54" s="383"/>
      <c r="V54" s="37" t="s">
        <v>67</v>
      </c>
      <c r="W54" s="372">
        <f>IFERROR(SUM(W51:W52),"0")</f>
        <v>340</v>
      </c>
      <c r="X54" s="372">
        <f>IFERROR(SUM(X51:X52),"0")</f>
        <v>345.6</v>
      </c>
      <c r="Y54" s="37"/>
      <c r="Z54" s="373"/>
      <c r="AA54" s="373"/>
    </row>
    <row r="55" spans="1:67" ht="16.5" hidden="1" customHeight="1" x14ac:dyDescent="0.25">
      <c r="A55" s="393" t="s">
        <v>109</v>
      </c>
      <c r="B55" s="377"/>
      <c r="C55" s="377"/>
      <c r="D55" s="377"/>
      <c r="E55" s="377"/>
      <c r="F55" s="377"/>
      <c r="G55" s="377"/>
      <c r="H55" s="377"/>
      <c r="I55" s="377"/>
      <c r="J55" s="377"/>
      <c r="K55" s="377"/>
      <c r="L55" s="377"/>
      <c r="M55" s="377"/>
      <c r="N55" s="377"/>
      <c r="O55" s="377"/>
      <c r="P55" s="377"/>
      <c r="Q55" s="377"/>
      <c r="R55" s="377"/>
      <c r="S55" s="377"/>
      <c r="T55" s="377"/>
      <c r="U55" s="377"/>
      <c r="V55" s="377"/>
      <c r="W55" s="377"/>
      <c r="X55" s="377"/>
      <c r="Y55" s="377"/>
      <c r="Z55" s="365"/>
      <c r="AA55" s="365"/>
    </row>
    <row r="56" spans="1:67" ht="14.25" hidden="1" customHeight="1" x14ac:dyDescent="0.25">
      <c r="A56" s="386" t="s">
        <v>110</v>
      </c>
      <c r="B56" s="377"/>
      <c r="C56" s="377"/>
      <c r="D56" s="377"/>
      <c r="E56" s="377"/>
      <c r="F56" s="377"/>
      <c r="G56" s="377"/>
      <c r="H56" s="377"/>
      <c r="I56" s="377"/>
      <c r="J56" s="377"/>
      <c r="K56" s="377"/>
      <c r="L56" s="377"/>
      <c r="M56" s="377"/>
      <c r="N56" s="377"/>
      <c r="O56" s="377"/>
      <c r="P56" s="377"/>
      <c r="Q56" s="377"/>
      <c r="R56" s="377"/>
      <c r="S56" s="377"/>
      <c r="T56" s="377"/>
      <c r="U56" s="377"/>
      <c r="V56" s="377"/>
      <c r="W56" s="377"/>
      <c r="X56" s="377"/>
      <c r="Y56" s="377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9">
        <v>4680115881426</v>
      </c>
      <c r="E57" s="380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5"/>
      <c r="Q57" s="385"/>
      <c r="R57" s="385"/>
      <c r="S57" s="380"/>
      <c r="T57" s="34"/>
      <c r="U57" s="34"/>
      <c r="V57" s="35" t="s">
        <v>67</v>
      </c>
      <c r="W57" s="370">
        <v>476</v>
      </c>
      <c r="X57" s="371">
        <f>IFERROR(IF(W57="",0,CEILING((W57/$H57),1)*$H57),"")</f>
        <v>486.00000000000006</v>
      </c>
      <c r="Y57" s="36">
        <f>IFERROR(IF(X57=0,"",ROUNDUP(X57/H57,0)*0.02175),"")</f>
        <v>0.9787499999999999</v>
      </c>
      <c r="Z57" s="56"/>
      <c r="AA57" s="57"/>
      <c r="AE57" s="64"/>
      <c r="BB57" s="79" t="s">
        <v>1</v>
      </c>
      <c r="BL57" s="64">
        <f>IFERROR(W57*I57/H57,"0")</f>
        <v>497.15555555555551</v>
      </c>
      <c r="BM57" s="64">
        <f>IFERROR(X57*I57/H57,"0")</f>
        <v>507.59999999999997</v>
      </c>
      <c r="BN57" s="64">
        <f>IFERROR(1/J57*(W57/H57),"0")</f>
        <v>0.78703703703703687</v>
      </c>
      <c r="BO57" s="64">
        <f>IFERROR(1/J57*(X57/H57),"0")</f>
        <v>0.80357142857142849</v>
      </c>
    </row>
    <row r="58" spans="1:67" ht="27" hidden="1" customHeight="1" x14ac:dyDescent="0.25">
      <c r="A58" s="54" t="s">
        <v>111</v>
      </c>
      <c r="B58" s="54" t="s">
        <v>113</v>
      </c>
      <c r="C58" s="31">
        <v>4301011481</v>
      </c>
      <c r="D58" s="379">
        <v>4680115881426</v>
      </c>
      <c r="E58" s="380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5"/>
      <c r="Q58" s="385"/>
      <c r="R58" s="385"/>
      <c r="S58" s="380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115</v>
      </c>
      <c r="B59" s="54" t="s">
        <v>116</v>
      </c>
      <c r="C59" s="31">
        <v>4301011437</v>
      </c>
      <c r="D59" s="379">
        <v>4680115881419</v>
      </c>
      <c r="E59" s="380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1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5"/>
      <c r="Q59" s="385"/>
      <c r="R59" s="385"/>
      <c r="S59" s="380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117</v>
      </c>
      <c r="B60" s="54" t="s">
        <v>118</v>
      </c>
      <c r="C60" s="31">
        <v>4301011458</v>
      </c>
      <c r="D60" s="379">
        <v>4680115881525</v>
      </c>
      <c r="E60" s="380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84" t="s">
        <v>119</v>
      </c>
      <c r="P60" s="385"/>
      <c r="Q60" s="385"/>
      <c r="R60" s="385"/>
      <c r="S60" s="380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76"/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8"/>
      <c r="O61" s="381" t="s">
        <v>72</v>
      </c>
      <c r="P61" s="382"/>
      <c r="Q61" s="382"/>
      <c r="R61" s="382"/>
      <c r="S61" s="382"/>
      <c r="T61" s="382"/>
      <c r="U61" s="383"/>
      <c r="V61" s="37" t="s">
        <v>73</v>
      </c>
      <c r="W61" s="372">
        <f>IFERROR(W57/H57,"0")+IFERROR(W58/H58,"0")+IFERROR(W59/H59,"0")+IFERROR(W60/H60,"0")</f>
        <v>44.074074074074069</v>
      </c>
      <c r="X61" s="372">
        <f>IFERROR(X57/H57,"0")+IFERROR(X58/H58,"0")+IFERROR(X59/H59,"0")+IFERROR(X60/H60,"0")</f>
        <v>45</v>
      </c>
      <c r="Y61" s="372">
        <f>IFERROR(IF(Y57="",0,Y57),"0")+IFERROR(IF(Y58="",0,Y58),"0")+IFERROR(IF(Y59="",0,Y59),"0")+IFERROR(IF(Y60="",0,Y60),"0")</f>
        <v>0.9787499999999999</v>
      </c>
      <c r="Z61" s="373"/>
      <c r="AA61" s="373"/>
    </row>
    <row r="62" spans="1:67" x14ac:dyDescent="0.2">
      <c r="A62" s="377"/>
      <c r="B62" s="377"/>
      <c r="C62" s="377"/>
      <c r="D62" s="377"/>
      <c r="E62" s="377"/>
      <c r="F62" s="377"/>
      <c r="G62" s="377"/>
      <c r="H62" s="377"/>
      <c r="I62" s="377"/>
      <c r="J62" s="377"/>
      <c r="K62" s="377"/>
      <c r="L62" s="377"/>
      <c r="M62" s="377"/>
      <c r="N62" s="378"/>
      <c r="O62" s="381" t="s">
        <v>72</v>
      </c>
      <c r="P62" s="382"/>
      <c r="Q62" s="382"/>
      <c r="R62" s="382"/>
      <c r="S62" s="382"/>
      <c r="T62" s="382"/>
      <c r="U62" s="383"/>
      <c r="V62" s="37" t="s">
        <v>67</v>
      </c>
      <c r="W62" s="372">
        <f>IFERROR(SUM(W57:W60),"0")</f>
        <v>476</v>
      </c>
      <c r="X62" s="372">
        <f>IFERROR(SUM(X57:X60),"0")</f>
        <v>486.00000000000006</v>
      </c>
      <c r="Y62" s="37"/>
      <c r="Z62" s="373"/>
      <c r="AA62" s="373"/>
    </row>
    <row r="63" spans="1:67" ht="16.5" hidden="1" customHeight="1" x14ac:dyDescent="0.25">
      <c r="A63" s="393" t="s">
        <v>100</v>
      </c>
      <c r="B63" s="377"/>
      <c r="C63" s="377"/>
      <c r="D63" s="377"/>
      <c r="E63" s="377"/>
      <c r="F63" s="377"/>
      <c r="G63" s="377"/>
      <c r="H63" s="377"/>
      <c r="I63" s="377"/>
      <c r="J63" s="377"/>
      <c r="K63" s="377"/>
      <c r="L63" s="377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65"/>
      <c r="AA63" s="365"/>
    </row>
    <row r="64" spans="1:67" ht="14.25" hidden="1" customHeight="1" x14ac:dyDescent="0.25">
      <c r="A64" s="386" t="s">
        <v>110</v>
      </c>
      <c r="B64" s="377"/>
      <c r="C64" s="377"/>
      <c r="D64" s="377"/>
      <c r="E64" s="377"/>
      <c r="F64" s="377"/>
      <c r="G64" s="377"/>
      <c r="H64" s="377"/>
      <c r="I64" s="377"/>
      <c r="J64" s="377"/>
      <c r="K64" s="377"/>
      <c r="L64" s="377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66"/>
      <c r="AA64" s="366"/>
    </row>
    <row r="65" spans="1:67" ht="27" hidden="1" customHeight="1" x14ac:dyDescent="0.25">
      <c r="A65" s="54" t="s">
        <v>120</v>
      </c>
      <c r="B65" s="54" t="s">
        <v>121</v>
      </c>
      <c r="C65" s="31">
        <v>4301011623</v>
      </c>
      <c r="D65" s="379">
        <v>4607091382945</v>
      </c>
      <c r="E65" s="380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5"/>
      <c r="Q65" s="385"/>
      <c r="R65" s="385"/>
      <c r="S65" s="380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9">
        <v>4607091385670</v>
      </c>
      <c r="E66" s="380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65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5"/>
      <c r="Q66" s="385"/>
      <c r="R66" s="385"/>
      <c r="S66" s="380"/>
      <c r="T66" s="34"/>
      <c r="U66" s="34"/>
      <c r="V66" s="35" t="s">
        <v>67</v>
      </c>
      <c r="W66" s="370">
        <v>164</v>
      </c>
      <c r="X66" s="371">
        <f t="shared" si="6"/>
        <v>168</v>
      </c>
      <c r="Y66" s="36">
        <f t="shared" si="7"/>
        <v>0.32624999999999998</v>
      </c>
      <c r="Z66" s="56"/>
      <c r="AA66" s="57"/>
      <c r="AE66" s="64"/>
      <c r="BB66" s="84" t="s">
        <v>1</v>
      </c>
      <c r="BL66" s="64">
        <f t="shared" si="8"/>
        <v>171.02857142857144</v>
      </c>
      <c r="BM66" s="64">
        <f t="shared" si="9"/>
        <v>175.20000000000002</v>
      </c>
      <c r="BN66" s="64">
        <f t="shared" si="10"/>
        <v>0.26147959183673469</v>
      </c>
      <c r="BO66" s="64">
        <f t="shared" si="11"/>
        <v>0.26785714285714285</v>
      </c>
    </row>
    <row r="67" spans="1:67" ht="27" hidden="1" customHeight="1" x14ac:dyDescent="0.25">
      <c r="A67" s="54" t="s">
        <v>122</v>
      </c>
      <c r="B67" s="54" t="s">
        <v>125</v>
      </c>
      <c r="C67" s="31">
        <v>4301011380</v>
      </c>
      <c r="D67" s="379">
        <v>4607091385670</v>
      </c>
      <c r="E67" s="380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4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5"/>
      <c r="Q67" s="385"/>
      <c r="R67" s="385"/>
      <c r="S67" s="380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9">
        <v>4680115883956</v>
      </c>
      <c r="E68" s="380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5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5"/>
      <c r="Q68" s="385"/>
      <c r="R68" s="385"/>
      <c r="S68" s="380"/>
      <c r="T68" s="34"/>
      <c r="U68" s="34"/>
      <c r="V68" s="35" t="s">
        <v>67</v>
      </c>
      <c r="W68" s="370">
        <v>109</v>
      </c>
      <c r="X68" s="371">
        <f t="shared" si="6"/>
        <v>112</v>
      </c>
      <c r="Y68" s="36">
        <f t="shared" si="7"/>
        <v>0.21749999999999997</v>
      </c>
      <c r="Z68" s="56"/>
      <c r="AA68" s="57"/>
      <c r="AE68" s="64"/>
      <c r="BB68" s="86" t="s">
        <v>1</v>
      </c>
      <c r="BL68" s="64">
        <f t="shared" si="8"/>
        <v>113.67142857142856</v>
      </c>
      <c r="BM68" s="64">
        <f t="shared" si="9"/>
        <v>116.8</v>
      </c>
      <c r="BN68" s="64">
        <f t="shared" si="10"/>
        <v>0.17378826530612246</v>
      </c>
      <c r="BO68" s="64">
        <f t="shared" si="11"/>
        <v>0.17857142857142855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9">
        <v>4680115881327</v>
      </c>
      <c r="E69" s="380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5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5"/>
      <c r="Q69" s="385"/>
      <c r="R69" s="385"/>
      <c r="S69" s="380"/>
      <c r="T69" s="34"/>
      <c r="U69" s="34"/>
      <c r="V69" s="35" t="s">
        <v>67</v>
      </c>
      <c r="W69" s="370">
        <v>658</v>
      </c>
      <c r="X69" s="371">
        <f t="shared" si="6"/>
        <v>658.80000000000007</v>
      </c>
      <c r="Y69" s="36">
        <f t="shared" si="7"/>
        <v>1.3267499999999999</v>
      </c>
      <c r="Z69" s="56"/>
      <c r="AA69" s="57"/>
      <c r="AE69" s="64"/>
      <c r="BB69" s="87" t="s">
        <v>1</v>
      </c>
      <c r="BL69" s="64">
        <f t="shared" si="8"/>
        <v>687.24444444444441</v>
      </c>
      <c r="BM69" s="64">
        <f t="shared" si="9"/>
        <v>688.07999999999993</v>
      </c>
      <c r="BN69" s="64">
        <f t="shared" si="10"/>
        <v>1.0879629629629628</v>
      </c>
      <c r="BO69" s="64">
        <f t="shared" si="11"/>
        <v>1.0892857142857142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9">
        <v>4680115882133</v>
      </c>
      <c r="E70" s="380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5"/>
      <c r="Q70" s="385"/>
      <c r="R70" s="385"/>
      <c r="S70" s="380"/>
      <c r="T70" s="34"/>
      <c r="U70" s="34"/>
      <c r="V70" s="35" t="s">
        <v>67</v>
      </c>
      <c r="W70" s="370">
        <v>337</v>
      </c>
      <c r="X70" s="371">
        <f t="shared" si="6"/>
        <v>347.2</v>
      </c>
      <c r="Y70" s="36">
        <f t="shared" si="7"/>
        <v>0.6742499999999999</v>
      </c>
      <c r="Z70" s="56"/>
      <c r="AA70" s="57"/>
      <c r="AE70" s="64"/>
      <c r="BB70" s="88" t="s">
        <v>1</v>
      </c>
      <c r="BL70" s="64">
        <f t="shared" si="8"/>
        <v>351.44285714285718</v>
      </c>
      <c r="BM70" s="64">
        <f t="shared" si="9"/>
        <v>362.08</v>
      </c>
      <c r="BN70" s="64">
        <f t="shared" si="10"/>
        <v>0.53730867346938771</v>
      </c>
      <c r="BO70" s="64">
        <f t="shared" si="11"/>
        <v>0.55357142857142849</v>
      </c>
    </row>
    <row r="71" spans="1:67" ht="16.5" hidden="1" customHeight="1" x14ac:dyDescent="0.25">
      <c r="A71" s="54" t="s">
        <v>131</v>
      </c>
      <c r="B71" s="54" t="s">
        <v>133</v>
      </c>
      <c r="C71" s="31">
        <v>4301011514</v>
      </c>
      <c r="D71" s="379">
        <v>4680115882133</v>
      </c>
      <c r="E71" s="380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5"/>
      <c r="Q71" s="385"/>
      <c r="R71" s="385"/>
      <c r="S71" s="380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134</v>
      </c>
      <c r="B72" s="54" t="s">
        <v>135</v>
      </c>
      <c r="C72" s="31">
        <v>4301011192</v>
      </c>
      <c r="D72" s="379">
        <v>4607091382952</v>
      </c>
      <c r="E72" s="380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5"/>
      <c r="Q72" s="385"/>
      <c r="R72" s="385"/>
      <c r="S72" s="380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9">
        <v>4680115882539</v>
      </c>
      <c r="E73" s="380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6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5"/>
      <c r="Q73" s="385"/>
      <c r="R73" s="385"/>
      <c r="S73" s="380"/>
      <c r="T73" s="34"/>
      <c r="U73" s="34"/>
      <c r="V73" s="35" t="s">
        <v>67</v>
      </c>
      <c r="W73" s="370">
        <v>88</v>
      </c>
      <c r="X73" s="371">
        <f t="shared" si="6"/>
        <v>88.800000000000011</v>
      </c>
      <c r="Y73" s="36">
        <f t="shared" ref="Y73:Y78" si="12">IFERROR(IF(X73=0,"",ROUNDUP(X73/H73,0)*0.00937),"")</f>
        <v>0.22488</v>
      </c>
      <c r="Z73" s="56"/>
      <c r="AA73" s="57"/>
      <c r="AE73" s="64"/>
      <c r="BB73" s="91" t="s">
        <v>1</v>
      </c>
      <c r="BL73" s="64">
        <f t="shared" si="8"/>
        <v>93.708108108108092</v>
      </c>
      <c r="BM73" s="64">
        <f t="shared" si="9"/>
        <v>94.56</v>
      </c>
      <c r="BN73" s="64">
        <f t="shared" si="10"/>
        <v>0.19819819819819817</v>
      </c>
      <c r="BO73" s="64">
        <f t="shared" si="11"/>
        <v>0.20000000000000004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4301011382</v>
      </c>
      <c r="D74" s="379">
        <v>4607091385687</v>
      </c>
      <c r="E74" s="380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5"/>
      <c r="Q74" s="385"/>
      <c r="R74" s="385"/>
      <c r="S74" s="380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4301011705</v>
      </c>
      <c r="D75" s="379">
        <v>4607091384604</v>
      </c>
      <c r="E75" s="380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5"/>
      <c r="Q75" s="385"/>
      <c r="R75" s="385"/>
      <c r="S75" s="380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4301011386</v>
      </c>
      <c r="D76" s="379">
        <v>4680115880283</v>
      </c>
      <c r="E76" s="380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5"/>
      <c r="Q76" s="385"/>
      <c r="R76" s="385"/>
      <c r="S76" s="380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4301011624</v>
      </c>
      <c r="D77" s="379">
        <v>4680115883949</v>
      </c>
      <c r="E77" s="380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5"/>
      <c r="Q77" s="385"/>
      <c r="R77" s="385"/>
      <c r="S77" s="380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4301011443</v>
      </c>
      <c r="D78" s="379">
        <v>4680115881303</v>
      </c>
      <c r="E78" s="380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6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5"/>
      <c r="Q78" s="385"/>
      <c r="R78" s="385"/>
      <c r="S78" s="380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4301011562</v>
      </c>
      <c r="D79" s="379">
        <v>4680115882577</v>
      </c>
      <c r="E79" s="380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7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5"/>
      <c r="Q79" s="385"/>
      <c r="R79" s="385"/>
      <c r="S79" s="380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150</v>
      </c>
      <c r="C80" s="31">
        <v>4301011564</v>
      </c>
      <c r="D80" s="379">
        <v>4680115882577</v>
      </c>
      <c r="E80" s="380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5"/>
      <c r="Q80" s="385"/>
      <c r="R80" s="385"/>
      <c r="S80" s="380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4301011432</v>
      </c>
      <c r="D81" s="379">
        <v>4680115882720</v>
      </c>
      <c r="E81" s="380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5"/>
      <c r="Q81" s="385"/>
      <c r="R81" s="385"/>
      <c r="S81" s="380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4301011417</v>
      </c>
      <c r="D82" s="379">
        <v>4680115880269</v>
      </c>
      <c r="E82" s="380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4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5"/>
      <c r="Q82" s="385"/>
      <c r="R82" s="385"/>
      <c r="S82" s="380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9">
        <v>4680115880429</v>
      </c>
      <c r="E83" s="380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4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5"/>
      <c r="Q83" s="385"/>
      <c r="R83" s="385"/>
      <c r="S83" s="380"/>
      <c r="T83" s="34"/>
      <c r="U83" s="34"/>
      <c r="V83" s="35" t="s">
        <v>67</v>
      </c>
      <c r="W83" s="370">
        <v>161</v>
      </c>
      <c r="X83" s="371">
        <f t="shared" si="6"/>
        <v>162</v>
      </c>
      <c r="Y83" s="36">
        <f>IFERROR(IF(X83=0,"",ROUNDUP(X83/H83,0)*0.00937),"")</f>
        <v>0.33732000000000001</v>
      </c>
      <c r="Z83" s="56"/>
      <c r="AA83" s="57"/>
      <c r="AE83" s="64"/>
      <c r="BB83" s="101" t="s">
        <v>1</v>
      </c>
      <c r="BL83" s="64">
        <f t="shared" si="8"/>
        <v>169.58666666666667</v>
      </c>
      <c r="BM83" s="64">
        <f t="shared" si="9"/>
        <v>170.64</v>
      </c>
      <c r="BN83" s="64">
        <f t="shared" si="10"/>
        <v>0.29814814814814816</v>
      </c>
      <c r="BO83" s="64">
        <f t="shared" si="11"/>
        <v>0.3</v>
      </c>
    </row>
    <row r="84" spans="1:67" ht="16.5" hidden="1" customHeight="1" x14ac:dyDescent="0.25">
      <c r="A84" s="54" t="s">
        <v>157</v>
      </c>
      <c r="B84" s="54" t="s">
        <v>158</v>
      </c>
      <c r="C84" s="31">
        <v>4301011462</v>
      </c>
      <c r="D84" s="379">
        <v>4680115881457</v>
      </c>
      <c r="E84" s="380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70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5"/>
      <c r="Q84" s="385"/>
      <c r="R84" s="385"/>
      <c r="S84" s="380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76"/>
      <c r="B85" s="377"/>
      <c r="C85" s="377"/>
      <c r="D85" s="377"/>
      <c r="E85" s="377"/>
      <c r="F85" s="377"/>
      <c r="G85" s="377"/>
      <c r="H85" s="377"/>
      <c r="I85" s="377"/>
      <c r="J85" s="377"/>
      <c r="K85" s="377"/>
      <c r="L85" s="377"/>
      <c r="M85" s="377"/>
      <c r="N85" s="378"/>
      <c r="O85" s="381" t="s">
        <v>72</v>
      </c>
      <c r="P85" s="382"/>
      <c r="Q85" s="382"/>
      <c r="R85" s="382"/>
      <c r="S85" s="382"/>
      <c r="T85" s="382"/>
      <c r="U85" s="38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174.95177320177319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177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3.1069499999999999</v>
      </c>
      <c r="Z85" s="373"/>
      <c r="AA85" s="373"/>
    </row>
    <row r="86" spans="1:67" x14ac:dyDescent="0.2">
      <c r="A86" s="377"/>
      <c r="B86" s="377"/>
      <c r="C86" s="377"/>
      <c r="D86" s="377"/>
      <c r="E86" s="377"/>
      <c r="F86" s="377"/>
      <c r="G86" s="377"/>
      <c r="H86" s="377"/>
      <c r="I86" s="377"/>
      <c r="J86" s="377"/>
      <c r="K86" s="377"/>
      <c r="L86" s="377"/>
      <c r="M86" s="377"/>
      <c r="N86" s="378"/>
      <c r="O86" s="381" t="s">
        <v>72</v>
      </c>
      <c r="P86" s="382"/>
      <c r="Q86" s="382"/>
      <c r="R86" s="382"/>
      <c r="S86" s="382"/>
      <c r="T86" s="382"/>
      <c r="U86" s="383"/>
      <c r="V86" s="37" t="s">
        <v>67</v>
      </c>
      <c r="W86" s="372">
        <f>IFERROR(SUM(W65:W84),"0")</f>
        <v>1517</v>
      </c>
      <c r="X86" s="372">
        <f>IFERROR(SUM(X65:X84),"0")</f>
        <v>1536.8</v>
      </c>
      <c r="Y86" s="37"/>
      <c r="Z86" s="373"/>
      <c r="AA86" s="373"/>
    </row>
    <row r="87" spans="1:67" ht="14.25" hidden="1" customHeight="1" x14ac:dyDescent="0.25">
      <c r="A87" s="386" t="s">
        <v>102</v>
      </c>
      <c r="B87" s="377"/>
      <c r="C87" s="377"/>
      <c r="D87" s="377"/>
      <c r="E87" s="377"/>
      <c r="F87" s="377"/>
      <c r="G87" s="377"/>
      <c r="H87" s="377"/>
      <c r="I87" s="377"/>
      <c r="J87" s="377"/>
      <c r="K87" s="377"/>
      <c r="L87" s="377"/>
      <c r="M87" s="377"/>
      <c r="N87" s="377"/>
      <c r="O87" s="377"/>
      <c r="P87" s="377"/>
      <c r="Q87" s="377"/>
      <c r="R87" s="377"/>
      <c r="S87" s="377"/>
      <c r="T87" s="377"/>
      <c r="U87" s="377"/>
      <c r="V87" s="377"/>
      <c r="W87" s="377"/>
      <c r="X87" s="377"/>
      <c r="Y87" s="377"/>
      <c r="Z87" s="366"/>
      <c r="AA87" s="366"/>
    </row>
    <row r="88" spans="1:67" ht="16.5" hidden="1" customHeight="1" x14ac:dyDescent="0.25">
      <c r="A88" s="54" t="s">
        <v>159</v>
      </c>
      <c r="B88" s="54" t="s">
        <v>160</v>
      </c>
      <c r="C88" s="31">
        <v>4301020235</v>
      </c>
      <c r="D88" s="379">
        <v>4680115881488</v>
      </c>
      <c r="E88" s="380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5"/>
      <c r="Q88" s="385"/>
      <c r="R88" s="385"/>
      <c r="S88" s="380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hidden="1" customHeight="1" x14ac:dyDescent="0.25">
      <c r="A89" s="54" t="s">
        <v>161</v>
      </c>
      <c r="B89" s="54" t="s">
        <v>162</v>
      </c>
      <c r="C89" s="31">
        <v>4301020228</v>
      </c>
      <c r="D89" s="379">
        <v>4680115882751</v>
      </c>
      <c r="E89" s="380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5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5"/>
      <c r="Q89" s="385"/>
      <c r="R89" s="385"/>
      <c r="S89" s="380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163</v>
      </c>
      <c r="B90" s="54" t="s">
        <v>164</v>
      </c>
      <c r="C90" s="31">
        <v>4301020258</v>
      </c>
      <c r="D90" s="379">
        <v>4680115882775</v>
      </c>
      <c r="E90" s="380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50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5"/>
      <c r="Q90" s="385"/>
      <c r="R90" s="385"/>
      <c r="S90" s="380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4301020217</v>
      </c>
      <c r="D91" s="379">
        <v>4680115880658</v>
      </c>
      <c r="E91" s="380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7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5"/>
      <c r="Q91" s="385"/>
      <c r="R91" s="385"/>
      <c r="S91" s="380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idden="1" x14ac:dyDescent="0.2">
      <c r="A92" s="376"/>
      <c r="B92" s="377"/>
      <c r="C92" s="377"/>
      <c r="D92" s="377"/>
      <c r="E92" s="377"/>
      <c r="F92" s="377"/>
      <c r="G92" s="377"/>
      <c r="H92" s="377"/>
      <c r="I92" s="377"/>
      <c r="J92" s="377"/>
      <c r="K92" s="377"/>
      <c r="L92" s="377"/>
      <c r="M92" s="377"/>
      <c r="N92" s="378"/>
      <c r="O92" s="381" t="s">
        <v>72</v>
      </c>
      <c r="P92" s="382"/>
      <c r="Q92" s="382"/>
      <c r="R92" s="382"/>
      <c r="S92" s="382"/>
      <c r="T92" s="382"/>
      <c r="U92" s="38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hidden="1" x14ac:dyDescent="0.2">
      <c r="A93" s="377"/>
      <c r="B93" s="377"/>
      <c r="C93" s="377"/>
      <c r="D93" s="377"/>
      <c r="E93" s="377"/>
      <c r="F93" s="377"/>
      <c r="G93" s="377"/>
      <c r="H93" s="377"/>
      <c r="I93" s="377"/>
      <c r="J93" s="377"/>
      <c r="K93" s="377"/>
      <c r="L93" s="377"/>
      <c r="M93" s="377"/>
      <c r="N93" s="378"/>
      <c r="O93" s="381" t="s">
        <v>72</v>
      </c>
      <c r="P93" s="382"/>
      <c r="Q93" s="382"/>
      <c r="R93" s="382"/>
      <c r="S93" s="382"/>
      <c r="T93" s="382"/>
      <c r="U93" s="38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hidden="1" customHeight="1" x14ac:dyDescent="0.25">
      <c r="A94" s="386" t="s">
        <v>61</v>
      </c>
      <c r="B94" s="377"/>
      <c r="C94" s="377"/>
      <c r="D94" s="377"/>
      <c r="E94" s="377"/>
      <c r="F94" s="377"/>
      <c r="G94" s="377"/>
      <c r="H94" s="377"/>
      <c r="I94" s="377"/>
      <c r="J94" s="377"/>
      <c r="K94" s="377"/>
      <c r="L94" s="377"/>
      <c r="M94" s="377"/>
      <c r="N94" s="377"/>
      <c r="O94" s="377"/>
      <c r="P94" s="377"/>
      <c r="Q94" s="377"/>
      <c r="R94" s="377"/>
      <c r="S94" s="377"/>
      <c r="T94" s="377"/>
      <c r="U94" s="377"/>
      <c r="V94" s="377"/>
      <c r="W94" s="377"/>
      <c r="X94" s="377"/>
      <c r="Y94" s="377"/>
      <c r="Z94" s="366"/>
      <c r="AA94" s="366"/>
    </row>
    <row r="95" spans="1:67" ht="16.5" hidden="1" customHeight="1" x14ac:dyDescent="0.25">
      <c r="A95" s="54" t="s">
        <v>167</v>
      </c>
      <c r="B95" s="54" t="s">
        <v>168</v>
      </c>
      <c r="C95" s="31">
        <v>4301030895</v>
      </c>
      <c r="D95" s="379">
        <v>4607091387667</v>
      </c>
      <c r="E95" s="380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5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5"/>
      <c r="Q95" s="385"/>
      <c r="R95" s="385"/>
      <c r="S95" s="380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hidden="1" customHeight="1" x14ac:dyDescent="0.25">
      <c r="A96" s="54" t="s">
        <v>169</v>
      </c>
      <c r="B96" s="54" t="s">
        <v>170</v>
      </c>
      <c r="C96" s="31">
        <v>4301030961</v>
      </c>
      <c r="D96" s="379">
        <v>4607091387636</v>
      </c>
      <c r="E96" s="380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4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5"/>
      <c r="Q96" s="385"/>
      <c r="R96" s="385"/>
      <c r="S96" s="380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hidden="1" customHeight="1" x14ac:dyDescent="0.25">
      <c r="A97" s="54" t="s">
        <v>171</v>
      </c>
      <c r="B97" s="54" t="s">
        <v>172</v>
      </c>
      <c r="C97" s="31">
        <v>4301030963</v>
      </c>
      <c r="D97" s="379">
        <v>4607091382426</v>
      </c>
      <c r="E97" s="380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5"/>
      <c r="Q97" s="385"/>
      <c r="R97" s="385"/>
      <c r="S97" s="380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4301030962</v>
      </c>
      <c r="D98" s="379">
        <v>4607091386547</v>
      </c>
      <c r="E98" s="380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48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5"/>
      <c r="Q98" s="385"/>
      <c r="R98" s="385"/>
      <c r="S98" s="380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175</v>
      </c>
      <c r="B99" s="54" t="s">
        <v>176</v>
      </c>
      <c r="C99" s="31">
        <v>4301030964</v>
      </c>
      <c r="D99" s="379">
        <v>4607091382464</v>
      </c>
      <c r="E99" s="380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5"/>
      <c r="Q99" s="385"/>
      <c r="R99" s="385"/>
      <c r="S99" s="380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4301031234</v>
      </c>
      <c r="D100" s="379">
        <v>4680115883444</v>
      </c>
      <c r="E100" s="380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65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85"/>
      <c r="Q100" s="385"/>
      <c r="R100" s="385"/>
      <c r="S100" s="380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179</v>
      </c>
      <c r="C101" s="31">
        <v>4301031235</v>
      </c>
      <c r="D101" s="379">
        <v>4680115883444</v>
      </c>
      <c r="E101" s="380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3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0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idden="1" x14ac:dyDescent="0.2">
      <c r="A102" s="376"/>
      <c r="B102" s="377"/>
      <c r="C102" s="377"/>
      <c r="D102" s="377"/>
      <c r="E102" s="377"/>
      <c r="F102" s="377"/>
      <c r="G102" s="377"/>
      <c r="H102" s="377"/>
      <c r="I102" s="377"/>
      <c r="J102" s="377"/>
      <c r="K102" s="377"/>
      <c r="L102" s="377"/>
      <c r="M102" s="377"/>
      <c r="N102" s="378"/>
      <c r="O102" s="381" t="s">
        <v>72</v>
      </c>
      <c r="P102" s="382"/>
      <c r="Q102" s="382"/>
      <c r="R102" s="382"/>
      <c r="S102" s="382"/>
      <c r="T102" s="382"/>
      <c r="U102" s="38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hidden="1" x14ac:dyDescent="0.2">
      <c r="A103" s="377"/>
      <c r="B103" s="377"/>
      <c r="C103" s="377"/>
      <c r="D103" s="377"/>
      <c r="E103" s="377"/>
      <c r="F103" s="377"/>
      <c r="G103" s="377"/>
      <c r="H103" s="377"/>
      <c r="I103" s="377"/>
      <c r="J103" s="377"/>
      <c r="K103" s="377"/>
      <c r="L103" s="377"/>
      <c r="M103" s="377"/>
      <c r="N103" s="378"/>
      <c r="O103" s="381" t="s">
        <v>72</v>
      </c>
      <c r="P103" s="382"/>
      <c r="Q103" s="382"/>
      <c r="R103" s="382"/>
      <c r="S103" s="382"/>
      <c r="T103" s="382"/>
      <c r="U103" s="38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hidden="1" customHeight="1" x14ac:dyDescent="0.25">
      <c r="A104" s="386" t="s">
        <v>74</v>
      </c>
      <c r="B104" s="377"/>
      <c r="C104" s="377"/>
      <c r="D104" s="377"/>
      <c r="E104" s="377"/>
      <c r="F104" s="377"/>
      <c r="G104" s="377"/>
      <c r="H104" s="377"/>
      <c r="I104" s="377"/>
      <c r="J104" s="377"/>
      <c r="K104" s="377"/>
      <c r="L104" s="377"/>
      <c r="M104" s="377"/>
      <c r="N104" s="377"/>
      <c r="O104" s="377"/>
      <c r="P104" s="377"/>
      <c r="Q104" s="377"/>
      <c r="R104" s="377"/>
      <c r="S104" s="377"/>
      <c r="T104" s="377"/>
      <c r="U104" s="377"/>
      <c r="V104" s="377"/>
      <c r="W104" s="377"/>
      <c r="X104" s="377"/>
      <c r="Y104" s="377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9">
        <v>4680115884915</v>
      </c>
      <c r="E105" s="380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507" t="s">
        <v>182</v>
      </c>
      <c r="P105" s="385"/>
      <c r="Q105" s="385"/>
      <c r="R105" s="385"/>
      <c r="S105" s="380"/>
      <c r="T105" s="34"/>
      <c r="U105" s="34"/>
      <c r="V105" s="35" t="s">
        <v>67</v>
      </c>
      <c r="W105" s="370">
        <v>9</v>
      </c>
      <c r="X105" s="371">
        <f t="shared" ref="X105:X116" si="18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10</v>
      </c>
      <c r="BM105" s="64">
        <f t="shared" ref="BM105:BM116" si="20">IFERROR(X105*I105/H105,"0")</f>
        <v>10</v>
      </c>
      <c r="BN105" s="64">
        <f t="shared" ref="BN105:BN116" si="21">IFERROR(1/J105*(W105/H105),"0")</f>
        <v>3.2051282051282048E-2</v>
      </c>
      <c r="BO105" s="64">
        <f t="shared" ref="BO105:BO116" si="22">IFERROR(1/J105*(X105/H105),"0")</f>
        <v>3.2051282051282048E-2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9">
        <v>4680115884311</v>
      </c>
      <c r="E106" s="380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73" t="s">
        <v>185</v>
      </c>
      <c r="P106" s="385"/>
      <c r="Q106" s="385"/>
      <c r="R106" s="385"/>
      <c r="S106" s="380"/>
      <c r="T106" s="34"/>
      <c r="U106" s="34"/>
      <c r="V106" s="35" t="s">
        <v>67</v>
      </c>
      <c r="W106" s="370">
        <v>9</v>
      </c>
      <c r="X106" s="371">
        <f t="shared" si="18"/>
        <v>9</v>
      </c>
      <c r="Y106" s="36">
        <f>IFERROR(IF(X106=0,"",ROUNDUP(X106/H106,0)*0.00753),"")</f>
        <v>3.7650000000000003E-2</v>
      </c>
      <c r="Z106" s="56"/>
      <c r="AA106" s="57" t="s">
        <v>68</v>
      </c>
      <c r="AE106" s="64"/>
      <c r="BB106" s="115" t="s">
        <v>1</v>
      </c>
      <c r="BL106" s="64">
        <f t="shared" si="19"/>
        <v>10.329999999999998</v>
      </c>
      <c r="BM106" s="64">
        <f t="shared" si="20"/>
        <v>10.329999999999998</v>
      </c>
      <c r="BN106" s="64">
        <f t="shared" si="21"/>
        <v>3.2051282051282048E-2</v>
      </c>
      <c r="BO106" s="64">
        <f t="shared" si="22"/>
        <v>3.2051282051282048E-2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9">
        <v>4607091386967</v>
      </c>
      <c r="E107" s="380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42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0"/>
      <c r="T107" s="34"/>
      <c r="U107" s="34"/>
      <c r="V107" s="35" t="s">
        <v>67</v>
      </c>
      <c r="W107" s="370">
        <v>91</v>
      </c>
      <c r="X107" s="371">
        <f t="shared" si="18"/>
        <v>92.4</v>
      </c>
      <c r="Y107" s="36">
        <f>IFERROR(IF(X107=0,"",ROUNDUP(X107/H107,0)*0.02175),"")</f>
        <v>0.23924999999999999</v>
      </c>
      <c r="Z107" s="56"/>
      <c r="AA107" s="57"/>
      <c r="AE107" s="64"/>
      <c r="BB107" s="116" t="s">
        <v>1</v>
      </c>
      <c r="BL107" s="64">
        <f t="shared" si="19"/>
        <v>97.11</v>
      </c>
      <c r="BM107" s="64">
        <f t="shared" si="20"/>
        <v>98.604000000000013</v>
      </c>
      <c r="BN107" s="64">
        <f t="shared" si="21"/>
        <v>0.19345238095238093</v>
      </c>
      <c r="BO107" s="64">
        <f t="shared" si="22"/>
        <v>0.19642857142857142</v>
      </c>
    </row>
    <row r="108" spans="1:67" ht="27" hidden="1" customHeight="1" x14ac:dyDescent="0.25">
      <c r="A108" s="54" t="s">
        <v>186</v>
      </c>
      <c r="B108" s="54" t="s">
        <v>188</v>
      </c>
      <c r="C108" s="31">
        <v>4301051437</v>
      </c>
      <c r="D108" s="379">
        <v>4607091386967</v>
      </c>
      <c r="E108" s="380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60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5"/>
      <c r="Q108" s="385"/>
      <c r="R108" s="385"/>
      <c r="S108" s="380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9">
        <v>4607091385304</v>
      </c>
      <c r="E109" s="380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5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5"/>
      <c r="Q109" s="385"/>
      <c r="R109" s="385"/>
      <c r="S109" s="380"/>
      <c r="T109" s="34"/>
      <c r="U109" s="34"/>
      <c r="V109" s="35" t="s">
        <v>67</v>
      </c>
      <c r="W109" s="370">
        <v>214</v>
      </c>
      <c r="X109" s="371">
        <f t="shared" si="18"/>
        <v>218.4</v>
      </c>
      <c r="Y109" s="36">
        <f>IFERROR(IF(X109=0,"",ROUNDUP(X109/H109,0)*0.02175),"")</f>
        <v>0.5655</v>
      </c>
      <c r="Z109" s="56"/>
      <c r="AA109" s="57"/>
      <c r="AE109" s="64"/>
      <c r="BB109" s="118" t="s">
        <v>1</v>
      </c>
      <c r="BL109" s="64">
        <f t="shared" si="19"/>
        <v>228.36857142857141</v>
      </c>
      <c r="BM109" s="64">
        <f t="shared" si="20"/>
        <v>233.06400000000002</v>
      </c>
      <c r="BN109" s="64">
        <f t="shared" si="21"/>
        <v>0.45493197278911557</v>
      </c>
      <c r="BO109" s="64">
        <f t="shared" si="22"/>
        <v>0.46428571428571425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4301051648</v>
      </c>
      <c r="D110" s="379">
        <v>4607091386264</v>
      </c>
      <c r="E110" s="380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5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5"/>
      <c r="Q110" s="385"/>
      <c r="R110" s="385"/>
      <c r="S110" s="380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9">
        <v>4607091385731</v>
      </c>
      <c r="E111" s="380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49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5"/>
      <c r="Q111" s="385"/>
      <c r="R111" s="385"/>
      <c r="S111" s="380"/>
      <c r="T111" s="34"/>
      <c r="U111" s="34"/>
      <c r="V111" s="35" t="s">
        <v>67</v>
      </c>
      <c r="W111" s="370">
        <v>115</v>
      </c>
      <c r="X111" s="371">
        <f t="shared" si="18"/>
        <v>116.10000000000001</v>
      </c>
      <c r="Y111" s="36">
        <f>IFERROR(IF(X111=0,"",ROUNDUP(X111/H111,0)*0.00753),"")</f>
        <v>0.32379000000000002</v>
      </c>
      <c r="Z111" s="56"/>
      <c r="AA111" s="57"/>
      <c r="AE111" s="64"/>
      <c r="BB111" s="120" t="s">
        <v>1</v>
      </c>
      <c r="BL111" s="64">
        <f t="shared" si="19"/>
        <v>126.58518518518517</v>
      </c>
      <c r="BM111" s="64">
        <f t="shared" si="20"/>
        <v>127.79600000000001</v>
      </c>
      <c r="BN111" s="64">
        <f t="shared" si="21"/>
        <v>0.27302943969610632</v>
      </c>
      <c r="BO111" s="64">
        <f t="shared" si="22"/>
        <v>0.27564102564102561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9">
        <v>4680115880214</v>
      </c>
      <c r="E112" s="380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44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5"/>
      <c r="Q112" s="385"/>
      <c r="R112" s="385"/>
      <c r="S112" s="380"/>
      <c r="T112" s="34"/>
      <c r="U112" s="34"/>
      <c r="V112" s="35" t="s">
        <v>67</v>
      </c>
      <c r="W112" s="370">
        <v>171</v>
      </c>
      <c r="X112" s="371">
        <f t="shared" si="18"/>
        <v>172.8</v>
      </c>
      <c r="Y112" s="36">
        <f>IFERROR(IF(X112=0,"",ROUNDUP(X112/H112,0)*0.00937),"")</f>
        <v>0.59967999999999999</v>
      </c>
      <c r="Z112" s="56"/>
      <c r="AA112" s="57"/>
      <c r="AE112" s="64"/>
      <c r="BB112" s="121" t="s">
        <v>1</v>
      </c>
      <c r="BL112" s="64">
        <f t="shared" si="19"/>
        <v>189.23999999999998</v>
      </c>
      <c r="BM112" s="64">
        <f t="shared" si="20"/>
        <v>191.232</v>
      </c>
      <c r="BN112" s="64">
        <f t="shared" si="21"/>
        <v>0.52777777777777768</v>
      </c>
      <c r="BO112" s="64">
        <f t="shared" si="22"/>
        <v>0.53333333333333333</v>
      </c>
    </row>
    <row r="113" spans="1:67" ht="27" hidden="1" customHeight="1" x14ac:dyDescent="0.25">
      <c r="A113" s="54" t="s">
        <v>197</v>
      </c>
      <c r="B113" s="54" t="s">
        <v>198</v>
      </c>
      <c r="C113" s="31">
        <v>4301051438</v>
      </c>
      <c r="D113" s="379">
        <v>4680115880894</v>
      </c>
      <c r="E113" s="380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60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0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199</v>
      </c>
      <c r="B114" s="54" t="s">
        <v>200</v>
      </c>
      <c r="C114" s="31">
        <v>4301051313</v>
      </c>
      <c r="D114" s="379">
        <v>4607091385427</v>
      </c>
      <c r="E114" s="380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5"/>
      <c r="Q114" s="385"/>
      <c r="R114" s="385"/>
      <c r="S114" s="380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201</v>
      </c>
      <c r="B115" s="54" t="s">
        <v>202</v>
      </c>
      <c r="C115" s="31">
        <v>4301051480</v>
      </c>
      <c r="D115" s="379">
        <v>4680115882645</v>
      </c>
      <c r="E115" s="380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65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5"/>
      <c r="Q115" s="385"/>
      <c r="R115" s="385"/>
      <c r="S115" s="380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203</v>
      </c>
      <c r="B116" s="54" t="s">
        <v>204</v>
      </c>
      <c r="C116" s="31">
        <v>4301051641</v>
      </c>
      <c r="D116" s="379">
        <v>4680115884403</v>
      </c>
      <c r="E116" s="380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61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5"/>
      <c r="Q116" s="385"/>
      <c r="R116" s="385"/>
      <c r="S116" s="380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76"/>
      <c r="B117" s="377"/>
      <c r="C117" s="377"/>
      <c r="D117" s="377"/>
      <c r="E117" s="377"/>
      <c r="F117" s="377"/>
      <c r="G117" s="377"/>
      <c r="H117" s="377"/>
      <c r="I117" s="377"/>
      <c r="J117" s="377"/>
      <c r="K117" s="377"/>
      <c r="L117" s="377"/>
      <c r="M117" s="377"/>
      <c r="N117" s="378"/>
      <c r="O117" s="381" t="s">
        <v>72</v>
      </c>
      <c r="P117" s="382"/>
      <c r="Q117" s="382"/>
      <c r="R117" s="382"/>
      <c r="S117" s="382"/>
      <c r="T117" s="382"/>
      <c r="U117" s="38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152.23544973544972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154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1.80352</v>
      </c>
      <c r="Z117" s="373"/>
      <c r="AA117" s="373"/>
    </row>
    <row r="118" spans="1:67" x14ac:dyDescent="0.2">
      <c r="A118" s="377"/>
      <c r="B118" s="377"/>
      <c r="C118" s="377"/>
      <c r="D118" s="377"/>
      <c r="E118" s="377"/>
      <c r="F118" s="377"/>
      <c r="G118" s="377"/>
      <c r="H118" s="377"/>
      <c r="I118" s="377"/>
      <c r="J118" s="377"/>
      <c r="K118" s="377"/>
      <c r="L118" s="377"/>
      <c r="M118" s="377"/>
      <c r="N118" s="378"/>
      <c r="O118" s="381" t="s">
        <v>72</v>
      </c>
      <c r="P118" s="382"/>
      <c r="Q118" s="382"/>
      <c r="R118" s="382"/>
      <c r="S118" s="382"/>
      <c r="T118" s="382"/>
      <c r="U118" s="383"/>
      <c r="V118" s="37" t="s">
        <v>67</v>
      </c>
      <c r="W118" s="372">
        <f>IFERROR(SUM(W105:W116),"0")</f>
        <v>609</v>
      </c>
      <c r="X118" s="372">
        <f>IFERROR(SUM(X105:X116),"0")</f>
        <v>617.70000000000005</v>
      </c>
      <c r="Y118" s="37"/>
      <c r="Z118" s="373"/>
      <c r="AA118" s="373"/>
    </row>
    <row r="119" spans="1:67" ht="14.25" hidden="1" customHeight="1" x14ac:dyDescent="0.25">
      <c r="A119" s="386" t="s">
        <v>205</v>
      </c>
      <c r="B119" s="377"/>
      <c r="C119" s="377"/>
      <c r="D119" s="377"/>
      <c r="E119" s="377"/>
      <c r="F119" s="377"/>
      <c r="G119" s="377"/>
      <c r="H119" s="377"/>
      <c r="I119" s="377"/>
      <c r="J119" s="377"/>
      <c r="K119" s="377"/>
      <c r="L119" s="377"/>
      <c r="M119" s="377"/>
      <c r="N119" s="377"/>
      <c r="O119" s="377"/>
      <c r="P119" s="377"/>
      <c r="Q119" s="377"/>
      <c r="R119" s="377"/>
      <c r="S119" s="377"/>
      <c r="T119" s="377"/>
      <c r="U119" s="377"/>
      <c r="V119" s="377"/>
      <c r="W119" s="377"/>
      <c r="X119" s="377"/>
      <c r="Y119" s="377"/>
      <c r="Z119" s="366"/>
      <c r="AA119" s="366"/>
    </row>
    <row r="120" spans="1:67" ht="27" hidden="1" customHeight="1" x14ac:dyDescent="0.25">
      <c r="A120" s="54" t="s">
        <v>206</v>
      </c>
      <c r="B120" s="54" t="s">
        <v>207</v>
      </c>
      <c r="C120" s="31">
        <v>4301060296</v>
      </c>
      <c r="D120" s="379">
        <v>4607091383065</v>
      </c>
      <c r="E120" s="380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6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5"/>
      <c r="Q120" s="385"/>
      <c r="R120" s="385"/>
      <c r="S120" s="380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hidden="1" customHeight="1" x14ac:dyDescent="0.25">
      <c r="A121" s="54" t="s">
        <v>208</v>
      </c>
      <c r="B121" s="54" t="s">
        <v>209</v>
      </c>
      <c r="C121" s="31">
        <v>4301060366</v>
      </c>
      <c r="D121" s="379">
        <v>4680115881532</v>
      </c>
      <c r="E121" s="380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7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5"/>
      <c r="Q121" s="385"/>
      <c r="R121" s="385"/>
      <c r="S121" s="380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9">
        <v>4680115881532</v>
      </c>
      <c r="E122" s="380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40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5"/>
      <c r="Q122" s="385"/>
      <c r="R122" s="385"/>
      <c r="S122" s="380"/>
      <c r="T122" s="34"/>
      <c r="U122" s="34"/>
      <c r="V122" s="35" t="s">
        <v>67</v>
      </c>
      <c r="W122" s="370">
        <v>97</v>
      </c>
      <c r="X122" s="371">
        <f t="shared" si="23"/>
        <v>100.80000000000001</v>
      </c>
      <c r="Y122" s="36">
        <f>IFERROR(IF(X122=0,"",ROUNDUP(X122/H122,0)*0.02175),"")</f>
        <v>0.26100000000000001</v>
      </c>
      <c r="Z122" s="56"/>
      <c r="AA122" s="57"/>
      <c r="AE122" s="64"/>
      <c r="BB122" s="128" t="s">
        <v>1</v>
      </c>
      <c r="BL122" s="64">
        <f t="shared" si="24"/>
        <v>103.51285714285714</v>
      </c>
      <c r="BM122" s="64">
        <f t="shared" si="25"/>
        <v>107.56800000000001</v>
      </c>
      <c r="BN122" s="64">
        <f t="shared" si="26"/>
        <v>0.20620748299319727</v>
      </c>
      <c r="BO122" s="64">
        <f t="shared" si="27"/>
        <v>0.21428571428571427</v>
      </c>
    </row>
    <row r="123" spans="1:67" ht="27" hidden="1" customHeight="1" x14ac:dyDescent="0.25">
      <c r="A123" s="54" t="s">
        <v>208</v>
      </c>
      <c r="B123" s="54" t="s">
        <v>211</v>
      </c>
      <c r="C123" s="31">
        <v>4301060350</v>
      </c>
      <c r="D123" s="379">
        <v>4680115881532</v>
      </c>
      <c r="E123" s="380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5"/>
      <c r="Q123" s="385"/>
      <c r="R123" s="385"/>
      <c r="S123" s="380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212</v>
      </c>
      <c r="B124" s="54" t="s">
        <v>213</v>
      </c>
      <c r="C124" s="31">
        <v>4301060356</v>
      </c>
      <c r="D124" s="379">
        <v>4680115882652</v>
      </c>
      <c r="E124" s="380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5"/>
      <c r="Q124" s="385"/>
      <c r="R124" s="385"/>
      <c r="S124" s="380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hidden="1" customHeight="1" x14ac:dyDescent="0.25">
      <c r="A125" s="54" t="s">
        <v>214</v>
      </c>
      <c r="B125" s="54" t="s">
        <v>215</v>
      </c>
      <c r="C125" s="31">
        <v>4301060309</v>
      </c>
      <c r="D125" s="379">
        <v>4680115880238</v>
      </c>
      <c r="E125" s="380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44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5"/>
      <c r="Q125" s="385"/>
      <c r="R125" s="385"/>
      <c r="S125" s="380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hidden="1" customHeight="1" x14ac:dyDescent="0.25">
      <c r="A126" s="54" t="s">
        <v>216</v>
      </c>
      <c r="B126" s="54" t="s">
        <v>217</v>
      </c>
      <c r="C126" s="31">
        <v>4301060351</v>
      </c>
      <c r="D126" s="379">
        <v>4680115881464</v>
      </c>
      <c r="E126" s="380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61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5"/>
      <c r="Q126" s="385"/>
      <c r="R126" s="385"/>
      <c r="S126" s="380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76"/>
      <c r="B127" s="377"/>
      <c r="C127" s="377"/>
      <c r="D127" s="377"/>
      <c r="E127" s="377"/>
      <c r="F127" s="377"/>
      <c r="G127" s="377"/>
      <c r="H127" s="377"/>
      <c r="I127" s="377"/>
      <c r="J127" s="377"/>
      <c r="K127" s="377"/>
      <c r="L127" s="377"/>
      <c r="M127" s="377"/>
      <c r="N127" s="378"/>
      <c r="O127" s="381" t="s">
        <v>72</v>
      </c>
      <c r="P127" s="382"/>
      <c r="Q127" s="382"/>
      <c r="R127" s="382"/>
      <c r="S127" s="382"/>
      <c r="T127" s="382"/>
      <c r="U127" s="38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11.547619047619047</v>
      </c>
      <c r="X127" s="372">
        <f>IFERROR(X120/H120,"0")+IFERROR(X121/H121,"0")+IFERROR(X122/H122,"0")+IFERROR(X123/H123,"0")+IFERROR(X124/H124,"0")+IFERROR(X125/H125,"0")+IFERROR(X126/H126,"0")</f>
        <v>12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0.26100000000000001</v>
      </c>
      <c r="Z127" s="373"/>
      <c r="AA127" s="373"/>
    </row>
    <row r="128" spans="1:67" x14ac:dyDescent="0.2">
      <c r="A128" s="377"/>
      <c r="B128" s="377"/>
      <c r="C128" s="377"/>
      <c r="D128" s="377"/>
      <c r="E128" s="377"/>
      <c r="F128" s="377"/>
      <c r="G128" s="377"/>
      <c r="H128" s="377"/>
      <c r="I128" s="377"/>
      <c r="J128" s="377"/>
      <c r="K128" s="377"/>
      <c r="L128" s="377"/>
      <c r="M128" s="377"/>
      <c r="N128" s="378"/>
      <c r="O128" s="381" t="s">
        <v>72</v>
      </c>
      <c r="P128" s="382"/>
      <c r="Q128" s="382"/>
      <c r="R128" s="382"/>
      <c r="S128" s="382"/>
      <c r="T128" s="382"/>
      <c r="U128" s="383"/>
      <c r="V128" s="37" t="s">
        <v>67</v>
      </c>
      <c r="W128" s="372">
        <f>IFERROR(SUM(W120:W126),"0")</f>
        <v>97</v>
      </c>
      <c r="X128" s="372">
        <f>IFERROR(SUM(X120:X126),"0")</f>
        <v>100.80000000000001</v>
      </c>
      <c r="Y128" s="37"/>
      <c r="Z128" s="373"/>
      <c r="AA128" s="373"/>
    </row>
    <row r="129" spans="1:67" ht="16.5" hidden="1" customHeight="1" x14ac:dyDescent="0.25">
      <c r="A129" s="393" t="s">
        <v>218</v>
      </c>
      <c r="B129" s="377"/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65"/>
      <c r="AA129" s="365"/>
    </row>
    <row r="130" spans="1:67" ht="14.25" hidden="1" customHeight="1" x14ac:dyDescent="0.25">
      <c r="A130" s="386" t="s">
        <v>74</v>
      </c>
      <c r="B130" s="377"/>
      <c r="C130" s="377"/>
      <c r="D130" s="377"/>
      <c r="E130" s="377"/>
      <c r="F130" s="377"/>
      <c r="G130" s="377"/>
      <c r="H130" s="377"/>
      <c r="I130" s="377"/>
      <c r="J130" s="377"/>
      <c r="K130" s="377"/>
      <c r="L130" s="377"/>
      <c r="M130" s="377"/>
      <c r="N130" s="377"/>
      <c r="O130" s="377"/>
      <c r="P130" s="377"/>
      <c r="Q130" s="377"/>
      <c r="R130" s="377"/>
      <c r="S130" s="377"/>
      <c r="T130" s="377"/>
      <c r="U130" s="377"/>
      <c r="V130" s="377"/>
      <c r="W130" s="377"/>
      <c r="X130" s="377"/>
      <c r="Y130" s="377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9">
        <v>4607091385168</v>
      </c>
      <c r="E131" s="380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5"/>
      <c r="Q131" s="385"/>
      <c r="R131" s="385"/>
      <c r="S131" s="380"/>
      <c r="T131" s="34"/>
      <c r="U131" s="34"/>
      <c r="V131" s="35" t="s">
        <v>67</v>
      </c>
      <c r="W131" s="370">
        <v>303</v>
      </c>
      <c r="X131" s="371">
        <f>IFERROR(IF(W131="",0,CEILING((W131/$H131),1)*$H131),"")</f>
        <v>310.8</v>
      </c>
      <c r="Y131" s="36">
        <f>IFERROR(IF(X131=0,"",ROUNDUP(X131/H131,0)*0.02175),"")</f>
        <v>0.80474999999999997</v>
      </c>
      <c r="Z131" s="56"/>
      <c r="AA131" s="57"/>
      <c r="AE131" s="64"/>
      <c r="BB131" s="133" t="s">
        <v>1</v>
      </c>
      <c r="BL131" s="64">
        <f>IFERROR(W131*I131/H131,"0")</f>
        <v>323.12785714285712</v>
      </c>
      <c r="BM131" s="64">
        <f>IFERROR(X131*I131/H131,"0")</f>
        <v>331.44599999999997</v>
      </c>
      <c r="BN131" s="64">
        <f>IFERROR(1/J131*(W131/H131),"0")</f>
        <v>0.64413265306122447</v>
      </c>
      <c r="BO131" s="64">
        <f>IFERROR(1/J131*(X131/H131),"0")</f>
        <v>0.6607142857142857</v>
      </c>
    </row>
    <row r="132" spans="1:67" ht="27" hidden="1" customHeight="1" x14ac:dyDescent="0.25">
      <c r="A132" s="54" t="s">
        <v>219</v>
      </c>
      <c r="B132" s="54" t="s">
        <v>221</v>
      </c>
      <c r="C132" s="31">
        <v>4301051360</v>
      </c>
      <c r="D132" s="379">
        <v>4607091385168</v>
      </c>
      <c r="E132" s="380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43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5"/>
      <c r="Q132" s="385"/>
      <c r="R132" s="385"/>
      <c r="S132" s="380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222</v>
      </c>
      <c r="B133" s="54" t="s">
        <v>223</v>
      </c>
      <c r="C133" s="31">
        <v>4301051362</v>
      </c>
      <c r="D133" s="379">
        <v>4607091383256</v>
      </c>
      <c r="E133" s="380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4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5"/>
      <c r="Q133" s="385"/>
      <c r="R133" s="385"/>
      <c r="S133" s="380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9">
        <v>4607091385748</v>
      </c>
      <c r="E134" s="380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57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5"/>
      <c r="Q134" s="385"/>
      <c r="R134" s="385"/>
      <c r="S134" s="380"/>
      <c r="T134" s="34"/>
      <c r="U134" s="34"/>
      <c r="V134" s="35" t="s">
        <v>67</v>
      </c>
      <c r="W134" s="370">
        <v>161</v>
      </c>
      <c r="X134" s="371">
        <f>IFERROR(IF(W134="",0,CEILING((W134/$H134),1)*$H134),"")</f>
        <v>162</v>
      </c>
      <c r="Y134" s="36">
        <f>IFERROR(IF(X134=0,"",ROUNDUP(X134/H134,0)*0.00753),"")</f>
        <v>0.45180000000000003</v>
      </c>
      <c r="Z134" s="56"/>
      <c r="AA134" s="57"/>
      <c r="AE134" s="64"/>
      <c r="BB134" s="136" t="s">
        <v>1</v>
      </c>
      <c r="BL134" s="64">
        <f>IFERROR(W134*I134/H134,"0")</f>
        <v>177.21925925925925</v>
      </c>
      <c r="BM134" s="64">
        <f>IFERROR(X134*I134/H134,"0")</f>
        <v>178.32</v>
      </c>
      <c r="BN134" s="64">
        <f>IFERROR(1/J134*(W134/H134),"0")</f>
        <v>0.38224121557454888</v>
      </c>
      <c r="BO134" s="64">
        <f>IFERROR(1/J134*(X134/H134),"0")</f>
        <v>0.38461538461538458</v>
      </c>
    </row>
    <row r="135" spans="1:67" ht="16.5" hidden="1" customHeight="1" x14ac:dyDescent="0.25">
      <c r="A135" s="54" t="s">
        <v>226</v>
      </c>
      <c r="B135" s="54" t="s">
        <v>227</v>
      </c>
      <c r="C135" s="31">
        <v>4301051738</v>
      </c>
      <c r="D135" s="379">
        <v>4680115884533</v>
      </c>
      <c r="E135" s="380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40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5"/>
      <c r="Q135" s="385"/>
      <c r="R135" s="385"/>
      <c r="S135" s="380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76"/>
      <c r="B136" s="377"/>
      <c r="C136" s="377"/>
      <c r="D136" s="377"/>
      <c r="E136" s="377"/>
      <c r="F136" s="377"/>
      <c r="G136" s="377"/>
      <c r="H136" s="377"/>
      <c r="I136" s="377"/>
      <c r="J136" s="377"/>
      <c r="K136" s="377"/>
      <c r="L136" s="377"/>
      <c r="M136" s="377"/>
      <c r="N136" s="378"/>
      <c r="O136" s="381" t="s">
        <v>72</v>
      </c>
      <c r="P136" s="382"/>
      <c r="Q136" s="382"/>
      <c r="R136" s="382"/>
      <c r="S136" s="382"/>
      <c r="T136" s="382"/>
      <c r="U136" s="383"/>
      <c r="V136" s="37" t="s">
        <v>73</v>
      </c>
      <c r="W136" s="372">
        <f>IFERROR(W131/H131,"0")+IFERROR(W132/H132,"0")+IFERROR(W133/H133,"0")+IFERROR(W134/H134,"0")+IFERROR(W135/H135,"0")</f>
        <v>95.701058201058203</v>
      </c>
      <c r="X136" s="372">
        <f>IFERROR(X131/H131,"0")+IFERROR(X132/H132,"0")+IFERROR(X133/H133,"0")+IFERROR(X134/H134,"0")+IFERROR(X135/H135,"0")</f>
        <v>97</v>
      </c>
      <c r="Y136" s="372">
        <f>IFERROR(IF(Y131="",0,Y131),"0")+IFERROR(IF(Y132="",0,Y132),"0")+IFERROR(IF(Y133="",0,Y133),"0")+IFERROR(IF(Y134="",0,Y134),"0")+IFERROR(IF(Y135="",0,Y135),"0")</f>
        <v>1.2565500000000001</v>
      </c>
      <c r="Z136" s="373"/>
      <c r="AA136" s="373"/>
    </row>
    <row r="137" spans="1:67" x14ac:dyDescent="0.2">
      <c r="A137" s="37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8"/>
      <c r="O137" s="381" t="s">
        <v>72</v>
      </c>
      <c r="P137" s="382"/>
      <c r="Q137" s="382"/>
      <c r="R137" s="382"/>
      <c r="S137" s="382"/>
      <c r="T137" s="382"/>
      <c r="U137" s="383"/>
      <c r="V137" s="37" t="s">
        <v>67</v>
      </c>
      <c r="W137" s="372">
        <f>IFERROR(SUM(W131:W135),"0")</f>
        <v>464</v>
      </c>
      <c r="X137" s="372">
        <f>IFERROR(SUM(X131:X135),"0")</f>
        <v>472.8</v>
      </c>
      <c r="Y137" s="37"/>
      <c r="Z137" s="373"/>
      <c r="AA137" s="373"/>
    </row>
    <row r="138" spans="1:67" ht="27.75" hidden="1" customHeight="1" x14ac:dyDescent="0.2">
      <c r="A138" s="414" t="s">
        <v>228</v>
      </c>
      <c r="B138" s="415"/>
      <c r="C138" s="415"/>
      <c r="D138" s="415"/>
      <c r="E138" s="415"/>
      <c r="F138" s="415"/>
      <c r="G138" s="415"/>
      <c r="H138" s="415"/>
      <c r="I138" s="415"/>
      <c r="J138" s="415"/>
      <c r="K138" s="415"/>
      <c r="L138" s="415"/>
      <c r="M138" s="415"/>
      <c r="N138" s="415"/>
      <c r="O138" s="415"/>
      <c r="P138" s="415"/>
      <c r="Q138" s="415"/>
      <c r="R138" s="415"/>
      <c r="S138" s="415"/>
      <c r="T138" s="415"/>
      <c r="U138" s="415"/>
      <c r="V138" s="415"/>
      <c r="W138" s="415"/>
      <c r="X138" s="415"/>
      <c r="Y138" s="415"/>
      <c r="Z138" s="48"/>
      <c r="AA138" s="48"/>
    </row>
    <row r="139" spans="1:67" ht="16.5" hidden="1" customHeight="1" x14ac:dyDescent="0.25">
      <c r="A139" s="393" t="s">
        <v>229</v>
      </c>
      <c r="B139" s="377"/>
      <c r="C139" s="377"/>
      <c r="D139" s="377"/>
      <c r="E139" s="377"/>
      <c r="F139" s="377"/>
      <c r="G139" s="377"/>
      <c r="H139" s="377"/>
      <c r="I139" s="377"/>
      <c r="J139" s="377"/>
      <c r="K139" s="377"/>
      <c r="L139" s="377"/>
      <c r="M139" s="377"/>
      <c r="N139" s="377"/>
      <c r="O139" s="377"/>
      <c r="P139" s="377"/>
      <c r="Q139" s="377"/>
      <c r="R139" s="377"/>
      <c r="S139" s="377"/>
      <c r="T139" s="377"/>
      <c r="U139" s="377"/>
      <c r="V139" s="377"/>
      <c r="W139" s="377"/>
      <c r="X139" s="377"/>
      <c r="Y139" s="377"/>
      <c r="Z139" s="365"/>
      <c r="AA139" s="365"/>
    </row>
    <row r="140" spans="1:67" ht="14.25" hidden="1" customHeight="1" x14ac:dyDescent="0.25">
      <c r="A140" s="386" t="s">
        <v>110</v>
      </c>
      <c r="B140" s="377"/>
      <c r="C140" s="377"/>
      <c r="D140" s="377"/>
      <c r="E140" s="377"/>
      <c r="F140" s="377"/>
      <c r="G140" s="377"/>
      <c r="H140" s="377"/>
      <c r="I140" s="377"/>
      <c r="J140" s="377"/>
      <c r="K140" s="377"/>
      <c r="L140" s="377"/>
      <c r="M140" s="377"/>
      <c r="N140" s="377"/>
      <c r="O140" s="377"/>
      <c r="P140" s="377"/>
      <c r="Q140" s="377"/>
      <c r="R140" s="377"/>
      <c r="S140" s="377"/>
      <c r="T140" s="377"/>
      <c r="U140" s="377"/>
      <c r="V140" s="377"/>
      <c r="W140" s="377"/>
      <c r="X140" s="377"/>
      <c r="Y140" s="377"/>
      <c r="Z140" s="366"/>
      <c r="AA140" s="366"/>
    </row>
    <row r="141" spans="1:67" ht="27" hidden="1" customHeight="1" x14ac:dyDescent="0.25">
      <c r="A141" s="54" t="s">
        <v>230</v>
      </c>
      <c r="B141" s="54" t="s">
        <v>231</v>
      </c>
      <c r="C141" s="31">
        <v>4301011223</v>
      </c>
      <c r="D141" s="379">
        <v>4607091383423</v>
      </c>
      <c r="E141" s="380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52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5"/>
      <c r="Q141" s="385"/>
      <c r="R141" s="385"/>
      <c r="S141" s="380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232</v>
      </c>
      <c r="B142" s="54" t="s">
        <v>233</v>
      </c>
      <c r="C142" s="31">
        <v>4301011338</v>
      </c>
      <c r="D142" s="379">
        <v>4607091381405</v>
      </c>
      <c r="E142" s="380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7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5"/>
      <c r="Q142" s="385"/>
      <c r="R142" s="385"/>
      <c r="S142" s="380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hidden="1" customHeight="1" x14ac:dyDescent="0.25">
      <c r="A143" s="54" t="s">
        <v>234</v>
      </c>
      <c r="B143" s="54" t="s">
        <v>235</v>
      </c>
      <c r="C143" s="31">
        <v>4301011333</v>
      </c>
      <c r="D143" s="379">
        <v>4607091386516</v>
      </c>
      <c r="E143" s="380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5"/>
      <c r="Q143" s="385"/>
      <c r="R143" s="385"/>
      <c r="S143" s="380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idden="1" x14ac:dyDescent="0.2">
      <c r="A144" s="376"/>
      <c r="B144" s="377"/>
      <c r="C144" s="377"/>
      <c r="D144" s="377"/>
      <c r="E144" s="377"/>
      <c r="F144" s="377"/>
      <c r="G144" s="377"/>
      <c r="H144" s="377"/>
      <c r="I144" s="377"/>
      <c r="J144" s="377"/>
      <c r="K144" s="377"/>
      <c r="L144" s="377"/>
      <c r="M144" s="377"/>
      <c r="N144" s="378"/>
      <c r="O144" s="381" t="s">
        <v>72</v>
      </c>
      <c r="P144" s="382"/>
      <c r="Q144" s="382"/>
      <c r="R144" s="382"/>
      <c r="S144" s="382"/>
      <c r="T144" s="382"/>
      <c r="U144" s="38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hidden="1" x14ac:dyDescent="0.2">
      <c r="A145" s="377"/>
      <c r="B145" s="377"/>
      <c r="C145" s="377"/>
      <c r="D145" s="377"/>
      <c r="E145" s="377"/>
      <c r="F145" s="377"/>
      <c r="G145" s="377"/>
      <c r="H145" s="377"/>
      <c r="I145" s="377"/>
      <c r="J145" s="377"/>
      <c r="K145" s="377"/>
      <c r="L145" s="377"/>
      <c r="M145" s="377"/>
      <c r="N145" s="378"/>
      <c r="O145" s="381" t="s">
        <v>72</v>
      </c>
      <c r="P145" s="382"/>
      <c r="Q145" s="382"/>
      <c r="R145" s="382"/>
      <c r="S145" s="382"/>
      <c r="T145" s="382"/>
      <c r="U145" s="38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hidden="1" customHeight="1" x14ac:dyDescent="0.25">
      <c r="A146" s="393" t="s">
        <v>236</v>
      </c>
      <c r="B146" s="377"/>
      <c r="C146" s="377"/>
      <c r="D146" s="377"/>
      <c r="E146" s="377"/>
      <c r="F146" s="377"/>
      <c r="G146" s="377"/>
      <c r="H146" s="377"/>
      <c r="I146" s="377"/>
      <c r="J146" s="377"/>
      <c r="K146" s="377"/>
      <c r="L146" s="377"/>
      <c r="M146" s="377"/>
      <c r="N146" s="377"/>
      <c r="O146" s="377"/>
      <c r="P146" s="377"/>
      <c r="Q146" s="377"/>
      <c r="R146" s="377"/>
      <c r="S146" s="377"/>
      <c r="T146" s="377"/>
      <c r="U146" s="377"/>
      <c r="V146" s="377"/>
      <c r="W146" s="377"/>
      <c r="X146" s="377"/>
      <c r="Y146" s="377"/>
      <c r="Z146" s="365"/>
      <c r="AA146" s="365"/>
    </row>
    <row r="147" spans="1:67" ht="14.25" hidden="1" customHeight="1" x14ac:dyDescent="0.25">
      <c r="A147" s="386" t="s">
        <v>61</v>
      </c>
      <c r="B147" s="377"/>
      <c r="C147" s="377"/>
      <c r="D147" s="377"/>
      <c r="E147" s="377"/>
      <c r="F147" s="377"/>
      <c r="G147" s="377"/>
      <c r="H147" s="377"/>
      <c r="I147" s="377"/>
      <c r="J147" s="377"/>
      <c r="K147" s="377"/>
      <c r="L147" s="377"/>
      <c r="M147" s="377"/>
      <c r="N147" s="377"/>
      <c r="O147" s="377"/>
      <c r="P147" s="377"/>
      <c r="Q147" s="377"/>
      <c r="R147" s="377"/>
      <c r="S147" s="377"/>
      <c r="T147" s="377"/>
      <c r="U147" s="377"/>
      <c r="V147" s="377"/>
      <c r="W147" s="377"/>
      <c r="X147" s="377"/>
      <c r="Y147" s="377"/>
      <c r="Z147" s="366"/>
      <c r="AA147" s="366"/>
    </row>
    <row r="148" spans="1:67" ht="27" hidden="1" customHeight="1" x14ac:dyDescent="0.25">
      <c r="A148" s="54" t="s">
        <v>237</v>
      </c>
      <c r="B148" s="54" t="s">
        <v>238</v>
      </c>
      <c r="C148" s="31">
        <v>4301031191</v>
      </c>
      <c r="D148" s="379">
        <v>4680115880993</v>
      </c>
      <c r="E148" s="380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5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5"/>
      <c r="Q148" s="385"/>
      <c r="R148" s="385"/>
      <c r="S148" s="380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hidden="1" customHeight="1" x14ac:dyDescent="0.25">
      <c r="A149" s="54" t="s">
        <v>239</v>
      </c>
      <c r="B149" s="54" t="s">
        <v>240</v>
      </c>
      <c r="C149" s="31">
        <v>4301031204</v>
      </c>
      <c r="D149" s="379">
        <v>4680115881761</v>
      </c>
      <c r="E149" s="380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5"/>
      <c r="Q149" s="385"/>
      <c r="R149" s="385"/>
      <c r="S149" s="380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9">
        <v>4680115881563</v>
      </c>
      <c r="E150" s="380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5"/>
      <c r="Q150" s="385"/>
      <c r="R150" s="385"/>
      <c r="S150" s="380"/>
      <c r="T150" s="34"/>
      <c r="U150" s="34"/>
      <c r="V150" s="35" t="s">
        <v>67</v>
      </c>
      <c r="W150" s="370">
        <v>130</v>
      </c>
      <c r="X150" s="371">
        <f t="shared" si="28"/>
        <v>130.20000000000002</v>
      </c>
      <c r="Y150" s="36">
        <f>IFERROR(IF(X150=0,"",ROUNDUP(X150/H150,0)*0.00753),"")</f>
        <v>0.23343</v>
      </c>
      <c r="Z150" s="56"/>
      <c r="AA150" s="57"/>
      <c r="AE150" s="64"/>
      <c r="BB150" s="143" t="s">
        <v>1</v>
      </c>
      <c r="BL150" s="64">
        <f t="shared" si="29"/>
        <v>136.19047619047618</v>
      </c>
      <c r="BM150" s="64">
        <f t="shared" si="30"/>
        <v>136.40000000000003</v>
      </c>
      <c r="BN150" s="64">
        <f t="shared" si="31"/>
        <v>0.1984126984126984</v>
      </c>
      <c r="BO150" s="64">
        <f t="shared" si="32"/>
        <v>0.19871794871794873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9">
        <v>4680115880986</v>
      </c>
      <c r="E151" s="380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5"/>
      <c r="Q151" s="385"/>
      <c r="R151" s="385"/>
      <c r="S151" s="380"/>
      <c r="T151" s="34"/>
      <c r="U151" s="34"/>
      <c r="V151" s="35" t="s">
        <v>67</v>
      </c>
      <c r="W151" s="370">
        <v>169</v>
      </c>
      <c r="X151" s="371">
        <f t="shared" si="28"/>
        <v>170.1</v>
      </c>
      <c r="Y151" s="36">
        <f>IFERROR(IF(X151=0,"",ROUNDUP(X151/H151,0)*0.00502),"")</f>
        <v>0.40662000000000004</v>
      </c>
      <c r="Z151" s="56"/>
      <c r="AA151" s="57"/>
      <c r="AE151" s="64"/>
      <c r="BB151" s="144" t="s">
        <v>1</v>
      </c>
      <c r="BL151" s="64">
        <f t="shared" si="29"/>
        <v>179.46190476190475</v>
      </c>
      <c r="BM151" s="64">
        <f t="shared" si="30"/>
        <v>180.63</v>
      </c>
      <c r="BN151" s="64">
        <f t="shared" si="31"/>
        <v>0.3439153439153439</v>
      </c>
      <c r="BO151" s="64">
        <f t="shared" si="32"/>
        <v>0.3461538461538462</v>
      </c>
    </row>
    <row r="152" spans="1:67" ht="27" hidden="1" customHeight="1" x14ac:dyDescent="0.25">
      <c r="A152" s="54" t="s">
        <v>245</v>
      </c>
      <c r="B152" s="54" t="s">
        <v>246</v>
      </c>
      <c r="C152" s="31">
        <v>4301031190</v>
      </c>
      <c r="D152" s="379">
        <v>4680115880207</v>
      </c>
      <c r="E152" s="380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5"/>
      <c r="Q152" s="385"/>
      <c r="R152" s="385"/>
      <c r="S152" s="380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hidden="1" customHeight="1" x14ac:dyDescent="0.25">
      <c r="A153" s="54" t="s">
        <v>247</v>
      </c>
      <c r="B153" s="54" t="s">
        <v>248</v>
      </c>
      <c r="C153" s="31">
        <v>4301031205</v>
      </c>
      <c r="D153" s="379">
        <v>4680115881785</v>
      </c>
      <c r="E153" s="380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5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5"/>
      <c r="Q153" s="385"/>
      <c r="R153" s="385"/>
      <c r="S153" s="380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9">
        <v>4680115881679</v>
      </c>
      <c r="E154" s="380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5"/>
      <c r="Q154" s="385"/>
      <c r="R154" s="385"/>
      <c r="S154" s="380"/>
      <c r="T154" s="34"/>
      <c r="U154" s="34"/>
      <c r="V154" s="35" t="s">
        <v>67</v>
      </c>
      <c r="W154" s="370">
        <v>125</v>
      </c>
      <c r="X154" s="371">
        <f t="shared" si="28"/>
        <v>126</v>
      </c>
      <c r="Y154" s="36">
        <f>IFERROR(IF(X154=0,"",ROUNDUP(X154/H154,0)*0.00502),"")</f>
        <v>0.30120000000000002</v>
      </c>
      <c r="Z154" s="56"/>
      <c r="AA154" s="57"/>
      <c r="AE154" s="64"/>
      <c r="BB154" s="147" t="s">
        <v>1</v>
      </c>
      <c r="BL154" s="64">
        <f t="shared" si="29"/>
        <v>130.95238095238093</v>
      </c>
      <c r="BM154" s="64">
        <f t="shared" si="30"/>
        <v>132.00000000000003</v>
      </c>
      <c r="BN154" s="64">
        <f t="shared" si="31"/>
        <v>0.25437525437525438</v>
      </c>
      <c r="BO154" s="64">
        <f t="shared" si="32"/>
        <v>0.25641025641025644</v>
      </c>
    </row>
    <row r="155" spans="1:67" ht="27" hidden="1" customHeight="1" x14ac:dyDescent="0.25">
      <c r="A155" s="54" t="s">
        <v>251</v>
      </c>
      <c r="B155" s="54" t="s">
        <v>252</v>
      </c>
      <c r="C155" s="31">
        <v>4301031158</v>
      </c>
      <c r="D155" s="379">
        <v>4680115880191</v>
      </c>
      <c r="E155" s="380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5"/>
      <c r="Q155" s="385"/>
      <c r="R155" s="385"/>
      <c r="S155" s="380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hidden="1" customHeight="1" x14ac:dyDescent="0.25">
      <c r="A156" s="54" t="s">
        <v>253</v>
      </c>
      <c r="B156" s="54" t="s">
        <v>254</v>
      </c>
      <c r="C156" s="31">
        <v>4301031245</v>
      </c>
      <c r="D156" s="379">
        <v>4680115883963</v>
      </c>
      <c r="E156" s="380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4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5"/>
      <c r="Q156" s="385"/>
      <c r="R156" s="385"/>
      <c r="S156" s="380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76"/>
      <c r="B157" s="377"/>
      <c r="C157" s="377"/>
      <c r="D157" s="377"/>
      <c r="E157" s="377"/>
      <c r="F157" s="377"/>
      <c r="G157" s="377"/>
      <c r="H157" s="377"/>
      <c r="I157" s="377"/>
      <c r="J157" s="377"/>
      <c r="K157" s="377"/>
      <c r="L157" s="377"/>
      <c r="M157" s="377"/>
      <c r="N157" s="378"/>
      <c r="O157" s="381" t="s">
        <v>72</v>
      </c>
      <c r="P157" s="382"/>
      <c r="Q157" s="382"/>
      <c r="R157" s="382"/>
      <c r="S157" s="382"/>
      <c r="T157" s="382"/>
      <c r="U157" s="38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170.95238095238093</v>
      </c>
      <c r="X157" s="372">
        <f>IFERROR(X148/H148,"0")+IFERROR(X149/H149,"0")+IFERROR(X150/H150,"0")+IFERROR(X151/H151,"0")+IFERROR(X152/H152,"0")+IFERROR(X153/H153,"0")+IFERROR(X154/H154,"0")+IFERROR(X155/H155,"0")+IFERROR(X156/H156,"0")</f>
        <v>172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0.94125000000000003</v>
      </c>
      <c r="Z157" s="373"/>
      <c r="AA157" s="373"/>
    </row>
    <row r="158" spans="1:67" x14ac:dyDescent="0.2">
      <c r="A158" s="377"/>
      <c r="B158" s="377"/>
      <c r="C158" s="377"/>
      <c r="D158" s="377"/>
      <c r="E158" s="377"/>
      <c r="F158" s="377"/>
      <c r="G158" s="377"/>
      <c r="H158" s="377"/>
      <c r="I158" s="377"/>
      <c r="J158" s="377"/>
      <c r="K158" s="377"/>
      <c r="L158" s="377"/>
      <c r="M158" s="377"/>
      <c r="N158" s="378"/>
      <c r="O158" s="381" t="s">
        <v>72</v>
      </c>
      <c r="P158" s="382"/>
      <c r="Q158" s="382"/>
      <c r="R158" s="382"/>
      <c r="S158" s="382"/>
      <c r="T158" s="382"/>
      <c r="U158" s="383"/>
      <c r="V158" s="37" t="s">
        <v>67</v>
      </c>
      <c r="W158" s="372">
        <f>IFERROR(SUM(W148:W156),"0")</f>
        <v>424</v>
      </c>
      <c r="X158" s="372">
        <f>IFERROR(SUM(X148:X156),"0")</f>
        <v>426.3</v>
      </c>
      <c r="Y158" s="37"/>
      <c r="Z158" s="373"/>
      <c r="AA158" s="373"/>
    </row>
    <row r="159" spans="1:67" ht="16.5" hidden="1" customHeight="1" x14ac:dyDescent="0.25">
      <c r="A159" s="393" t="s">
        <v>255</v>
      </c>
      <c r="B159" s="377"/>
      <c r="C159" s="377"/>
      <c r="D159" s="377"/>
      <c r="E159" s="377"/>
      <c r="F159" s="377"/>
      <c r="G159" s="377"/>
      <c r="H159" s="377"/>
      <c r="I159" s="377"/>
      <c r="J159" s="377"/>
      <c r="K159" s="377"/>
      <c r="L159" s="377"/>
      <c r="M159" s="377"/>
      <c r="N159" s="377"/>
      <c r="O159" s="377"/>
      <c r="P159" s="377"/>
      <c r="Q159" s="377"/>
      <c r="R159" s="377"/>
      <c r="S159" s="377"/>
      <c r="T159" s="377"/>
      <c r="U159" s="377"/>
      <c r="V159" s="377"/>
      <c r="W159" s="377"/>
      <c r="X159" s="377"/>
      <c r="Y159" s="377"/>
      <c r="Z159" s="365"/>
      <c r="AA159" s="365"/>
    </row>
    <row r="160" spans="1:67" ht="14.25" hidden="1" customHeight="1" x14ac:dyDescent="0.25">
      <c r="A160" s="386" t="s">
        <v>110</v>
      </c>
      <c r="B160" s="377"/>
      <c r="C160" s="377"/>
      <c r="D160" s="377"/>
      <c r="E160" s="377"/>
      <c r="F160" s="377"/>
      <c r="G160" s="377"/>
      <c r="H160" s="377"/>
      <c r="I160" s="377"/>
      <c r="J160" s="377"/>
      <c r="K160" s="377"/>
      <c r="L160" s="377"/>
      <c r="M160" s="377"/>
      <c r="N160" s="377"/>
      <c r="O160" s="377"/>
      <c r="P160" s="377"/>
      <c r="Q160" s="377"/>
      <c r="R160" s="377"/>
      <c r="S160" s="377"/>
      <c r="T160" s="377"/>
      <c r="U160" s="377"/>
      <c r="V160" s="377"/>
      <c r="W160" s="377"/>
      <c r="X160" s="377"/>
      <c r="Y160" s="377"/>
      <c r="Z160" s="366"/>
      <c r="AA160" s="366"/>
    </row>
    <row r="161" spans="1:67" ht="16.5" hidden="1" customHeight="1" x14ac:dyDescent="0.25">
      <c r="A161" s="54" t="s">
        <v>256</v>
      </c>
      <c r="B161" s="54" t="s">
        <v>257</v>
      </c>
      <c r="C161" s="31">
        <v>4301011450</v>
      </c>
      <c r="D161" s="379">
        <v>4680115881402</v>
      </c>
      <c r="E161" s="380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4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5"/>
      <c r="Q161" s="385"/>
      <c r="R161" s="385"/>
      <c r="S161" s="380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hidden="1" customHeight="1" x14ac:dyDescent="0.25">
      <c r="A162" s="54" t="s">
        <v>258</v>
      </c>
      <c r="B162" s="54" t="s">
        <v>259</v>
      </c>
      <c r="C162" s="31">
        <v>4301011454</v>
      </c>
      <c r="D162" s="379">
        <v>4680115881396</v>
      </c>
      <c r="E162" s="380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4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5"/>
      <c r="Q162" s="385"/>
      <c r="R162" s="385"/>
      <c r="S162" s="380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idden="1" x14ac:dyDescent="0.2">
      <c r="A163" s="376"/>
      <c r="B163" s="377"/>
      <c r="C163" s="377"/>
      <c r="D163" s="377"/>
      <c r="E163" s="377"/>
      <c r="F163" s="377"/>
      <c r="G163" s="377"/>
      <c r="H163" s="377"/>
      <c r="I163" s="377"/>
      <c r="J163" s="377"/>
      <c r="K163" s="377"/>
      <c r="L163" s="377"/>
      <c r="M163" s="377"/>
      <c r="N163" s="378"/>
      <c r="O163" s="381" t="s">
        <v>72</v>
      </c>
      <c r="P163" s="382"/>
      <c r="Q163" s="382"/>
      <c r="R163" s="382"/>
      <c r="S163" s="382"/>
      <c r="T163" s="382"/>
      <c r="U163" s="38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hidden="1" x14ac:dyDescent="0.2">
      <c r="A164" s="377"/>
      <c r="B164" s="377"/>
      <c r="C164" s="377"/>
      <c r="D164" s="377"/>
      <c r="E164" s="377"/>
      <c r="F164" s="377"/>
      <c r="G164" s="377"/>
      <c r="H164" s="377"/>
      <c r="I164" s="377"/>
      <c r="J164" s="377"/>
      <c r="K164" s="377"/>
      <c r="L164" s="377"/>
      <c r="M164" s="377"/>
      <c r="N164" s="378"/>
      <c r="O164" s="381" t="s">
        <v>72</v>
      </c>
      <c r="P164" s="382"/>
      <c r="Q164" s="382"/>
      <c r="R164" s="382"/>
      <c r="S164" s="382"/>
      <c r="T164" s="382"/>
      <c r="U164" s="38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hidden="1" customHeight="1" x14ac:dyDescent="0.25">
      <c r="A165" s="386" t="s">
        <v>102</v>
      </c>
      <c r="B165" s="377"/>
      <c r="C165" s="377"/>
      <c r="D165" s="377"/>
      <c r="E165" s="377"/>
      <c r="F165" s="377"/>
      <c r="G165" s="377"/>
      <c r="H165" s="377"/>
      <c r="I165" s="377"/>
      <c r="J165" s="377"/>
      <c r="K165" s="377"/>
      <c r="L165" s="377"/>
      <c r="M165" s="377"/>
      <c r="N165" s="377"/>
      <c r="O165" s="377"/>
      <c r="P165" s="377"/>
      <c r="Q165" s="377"/>
      <c r="R165" s="377"/>
      <c r="S165" s="377"/>
      <c r="T165" s="377"/>
      <c r="U165" s="377"/>
      <c r="V165" s="377"/>
      <c r="W165" s="377"/>
      <c r="X165" s="377"/>
      <c r="Y165" s="377"/>
      <c r="Z165" s="366"/>
      <c r="AA165" s="366"/>
    </row>
    <row r="166" spans="1:67" ht="16.5" hidden="1" customHeight="1" x14ac:dyDescent="0.25">
      <c r="A166" s="54" t="s">
        <v>260</v>
      </c>
      <c r="B166" s="54" t="s">
        <v>261</v>
      </c>
      <c r="C166" s="31">
        <v>4301020262</v>
      </c>
      <c r="D166" s="379">
        <v>4680115882935</v>
      </c>
      <c r="E166" s="380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6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5"/>
      <c r="Q166" s="385"/>
      <c r="R166" s="385"/>
      <c r="S166" s="380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hidden="1" customHeight="1" x14ac:dyDescent="0.25">
      <c r="A167" s="54" t="s">
        <v>262</v>
      </c>
      <c r="B167" s="54" t="s">
        <v>263</v>
      </c>
      <c r="C167" s="31">
        <v>4301020220</v>
      </c>
      <c r="D167" s="379">
        <v>4680115880764</v>
      </c>
      <c r="E167" s="380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5"/>
      <c r="Q167" s="385"/>
      <c r="R167" s="385"/>
      <c r="S167" s="380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idden="1" x14ac:dyDescent="0.2">
      <c r="A168" s="376"/>
      <c r="B168" s="377"/>
      <c r="C168" s="377"/>
      <c r="D168" s="377"/>
      <c r="E168" s="377"/>
      <c r="F168" s="377"/>
      <c r="G168" s="377"/>
      <c r="H168" s="377"/>
      <c r="I168" s="377"/>
      <c r="J168" s="377"/>
      <c r="K168" s="377"/>
      <c r="L168" s="377"/>
      <c r="M168" s="377"/>
      <c r="N168" s="378"/>
      <c r="O168" s="381" t="s">
        <v>72</v>
      </c>
      <c r="P168" s="382"/>
      <c r="Q168" s="382"/>
      <c r="R168" s="382"/>
      <c r="S168" s="382"/>
      <c r="T168" s="382"/>
      <c r="U168" s="38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hidden="1" x14ac:dyDescent="0.2">
      <c r="A169" s="377"/>
      <c r="B169" s="377"/>
      <c r="C169" s="377"/>
      <c r="D169" s="377"/>
      <c r="E169" s="377"/>
      <c r="F169" s="377"/>
      <c r="G169" s="377"/>
      <c r="H169" s="377"/>
      <c r="I169" s="377"/>
      <c r="J169" s="377"/>
      <c r="K169" s="377"/>
      <c r="L169" s="377"/>
      <c r="M169" s="377"/>
      <c r="N169" s="378"/>
      <c r="O169" s="381" t="s">
        <v>72</v>
      </c>
      <c r="P169" s="382"/>
      <c r="Q169" s="382"/>
      <c r="R169" s="382"/>
      <c r="S169" s="382"/>
      <c r="T169" s="382"/>
      <c r="U169" s="38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hidden="1" customHeight="1" x14ac:dyDescent="0.25">
      <c r="A170" s="386" t="s">
        <v>61</v>
      </c>
      <c r="B170" s="377"/>
      <c r="C170" s="377"/>
      <c r="D170" s="377"/>
      <c r="E170" s="377"/>
      <c r="F170" s="377"/>
      <c r="G170" s="377"/>
      <c r="H170" s="377"/>
      <c r="I170" s="377"/>
      <c r="J170" s="377"/>
      <c r="K170" s="377"/>
      <c r="L170" s="377"/>
      <c r="M170" s="377"/>
      <c r="N170" s="377"/>
      <c r="O170" s="377"/>
      <c r="P170" s="377"/>
      <c r="Q170" s="377"/>
      <c r="R170" s="377"/>
      <c r="S170" s="377"/>
      <c r="T170" s="377"/>
      <c r="U170" s="377"/>
      <c r="V170" s="377"/>
      <c r="W170" s="377"/>
      <c r="X170" s="377"/>
      <c r="Y170" s="377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9">
        <v>4680115882683</v>
      </c>
      <c r="E171" s="380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42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5"/>
      <c r="Q171" s="385"/>
      <c r="R171" s="385"/>
      <c r="S171" s="380"/>
      <c r="T171" s="34"/>
      <c r="U171" s="34"/>
      <c r="V171" s="35" t="s">
        <v>67</v>
      </c>
      <c r="W171" s="370">
        <v>304</v>
      </c>
      <c r="X171" s="371">
        <f>IFERROR(IF(W171="",0,CEILING((W171/$H171),1)*$H171),"")</f>
        <v>307.8</v>
      </c>
      <c r="Y171" s="36">
        <f>IFERROR(IF(X171=0,"",ROUNDUP(X171/H171,0)*0.00937),"")</f>
        <v>0.53408999999999995</v>
      </c>
      <c r="Z171" s="56"/>
      <c r="AA171" s="57"/>
      <c r="AE171" s="64"/>
      <c r="BB171" s="154" t="s">
        <v>1</v>
      </c>
      <c r="BL171" s="64">
        <f>IFERROR(W171*I171/H171,"0")</f>
        <v>315.82222222222219</v>
      </c>
      <c r="BM171" s="64">
        <f>IFERROR(X171*I171/H171,"0")</f>
        <v>319.77000000000004</v>
      </c>
      <c r="BN171" s="64">
        <f>IFERROR(1/J171*(W171/H171),"0")</f>
        <v>0.46913580246913572</v>
      </c>
      <c r="BO171" s="64">
        <f>IFERROR(1/J171*(X171/H171),"0")</f>
        <v>0.47499999999999998</v>
      </c>
    </row>
    <row r="172" spans="1:67" ht="27" hidden="1" customHeight="1" x14ac:dyDescent="0.25">
      <c r="A172" s="54" t="s">
        <v>266</v>
      </c>
      <c r="B172" s="54" t="s">
        <v>267</v>
      </c>
      <c r="C172" s="31">
        <v>4301031230</v>
      </c>
      <c r="D172" s="379">
        <v>4680115882690</v>
      </c>
      <c r="E172" s="380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5"/>
      <c r="Q172" s="385"/>
      <c r="R172" s="385"/>
      <c r="S172" s="380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hidden="1" customHeight="1" x14ac:dyDescent="0.25">
      <c r="A173" s="54" t="s">
        <v>268</v>
      </c>
      <c r="B173" s="54" t="s">
        <v>269</v>
      </c>
      <c r="C173" s="31">
        <v>4301031220</v>
      </c>
      <c r="D173" s="379">
        <v>4680115882669</v>
      </c>
      <c r="E173" s="380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6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5"/>
      <c r="Q173" s="385"/>
      <c r="R173" s="385"/>
      <c r="S173" s="380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9">
        <v>4680115882676</v>
      </c>
      <c r="E174" s="380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4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5"/>
      <c r="Q174" s="385"/>
      <c r="R174" s="385"/>
      <c r="S174" s="380"/>
      <c r="T174" s="34"/>
      <c r="U174" s="34"/>
      <c r="V174" s="35" t="s">
        <v>67</v>
      </c>
      <c r="W174" s="370">
        <v>271</v>
      </c>
      <c r="X174" s="371">
        <f>IFERROR(IF(W174="",0,CEILING((W174/$H174),1)*$H174),"")</f>
        <v>275.40000000000003</v>
      </c>
      <c r="Y174" s="36">
        <f>IFERROR(IF(X174=0,"",ROUNDUP(X174/H174,0)*0.00937),"")</f>
        <v>0.47787000000000002</v>
      </c>
      <c r="Z174" s="56"/>
      <c r="AA174" s="57"/>
      <c r="AE174" s="64"/>
      <c r="BB174" s="157" t="s">
        <v>1</v>
      </c>
      <c r="BL174" s="64">
        <f>IFERROR(W174*I174/H174,"0")</f>
        <v>281.53888888888889</v>
      </c>
      <c r="BM174" s="64">
        <f>IFERROR(X174*I174/H174,"0")</f>
        <v>286.11000000000007</v>
      </c>
      <c r="BN174" s="64">
        <f>IFERROR(1/J174*(W174/H174),"0")</f>
        <v>0.41820987654320985</v>
      </c>
      <c r="BO174" s="64">
        <f>IFERROR(1/J174*(X174/H174),"0")</f>
        <v>0.42499999999999999</v>
      </c>
    </row>
    <row r="175" spans="1:67" x14ac:dyDescent="0.2">
      <c r="A175" s="376"/>
      <c r="B175" s="377"/>
      <c r="C175" s="377"/>
      <c r="D175" s="377"/>
      <c r="E175" s="377"/>
      <c r="F175" s="377"/>
      <c r="G175" s="377"/>
      <c r="H175" s="377"/>
      <c r="I175" s="377"/>
      <c r="J175" s="377"/>
      <c r="K175" s="377"/>
      <c r="L175" s="377"/>
      <c r="M175" s="377"/>
      <c r="N175" s="378"/>
      <c r="O175" s="381" t="s">
        <v>72</v>
      </c>
      <c r="P175" s="382"/>
      <c r="Q175" s="382"/>
      <c r="R175" s="382"/>
      <c r="S175" s="382"/>
      <c r="T175" s="382"/>
      <c r="U175" s="383"/>
      <c r="V175" s="37" t="s">
        <v>73</v>
      </c>
      <c r="W175" s="372">
        <f>IFERROR(W171/H171,"0")+IFERROR(W172/H172,"0")+IFERROR(W173/H173,"0")+IFERROR(W174/H174,"0")</f>
        <v>106.48148148148147</v>
      </c>
      <c r="X175" s="372">
        <f>IFERROR(X171/H171,"0")+IFERROR(X172/H172,"0")+IFERROR(X173/H173,"0")+IFERROR(X174/H174,"0")</f>
        <v>108</v>
      </c>
      <c r="Y175" s="372">
        <f>IFERROR(IF(Y171="",0,Y171),"0")+IFERROR(IF(Y172="",0,Y172),"0")+IFERROR(IF(Y173="",0,Y173),"0")+IFERROR(IF(Y174="",0,Y174),"0")</f>
        <v>1.01196</v>
      </c>
      <c r="Z175" s="373"/>
      <c r="AA175" s="373"/>
    </row>
    <row r="176" spans="1:67" x14ac:dyDescent="0.2">
      <c r="A176" s="377"/>
      <c r="B176" s="377"/>
      <c r="C176" s="377"/>
      <c r="D176" s="377"/>
      <c r="E176" s="377"/>
      <c r="F176" s="377"/>
      <c r="G176" s="377"/>
      <c r="H176" s="377"/>
      <c r="I176" s="377"/>
      <c r="J176" s="377"/>
      <c r="K176" s="377"/>
      <c r="L176" s="377"/>
      <c r="M176" s="377"/>
      <c r="N176" s="378"/>
      <c r="O176" s="381" t="s">
        <v>72</v>
      </c>
      <c r="P176" s="382"/>
      <c r="Q176" s="382"/>
      <c r="R176" s="382"/>
      <c r="S176" s="382"/>
      <c r="T176" s="382"/>
      <c r="U176" s="383"/>
      <c r="V176" s="37" t="s">
        <v>67</v>
      </c>
      <c r="W176" s="372">
        <f>IFERROR(SUM(W171:W174),"0")</f>
        <v>575</v>
      </c>
      <c r="X176" s="372">
        <f>IFERROR(SUM(X171:X174),"0")</f>
        <v>583.20000000000005</v>
      </c>
      <c r="Y176" s="37"/>
      <c r="Z176" s="373"/>
      <c r="AA176" s="373"/>
    </row>
    <row r="177" spans="1:67" ht="14.25" hidden="1" customHeight="1" x14ac:dyDescent="0.25">
      <c r="A177" s="386" t="s">
        <v>74</v>
      </c>
      <c r="B177" s="377"/>
      <c r="C177" s="377"/>
      <c r="D177" s="377"/>
      <c r="E177" s="377"/>
      <c r="F177" s="377"/>
      <c r="G177" s="377"/>
      <c r="H177" s="377"/>
      <c r="I177" s="377"/>
      <c r="J177" s="377"/>
      <c r="K177" s="377"/>
      <c r="L177" s="377"/>
      <c r="M177" s="377"/>
      <c r="N177" s="377"/>
      <c r="O177" s="377"/>
      <c r="P177" s="377"/>
      <c r="Q177" s="377"/>
      <c r="R177" s="377"/>
      <c r="S177" s="377"/>
      <c r="T177" s="377"/>
      <c r="U177" s="377"/>
      <c r="V177" s="377"/>
      <c r="W177" s="377"/>
      <c r="X177" s="377"/>
      <c r="Y177" s="377"/>
      <c r="Z177" s="366"/>
      <c r="AA177" s="366"/>
    </row>
    <row r="178" spans="1:67" ht="27" hidden="1" customHeight="1" x14ac:dyDescent="0.25">
      <c r="A178" s="54" t="s">
        <v>272</v>
      </c>
      <c r="B178" s="54" t="s">
        <v>273</v>
      </c>
      <c r="C178" s="31">
        <v>4301051409</v>
      </c>
      <c r="D178" s="379">
        <v>4680115881556</v>
      </c>
      <c r="E178" s="380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5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5"/>
      <c r="Q178" s="385"/>
      <c r="R178" s="385"/>
      <c r="S178" s="380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hidden="1" customHeight="1" x14ac:dyDescent="0.25">
      <c r="A179" s="54" t="s">
        <v>274</v>
      </c>
      <c r="B179" s="54" t="s">
        <v>275</v>
      </c>
      <c r="C179" s="31">
        <v>4301051408</v>
      </c>
      <c r="D179" s="379">
        <v>4680115881594</v>
      </c>
      <c r="E179" s="380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5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5"/>
      <c r="Q179" s="385"/>
      <c r="R179" s="385"/>
      <c r="S179" s="380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276</v>
      </c>
      <c r="B180" s="54" t="s">
        <v>277</v>
      </c>
      <c r="C180" s="31">
        <v>4301051505</v>
      </c>
      <c r="D180" s="379">
        <v>4680115881587</v>
      </c>
      <c r="E180" s="380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43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5"/>
      <c r="Q180" s="385"/>
      <c r="R180" s="385"/>
      <c r="S180" s="380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9">
        <v>4680115880962</v>
      </c>
      <c r="E181" s="380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76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5"/>
      <c r="Q181" s="385"/>
      <c r="R181" s="385"/>
      <c r="S181" s="380"/>
      <c r="T181" s="34"/>
      <c r="U181" s="34"/>
      <c r="V181" s="35" t="s">
        <v>67</v>
      </c>
      <c r="W181" s="370">
        <v>343</v>
      </c>
      <c r="X181" s="371">
        <f t="shared" si="33"/>
        <v>343.2</v>
      </c>
      <c r="Y181" s="36">
        <f>IFERROR(IF(X181=0,"",ROUNDUP(X181/H181,0)*0.02175),"")</f>
        <v>0.95699999999999996</v>
      </c>
      <c r="Z181" s="56"/>
      <c r="AA181" s="57"/>
      <c r="AE181" s="64"/>
      <c r="BB181" s="161" t="s">
        <v>1</v>
      </c>
      <c r="BL181" s="64">
        <f t="shared" si="34"/>
        <v>367.80153846153848</v>
      </c>
      <c r="BM181" s="64">
        <f t="shared" si="35"/>
        <v>368.01600000000002</v>
      </c>
      <c r="BN181" s="64">
        <f t="shared" si="36"/>
        <v>0.78525641025641024</v>
      </c>
      <c r="BO181" s="64">
        <f t="shared" si="37"/>
        <v>0.7857142857142857</v>
      </c>
    </row>
    <row r="182" spans="1:67" ht="27" hidden="1" customHeight="1" x14ac:dyDescent="0.25">
      <c r="A182" s="54" t="s">
        <v>280</v>
      </c>
      <c r="B182" s="54" t="s">
        <v>281</v>
      </c>
      <c r="C182" s="31">
        <v>4301051411</v>
      </c>
      <c r="D182" s="379">
        <v>4680115881617</v>
      </c>
      <c r="E182" s="380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6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5"/>
      <c r="Q182" s="385"/>
      <c r="R182" s="385"/>
      <c r="S182" s="380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9">
        <v>4680115880573</v>
      </c>
      <c r="E183" s="380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41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5"/>
      <c r="Q183" s="385"/>
      <c r="R183" s="385"/>
      <c r="S183" s="380"/>
      <c r="T183" s="34"/>
      <c r="U183" s="34"/>
      <c r="V183" s="35" t="s">
        <v>67</v>
      </c>
      <c r="W183" s="370">
        <v>655</v>
      </c>
      <c r="X183" s="371">
        <f t="shared" si="33"/>
        <v>661.19999999999993</v>
      </c>
      <c r="Y183" s="36">
        <f>IFERROR(IF(X183=0,"",ROUNDUP(X183/H183,0)*0.02175),"")</f>
        <v>1.6529999999999998</v>
      </c>
      <c r="Z183" s="56"/>
      <c r="AA183" s="57"/>
      <c r="AE183" s="64"/>
      <c r="BB183" s="163" t="s">
        <v>1</v>
      </c>
      <c r="BL183" s="64">
        <f t="shared" si="34"/>
        <v>697.46206896551723</v>
      </c>
      <c r="BM183" s="64">
        <f t="shared" si="35"/>
        <v>704.06399999999985</v>
      </c>
      <c r="BN183" s="64">
        <f t="shared" si="36"/>
        <v>1.3444170771756978</v>
      </c>
      <c r="BO183" s="64">
        <f t="shared" si="37"/>
        <v>1.357142857142857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9">
        <v>4680115881228</v>
      </c>
      <c r="E184" s="380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5"/>
      <c r="Q184" s="385"/>
      <c r="R184" s="385"/>
      <c r="S184" s="380"/>
      <c r="T184" s="34"/>
      <c r="U184" s="34"/>
      <c r="V184" s="35" t="s">
        <v>67</v>
      </c>
      <c r="W184" s="370">
        <v>228</v>
      </c>
      <c r="X184" s="371">
        <f t="shared" si="33"/>
        <v>228</v>
      </c>
      <c r="Y184" s="36">
        <f>IFERROR(IF(X184=0,"",ROUNDUP(X184/H184,0)*0.00753),"")</f>
        <v>0.71535000000000004</v>
      </c>
      <c r="Z184" s="56"/>
      <c r="AA184" s="57"/>
      <c r="AE184" s="64"/>
      <c r="BB184" s="164" t="s">
        <v>1</v>
      </c>
      <c r="BL184" s="64">
        <f t="shared" si="34"/>
        <v>253.84</v>
      </c>
      <c r="BM184" s="64">
        <f t="shared" si="35"/>
        <v>253.84</v>
      </c>
      <c r="BN184" s="64">
        <f t="shared" si="36"/>
        <v>0.60897435897435892</v>
      </c>
      <c r="BO184" s="64">
        <f t="shared" si="37"/>
        <v>0.60897435897435892</v>
      </c>
    </row>
    <row r="185" spans="1:67" ht="27" hidden="1" customHeight="1" x14ac:dyDescent="0.25">
      <c r="A185" s="54" t="s">
        <v>286</v>
      </c>
      <c r="B185" s="54" t="s">
        <v>287</v>
      </c>
      <c r="C185" s="31">
        <v>4301051506</v>
      </c>
      <c r="D185" s="379">
        <v>4680115881037</v>
      </c>
      <c r="E185" s="380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49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5"/>
      <c r="Q185" s="385"/>
      <c r="R185" s="385"/>
      <c r="S185" s="380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9">
        <v>4680115881211</v>
      </c>
      <c r="E186" s="380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5"/>
      <c r="Q186" s="385"/>
      <c r="R186" s="385"/>
      <c r="S186" s="380"/>
      <c r="T186" s="34"/>
      <c r="U186" s="34"/>
      <c r="V186" s="35" t="s">
        <v>67</v>
      </c>
      <c r="W186" s="370">
        <v>165</v>
      </c>
      <c r="X186" s="371">
        <f t="shared" si="33"/>
        <v>165.6</v>
      </c>
      <c r="Y186" s="36">
        <f>IFERROR(IF(X186=0,"",ROUNDUP(X186/H186,0)*0.00753),"")</f>
        <v>0.51956999999999998</v>
      </c>
      <c r="Z186" s="56"/>
      <c r="AA186" s="57"/>
      <c r="AE186" s="64"/>
      <c r="BB186" s="166" t="s">
        <v>1</v>
      </c>
      <c r="BL186" s="64">
        <f t="shared" si="34"/>
        <v>178.75</v>
      </c>
      <c r="BM186" s="64">
        <f t="shared" si="35"/>
        <v>179.4</v>
      </c>
      <c r="BN186" s="64">
        <f t="shared" si="36"/>
        <v>0.44070512820512819</v>
      </c>
      <c r="BO186" s="64">
        <f t="shared" si="37"/>
        <v>0.44230769230769229</v>
      </c>
    </row>
    <row r="187" spans="1:67" ht="27" hidden="1" customHeight="1" x14ac:dyDescent="0.25">
      <c r="A187" s="54" t="s">
        <v>290</v>
      </c>
      <c r="B187" s="54" t="s">
        <v>291</v>
      </c>
      <c r="C187" s="31">
        <v>4301051378</v>
      </c>
      <c r="D187" s="379">
        <v>4680115881020</v>
      </c>
      <c r="E187" s="380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4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5"/>
      <c r="Q187" s="385"/>
      <c r="R187" s="385"/>
      <c r="S187" s="380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9">
        <v>4680115882195</v>
      </c>
      <c r="E188" s="380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5"/>
      <c r="Q188" s="385"/>
      <c r="R188" s="385"/>
      <c r="S188" s="380"/>
      <c r="T188" s="34"/>
      <c r="U188" s="34"/>
      <c r="V188" s="35" t="s">
        <v>67</v>
      </c>
      <c r="W188" s="370">
        <v>69</v>
      </c>
      <c r="X188" s="371">
        <f t="shared" si="33"/>
        <v>69.599999999999994</v>
      </c>
      <c r="Y188" s="36">
        <f t="shared" ref="Y188:Y194" si="38">IFERROR(IF(X188=0,"",ROUNDUP(X188/H188,0)*0.00753),"")</f>
        <v>0.21837000000000001</v>
      </c>
      <c r="Z188" s="56"/>
      <c r="AA188" s="57"/>
      <c r="AE188" s="64"/>
      <c r="BB188" s="168" t="s">
        <v>1</v>
      </c>
      <c r="BL188" s="64">
        <f t="shared" si="34"/>
        <v>77.337499999999991</v>
      </c>
      <c r="BM188" s="64">
        <f t="shared" si="35"/>
        <v>78.010000000000005</v>
      </c>
      <c r="BN188" s="64">
        <f t="shared" si="36"/>
        <v>0.18429487179487178</v>
      </c>
      <c r="BO188" s="64">
        <f t="shared" si="37"/>
        <v>0.1858974358974359</v>
      </c>
    </row>
    <row r="189" spans="1:67" ht="27" hidden="1" customHeight="1" x14ac:dyDescent="0.25">
      <c r="A189" s="54" t="s">
        <v>294</v>
      </c>
      <c r="B189" s="54" t="s">
        <v>295</v>
      </c>
      <c r="C189" s="31">
        <v>4301051479</v>
      </c>
      <c r="D189" s="379">
        <v>4680115882607</v>
      </c>
      <c r="E189" s="380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4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5"/>
      <c r="Q189" s="385"/>
      <c r="R189" s="385"/>
      <c r="S189" s="380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9">
        <v>4680115880092</v>
      </c>
      <c r="E190" s="380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5"/>
      <c r="Q190" s="385"/>
      <c r="R190" s="385"/>
      <c r="S190" s="380"/>
      <c r="T190" s="34"/>
      <c r="U190" s="34"/>
      <c r="V190" s="35" t="s">
        <v>67</v>
      </c>
      <c r="W190" s="370">
        <v>224</v>
      </c>
      <c r="X190" s="371">
        <f t="shared" si="33"/>
        <v>225.6</v>
      </c>
      <c r="Y190" s="36">
        <f t="shared" si="38"/>
        <v>0.70782</v>
      </c>
      <c r="Z190" s="56"/>
      <c r="AA190" s="57"/>
      <c r="AE190" s="64"/>
      <c r="BB190" s="170" t="s">
        <v>1</v>
      </c>
      <c r="BL190" s="64">
        <f t="shared" si="34"/>
        <v>249.38666666666668</v>
      </c>
      <c r="BM190" s="64">
        <f t="shared" si="35"/>
        <v>251.16800000000003</v>
      </c>
      <c r="BN190" s="64">
        <f t="shared" si="36"/>
        <v>0.59829059829059839</v>
      </c>
      <c r="BO190" s="64">
        <f t="shared" si="37"/>
        <v>0.60256410256410253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9">
        <v>4680115880221</v>
      </c>
      <c r="E191" s="380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6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5"/>
      <c r="Q191" s="385"/>
      <c r="R191" s="385"/>
      <c r="S191" s="380"/>
      <c r="T191" s="34"/>
      <c r="U191" s="34"/>
      <c r="V191" s="35" t="s">
        <v>67</v>
      </c>
      <c r="W191" s="370">
        <v>258</v>
      </c>
      <c r="X191" s="371">
        <f t="shared" si="33"/>
        <v>259.2</v>
      </c>
      <c r="Y191" s="36">
        <f t="shared" si="38"/>
        <v>0.81324000000000007</v>
      </c>
      <c r="Z191" s="56"/>
      <c r="AA191" s="57"/>
      <c r="AE191" s="64"/>
      <c r="BB191" s="171" t="s">
        <v>1</v>
      </c>
      <c r="BL191" s="64">
        <f t="shared" si="34"/>
        <v>287.24000000000007</v>
      </c>
      <c r="BM191" s="64">
        <f t="shared" si="35"/>
        <v>288.57600000000002</v>
      </c>
      <c r="BN191" s="64">
        <f t="shared" si="36"/>
        <v>0.6891025641025641</v>
      </c>
      <c r="BO191" s="64">
        <f t="shared" si="37"/>
        <v>0.69230769230769229</v>
      </c>
    </row>
    <row r="192" spans="1:67" ht="16.5" hidden="1" customHeight="1" x14ac:dyDescent="0.25">
      <c r="A192" s="54" t="s">
        <v>300</v>
      </c>
      <c r="B192" s="54" t="s">
        <v>301</v>
      </c>
      <c r="C192" s="31">
        <v>4301051523</v>
      </c>
      <c r="D192" s="379">
        <v>4680115882942</v>
      </c>
      <c r="E192" s="380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6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5"/>
      <c r="Q192" s="385"/>
      <c r="R192" s="385"/>
      <c r="S192" s="380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9">
        <v>4680115880504</v>
      </c>
      <c r="E193" s="380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5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5"/>
      <c r="Q193" s="385"/>
      <c r="R193" s="385"/>
      <c r="S193" s="380"/>
      <c r="T193" s="34"/>
      <c r="U193" s="34"/>
      <c r="V193" s="35" t="s">
        <v>67</v>
      </c>
      <c r="W193" s="370">
        <v>24</v>
      </c>
      <c r="X193" s="371">
        <f t="shared" si="33"/>
        <v>24</v>
      </c>
      <c r="Y193" s="36">
        <f t="shared" si="38"/>
        <v>7.5300000000000006E-2</v>
      </c>
      <c r="Z193" s="56"/>
      <c r="AA193" s="57"/>
      <c r="AE193" s="64"/>
      <c r="BB193" s="173" t="s">
        <v>1</v>
      </c>
      <c r="BL193" s="64">
        <f t="shared" si="34"/>
        <v>26.720000000000002</v>
      </c>
      <c r="BM193" s="64">
        <f t="shared" si="35"/>
        <v>26.720000000000002</v>
      </c>
      <c r="BN193" s="64">
        <f t="shared" si="36"/>
        <v>6.4102564102564097E-2</v>
      </c>
      <c r="BO193" s="64">
        <f t="shared" si="37"/>
        <v>6.4102564102564097E-2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9">
        <v>4680115882164</v>
      </c>
      <c r="E194" s="380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5"/>
      <c r="Q194" s="385"/>
      <c r="R194" s="385"/>
      <c r="S194" s="380"/>
      <c r="T194" s="34"/>
      <c r="U194" s="34"/>
      <c r="V194" s="35" t="s">
        <v>67</v>
      </c>
      <c r="W194" s="370">
        <v>273</v>
      </c>
      <c r="X194" s="371">
        <f t="shared" si="33"/>
        <v>273.59999999999997</v>
      </c>
      <c r="Y194" s="36">
        <f t="shared" si="38"/>
        <v>0.85842000000000007</v>
      </c>
      <c r="Z194" s="56"/>
      <c r="AA194" s="57"/>
      <c r="AE194" s="64"/>
      <c r="BB194" s="174" t="s">
        <v>1</v>
      </c>
      <c r="BL194" s="64">
        <f t="shared" si="34"/>
        <v>304.6225</v>
      </c>
      <c r="BM194" s="64">
        <f t="shared" si="35"/>
        <v>305.29199999999997</v>
      </c>
      <c r="BN194" s="64">
        <f t="shared" si="36"/>
        <v>0.72916666666666663</v>
      </c>
      <c r="BO194" s="64">
        <f t="shared" si="37"/>
        <v>0.73076923076923062</v>
      </c>
    </row>
    <row r="195" spans="1:67" x14ac:dyDescent="0.2">
      <c r="A195" s="376"/>
      <c r="B195" s="377"/>
      <c r="C195" s="377"/>
      <c r="D195" s="377"/>
      <c r="E195" s="377"/>
      <c r="F195" s="377"/>
      <c r="G195" s="377"/>
      <c r="H195" s="377"/>
      <c r="I195" s="377"/>
      <c r="J195" s="377"/>
      <c r="K195" s="377"/>
      <c r="L195" s="377"/>
      <c r="M195" s="377"/>
      <c r="N195" s="378"/>
      <c r="O195" s="381" t="s">
        <v>72</v>
      </c>
      <c r="P195" s="382"/>
      <c r="Q195" s="382"/>
      <c r="R195" s="382"/>
      <c r="S195" s="382"/>
      <c r="T195" s="382"/>
      <c r="U195" s="38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636.34504862953145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639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6.5180699999999998</v>
      </c>
      <c r="Z195" s="373"/>
      <c r="AA195" s="373"/>
    </row>
    <row r="196" spans="1:67" x14ac:dyDescent="0.2">
      <c r="A196" s="377"/>
      <c r="B196" s="377"/>
      <c r="C196" s="377"/>
      <c r="D196" s="377"/>
      <c r="E196" s="377"/>
      <c r="F196" s="377"/>
      <c r="G196" s="377"/>
      <c r="H196" s="377"/>
      <c r="I196" s="377"/>
      <c r="J196" s="377"/>
      <c r="K196" s="377"/>
      <c r="L196" s="377"/>
      <c r="M196" s="377"/>
      <c r="N196" s="378"/>
      <c r="O196" s="381" t="s">
        <v>72</v>
      </c>
      <c r="P196" s="382"/>
      <c r="Q196" s="382"/>
      <c r="R196" s="382"/>
      <c r="S196" s="382"/>
      <c r="T196" s="382"/>
      <c r="U196" s="383"/>
      <c r="V196" s="37" t="s">
        <v>67</v>
      </c>
      <c r="W196" s="372">
        <f>IFERROR(SUM(W178:W194),"0")</f>
        <v>2239</v>
      </c>
      <c r="X196" s="372">
        <f>IFERROR(SUM(X178:X194),"0")</f>
        <v>2249.9999999999995</v>
      </c>
      <c r="Y196" s="37"/>
      <c r="Z196" s="373"/>
      <c r="AA196" s="373"/>
    </row>
    <row r="197" spans="1:67" ht="14.25" hidden="1" customHeight="1" x14ac:dyDescent="0.25">
      <c r="A197" s="386" t="s">
        <v>205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377"/>
      <c r="Y197" s="377"/>
      <c r="Z197" s="366"/>
      <c r="AA197" s="366"/>
    </row>
    <row r="198" spans="1:67" ht="16.5" hidden="1" customHeight="1" x14ac:dyDescent="0.25">
      <c r="A198" s="54" t="s">
        <v>306</v>
      </c>
      <c r="B198" s="54" t="s">
        <v>307</v>
      </c>
      <c r="C198" s="31">
        <v>4301060360</v>
      </c>
      <c r="D198" s="379">
        <v>4680115882874</v>
      </c>
      <c r="E198" s="380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4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5"/>
      <c r="Q198" s="385"/>
      <c r="R198" s="385"/>
      <c r="S198" s="380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hidden="1" customHeight="1" x14ac:dyDescent="0.25">
      <c r="A199" s="54" t="s">
        <v>308</v>
      </c>
      <c r="B199" s="54" t="s">
        <v>309</v>
      </c>
      <c r="C199" s="31">
        <v>4301060359</v>
      </c>
      <c r="D199" s="379">
        <v>4680115884434</v>
      </c>
      <c r="E199" s="380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4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5"/>
      <c r="Q199" s="385"/>
      <c r="R199" s="385"/>
      <c r="S199" s="380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9">
        <v>4680115880818</v>
      </c>
      <c r="E200" s="380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7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5"/>
      <c r="Q200" s="385"/>
      <c r="R200" s="385"/>
      <c r="S200" s="380"/>
      <c r="T200" s="34"/>
      <c r="U200" s="34"/>
      <c r="V200" s="35" t="s">
        <v>67</v>
      </c>
      <c r="W200" s="370">
        <v>80</v>
      </c>
      <c r="X200" s="371">
        <f>IFERROR(IF(W200="",0,CEILING((W200/$H200),1)*$H200),"")</f>
        <v>81.599999999999994</v>
      </c>
      <c r="Y200" s="36">
        <f>IFERROR(IF(X200=0,"",ROUNDUP(X200/H200,0)*0.00753),"")</f>
        <v>0.25602000000000003</v>
      </c>
      <c r="Z200" s="56"/>
      <c r="AA200" s="57"/>
      <c r="AE200" s="64"/>
      <c r="BB200" s="177" t="s">
        <v>1</v>
      </c>
      <c r="BL200" s="64">
        <f>IFERROR(W200*I200/H200,"0")</f>
        <v>89.066666666666677</v>
      </c>
      <c r="BM200" s="64">
        <f>IFERROR(X200*I200/H200,"0")</f>
        <v>90.847999999999999</v>
      </c>
      <c r="BN200" s="64">
        <f>IFERROR(1/J200*(W200/H200),"0")</f>
        <v>0.21367521367521369</v>
      </c>
      <c r="BO200" s="64">
        <f>IFERROR(1/J200*(X200/H200),"0")</f>
        <v>0.21794871794871795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9">
        <v>4680115880801</v>
      </c>
      <c r="E201" s="380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9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5"/>
      <c r="Q201" s="385"/>
      <c r="R201" s="385"/>
      <c r="S201" s="380"/>
      <c r="T201" s="34"/>
      <c r="U201" s="34"/>
      <c r="V201" s="35" t="s">
        <v>67</v>
      </c>
      <c r="W201" s="370">
        <v>106</v>
      </c>
      <c r="X201" s="371">
        <f>IFERROR(IF(W201="",0,CEILING((W201/$H201),1)*$H201),"")</f>
        <v>108</v>
      </c>
      <c r="Y201" s="36">
        <f>IFERROR(IF(X201=0,"",ROUNDUP(X201/H201,0)*0.00753),"")</f>
        <v>0.33884999999999998</v>
      </c>
      <c r="Z201" s="56"/>
      <c r="AA201" s="57"/>
      <c r="AE201" s="64"/>
      <c r="BB201" s="178" t="s">
        <v>1</v>
      </c>
      <c r="BL201" s="64">
        <f>IFERROR(W201*I201/H201,"0")</f>
        <v>118.01333333333335</v>
      </c>
      <c r="BM201" s="64">
        <f>IFERROR(X201*I201/H201,"0")</f>
        <v>120.24000000000001</v>
      </c>
      <c r="BN201" s="64">
        <f>IFERROR(1/J201*(W201/H201),"0")</f>
        <v>0.28311965811965811</v>
      </c>
      <c r="BO201" s="64">
        <f>IFERROR(1/J201*(X201/H201),"0")</f>
        <v>0.28846153846153844</v>
      </c>
    </row>
    <row r="202" spans="1:67" x14ac:dyDescent="0.2">
      <c r="A202" s="376"/>
      <c r="B202" s="377"/>
      <c r="C202" s="377"/>
      <c r="D202" s="377"/>
      <c r="E202" s="377"/>
      <c r="F202" s="377"/>
      <c r="G202" s="377"/>
      <c r="H202" s="377"/>
      <c r="I202" s="377"/>
      <c r="J202" s="377"/>
      <c r="K202" s="377"/>
      <c r="L202" s="377"/>
      <c r="M202" s="377"/>
      <c r="N202" s="378"/>
      <c r="O202" s="381" t="s">
        <v>72</v>
      </c>
      <c r="P202" s="382"/>
      <c r="Q202" s="382"/>
      <c r="R202" s="382"/>
      <c r="S202" s="382"/>
      <c r="T202" s="382"/>
      <c r="U202" s="383"/>
      <c r="V202" s="37" t="s">
        <v>73</v>
      </c>
      <c r="W202" s="372">
        <f>IFERROR(W198/H198,"0")+IFERROR(W199/H199,"0")+IFERROR(W200/H200,"0")+IFERROR(W201/H201,"0")</f>
        <v>77.5</v>
      </c>
      <c r="X202" s="372">
        <f>IFERROR(X198/H198,"0")+IFERROR(X199/H199,"0")+IFERROR(X200/H200,"0")+IFERROR(X201/H201,"0")</f>
        <v>79</v>
      </c>
      <c r="Y202" s="372">
        <f>IFERROR(IF(Y198="",0,Y198),"0")+IFERROR(IF(Y199="",0,Y199),"0")+IFERROR(IF(Y200="",0,Y200),"0")+IFERROR(IF(Y201="",0,Y201),"0")</f>
        <v>0.59487000000000001</v>
      </c>
      <c r="Z202" s="373"/>
      <c r="AA202" s="373"/>
    </row>
    <row r="203" spans="1:67" x14ac:dyDescent="0.2">
      <c r="A203" s="377"/>
      <c r="B203" s="377"/>
      <c r="C203" s="377"/>
      <c r="D203" s="377"/>
      <c r="E203" s="377"/>
      <c r="F203" s="377"/>
      <c r="G203" s="377"/>
      <c r="H203" s="377"/>
      <c r="I203" s="377"/>
      <c r="J203" s="377"/>
      <c r="K203" s="377"/>
      <c r="L203" s="377"/>
      <c r="M203" s="377"/>
      <c r="N203" s="378"/>
      <c r="O203" s="381" t="s">
        <v>72</v>
      </c>
      <c r="P203" s="382"/>
      <c r="Q203" s="382"/>
      <c r="R203" s="382"/>
      <c r="S203" s="382"/>
      <c r="T203" s="382"/>
      <c r="U203" s="383"/>
      <c r="V203" s="37" t="s">
        <v>67</v>
      </c>
      <c r="W203" s="372">
        <f>IFERROR(SUM(W198:W201),"0")</f>
        <v>186</v>
      </c>
      <c r="X203" s="372">
        <f>IFERROR(SUM(X198:X201),"0")</f>
        <v>189.6</v>
      </c>
      <c r="Y203" s="37"/>
      <c r="Z203" s="373"/>
      <c r="AA203" s="373"/>
    </row>
    <row r="204" spans="1:67" ht="16.5" hidden="1" customHeight="1" x14ac:dyDescent="0.25">
      <c r="A204" s="393" t="s">
        <v>314</v>
      </c>
      <c r="B204" s="377"/>
      <c r="C204" s="377"/>
      <c r="D204" s="377"/>
      <c r="E204" s="377"/>
      <c r="F204" s="377"/>
      <c r="G204" s="377"/>
      <c r="H204" s="377"/>
      <c r="I204" s="377"/>
      <c r="J204" s="377"/>
      <c r="K204" s="377"/>
      <c r="L204" s="377"/>
      <c r="M204" s="377"/>
      <c r="N204" s="377"/>
      <c r="O204" s="377"/>
      <c r="P204" s="377"/>
      <c r="Q204" s="377"/>
      <c r="R204" s="377"/>
      <c r="S204" s="377"/>
      <c r="T204" s="377"/>
      <c r="U204" s="377"/>
      <c r="V204" s="377"/>
      <c r="W204" s="377"/>
      <c r="X204" s="377"/>
      <c r="Y204" s="377"/>
      <c r="Z204" s="365"/>
      <c r="AA204" s="365"/>
    </row>
    <row r="205" spans="1:67" ht="14.25" hidden="1" customHeight="1" x14ac:dyDescent="0.25">
      <c r="A205" s="386" t="s">
        <v>110</v>
      </c>
      <c r="B205" s="377"/>
      <c r="C205" s="377"/>
      <c r="D205" s="377"/>
      <c r="E205" s="377"/>
      <c r="F205" s="377"/>
      <c r="G205" s="377"/>
      <c r="H205" s="377"/>
      <c r="I205" s="377"/>
      <c r="J205" s="377"/>
      <c r="K205" s="377"/>
      <c r="L205" s="377"/>
      <c r="M205" s="377"/>
      <c r="N205" s="377"/>
      <c r="O205" s="377"/>
      <c r="P205" s="377"/>
      <c r="Q205" s="377"/>
      <c r="R205" s="377"/>
      <c r="S205" s="377"/>
      <c r="T205" s="377"/>
      <c r="U205" s="377"/>
      <c r="V205" s="377"/>
      <c r="W205" s="377"/>
      <c r="X205" s="377"/>
      <c r="Y205" s="377"/>
      <c r="Z205" s="366"/>
      <c r="AA205" s="366"/>
    </row>
    <row r="206" spans="1:67" ht="27" hidden="1" customHeight="1" x14ac:dyDescent="0.25">
      <c r="A206" s="54" t="s">
        <v>315</v>
      </c>
      <c r="B206" s="54" t="s">
        <v>316</v>
      </c>
      <c r="C206" s="31">
        <v>4301011717</v>
      </c>
      <c r="D206" s="379">
        <v>4680115884274</v>
      </c>
      <c r="E206" s="380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50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5"/>
      <c r="Q206" s="385"/>
      <c r="R206" s="385"/>
      <c r="S206" s="380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hidden="1" customHeight="1" x14ac:dyDescent="0.25">
      <c r="A207" s="54" t="s">
        <v>317</v>
      </c>
      <c r="B207" s="54" t="s">
        <v>318</v>
      </c>
      <c r="C207" s="31">
        <v>4301011719</v>
      </c>
      <c r="D207" s="379">
        <v>4680115884298</v>
      </c>
      <c r="E207" s="380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75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5"/>
      <c r="Q207" s="385"/>
      <c r="R207" s="385"/>
      <c r="S207" s="380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9">
        <v>4680115884250</v>
      </c>
      <c r="E208" s="380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7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5"/>
      <c r="Q208" s="385"/>
      <c r="R208" s="385"/>
      <c r="S208" s="380"/>
      <c r="T208" s="34"/>
      <c r="U208" s="34"/>
      <c r="V208" s="35" t="s">
        <v>67</v>
      </c>
      <c r="W208" s="370">
        <v>50</v>
      </c>
      <c r="X208" s="371">
        <f t="shared" si="39"/>
        <v>58</v>
      </c>
      <c r="Y208" s="36">
        <f>IFERROR(IF(X208=0,"",ROUNDUP(X208/H208,0)*0.02175),"")</f>
        <v>0.10874999999999999</v>
      </c>
      <c r="Z208" s="56"/>
      <c r="AA208" s="57"/>
      <c r="AE208" s="64"/>
      <c r="BB208" s="181" t="s">
        <v>1</v>
      </c>
      <c r="BL208" s="64">
        <f t="shared" si="40"/>
        <v>52.068965517241381</v>
      </c>
      <c r="BM208" s="64">
        <f t="shared" si="41"/>
        <v>60.4</v>
      </c>
      <c r="BN208" s="64">
        <f t="shared" si="42"/>
        <v>7.6970443349753698E-2</v>
      </c>
      <c r="BO208" s="64">
        <f t="shared" si="43"/>
        <v>8.9285714285714274E-2</v>
      </c>
    </row>
    <row r="209" spans="1:67" ht="27" hidden="1" customHeight="1" x14ac:dyDescent="0.25">
      <c r="A209" s="54" t="s">
        <v>321</v>
      </c>
      <c r="B209" s="54" t="s">
        <v>322</v>
      </c>
      <c r="C209" s="31">
        <v>4301011718</v>
      </c>
      <c r="D209" s="379">
        <v>4680115884281</v>
      </c>
      <c r="E209" s="380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54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5"/>
      <c r="Q209" s="385"/>
      <c r="R209" s="385"/>
      <c r="S209" s="380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hidden="1" customHeight="1" x14ac:dyDescent="0.25">
      <c r="A210" s="54" t="s">
        <v>323</v>
      </c>
      <c r="B210" s="54" t="s">
        <v>324</v>
      </c>
      <c r="C210" s="31">
        <v>4301011720</v>
      </c>
      <c r="D210" s="379">
        <v>4680115884199</v>
      </c>
      <c r="E210" s="380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5"/>
      <c r="Q210" s="385"/>
      <c r="R210" s="385"/>
      <c r="S210" s="380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hidden="1" customHeight="1" x14ac:dyDescent="0.25">
      <c r="A211" s="54" t="s">
        <v>325</v>
      </c>
      <c r="B211" s="54" t="s">
        <v>326</v>
      </c>
      <c r="C211" s="31">
        <v>4301011716</v>
      </c>
      <c r="D211" s="379">
        <v>4680115884267</v>
      </c>
      <c r="E211" s="380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39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5"/>
      <c r="Q211" s="385"/>
      <c r="R211" s="385"/>
      <c r="S211" s="380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76"/>
      <c r="B212" s="377"/>
      <c r="C212" s="377"/>
      <c r="D212" s="377"/>
      <c r="E212" s="377"/>
      <c r="F212" s="377"/>
      <c r="G212" s="377"/>
      <c r="H212" s="377"/>
      <c r="I212" s="377"/>
      <c r="J212" s="377"/>
      <c r="K212" s="377"/>
      <c r="L212" s="377"/>
      <c r="M212" s="377"/>
      <c r="N212" s="378"/>
      <c r="O212" s="381" t="s">
        <v>72</v>
      </c>
      <c r="P212" s="382"/>
      <c r="Q212" s="382"/>
      <c r="R212" s="382"/>
      <c r="S212" s="382"/>
      <c r="T212" s="382"/>
      <c r="U212" s="383"/>
      <c r="V212" s="37" t="s">
        <v>73</v>
      </c>
      <c r="W212" s="372">
        <f>IFERROR(W206/H206,"0")+IFERROR(W207/H207,"0")+IFERROR(W208/H208,"0")+IFERROR(W209/H209,"0")+IFERROR(W210/H210,"0")+IFERROR(W211/H211,"0")</f>
        <v>4.3103448275862073</v>
      </c>
      <c r="X212" s="372">
        <f>IFERROR(X206/H206,"0")+IFERROR(X207/H207,"0")+IFERROR(X208/H208,"0")+IFERROR(X209/H209,"0")+IFERROR(X210/H210,"0")+IFERROR(X211/H211,"0")</f>
        <v>5</v>
      </c>
      <c r="Y212" s="372">
        <f>IFERROR(IF(Y206="",0,Y206),"0")+IFERROR(IF(Y207="",0,Y207),"0")+IFERROR(IF(Y208="",0,Y208),"0")+IFERROR(IF(Y209="",0,Y209),"0")+IFERROR(IF(Y210="",0,Y210),"0")+IFERROR(IF(Y211="",0,Y211),"0")</f>
        <v>0.10874999999999999</v>
      </c>
      <c r="Z212" s="373"/>
      <c r="AA212" s="373"/>
    </row>
    <row r="213" spans="1:67" x14ac:dyDescent="0.2">
      <c r="A213" s="377"/>
      <c r="B213" s="377"/>
      <c r="C213" s="377"/>
      <c r="D213" s="377"/>
      <c r="E213" s="377"/>
      <c r="F213" s="377"/>
      <c r="G213" s="377"/>
      <c r="H213" s="377"/>
      <c r="I213" s="377"/>
      <c r="J213" s="377"/>
      <c r="K213" s="377"/>
      <c r="L213" s="377"/>
      <c r="M213" s="377"/>
      <c r="N213" s="378"/>
      <c r="O213" s="381" t="s">
        <v>72</v>
      </c>
      <c r="P213" s="382"/>
      <c r="Q213" s="382"/>
      <c r="R213" s="382"/>
      <c r="S213" s="382"/>
      <c r="T213" s="382"/>
      <c r="U213" s="383"/>
      <c r="V213" s="37" t="s">
        <v>67</v>
      </c>
      <c r="W213" s="372">
        <f>IFERROR(SUM(W206:W211),"0")</f>
        <v>50</v>
      </c>
      <c r="X213" s="372">
        <f>IFERROR(SUM(X206:X211),"0")</f>
        <v>58</v>
      </c>
      <c r="Y213" s="37"/>
      <c r="Z213" s="373"/>
      <c r="AA213" s="373"/>
    </row>
    <row r="214" spans="1:67" ht="14.25" hidden="1" customHeight="1" x14ac:dyDescent="0.25">
      <c r="A214" s="386" t="s">
        <v>61</v>
      </c>
      <c r="B214" s="377"/>
      <c r="C214" s="377"/>
      <c r="D214" s="377"/>
      <c r="E214" s="377"/>
      <c r="F214" s="377"/>
      <c r="G214" s="377"/>
      <c r="H214" s="377"/>
      <c r="I214" s="377"/>
      <c r="J214" s="377"/>
      <c r="K214" s="377"/>
      <c r="L214" s="377"/>
      <c r="M214" s="377"/>
      <c r="N214" s="377"/>
      <c r="O214" s="377"/>
      <c r="P214" s="377"/>
      <c r="Q214" s="377"/>
      <c r="R214" s="377"/>
      <c r="S214" s="377"/>
      <c r="T214" s="377"/>
      <c r="U214" s="377"/>
      <c r="V214" s="377"/>
      <c r="W214" s="377"/>
      <c r="X214" s="377"/>
      <c r="Y214" s="377"/>
      <c r="Z214" s="366"/>
      <c r="AA214" s="366"/>
    </row>
    <row r="215" spans="1:67" ht="27" hidden="1" customHeight="1" x14ac:dyDescent="0.25">
      <c r="A215" s="54" t="s">
        <v>327</v>
      </c>
      <c r="B215" s="54" t="s">
        <v>328</v>
      </c>
      <c r="C215" s="31">
        <v>4301031151</v>
      </c>
      <c r="D215" s="379">
        <v>4607091389845</v>
      </c>
      <c r="E215" s="380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7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5"/>
      <c r="Q215" s="385"/>
      <c r="R215" s="385"/>
      <c r="S215" s="380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hidden="1" customHeight="1" x14ac:dyDescent="0.25">
      <c r="A216" s="54" t="s">
        <v>329</v>
      </c>
      <c r="B216" s="54" t="s">
        <v>330</v>
      </c>
      <c r="C216" s="31">
        <v>4301031259</v>
      </c>
      <c r="D216" s="379">
        <v>4680115882881</v>
      </c>
      <c r="E216" s="380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5"/>
      <c r="Q216" s="385"/>
      <c r="R216" s="385"/>
      <c r="S216" s="380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hidden="1" x14ac:dyDescent="0.2">
      <c r="A217" s="376"/>
      <c r="B217" s="377"/>
      <c r="C217" s="377"/>
      <c r="D217" s="377"/>
      <c r="E217" s="377"/>
      <c r="F217" s="377"/>
      <c r="G217" s="377"/>
      <c r="H217" s="377"/>
      <c r="I217" s="377"/>
      <c r="J217" s="377"/>
      <c r="K217" s="377"/>
      <c r="L217" s="377"/>
      <c r="M217" s="377"/>
      <c r="N217" s="378"/>
      <c r="O217" s="381" t="s">
        <v>72</v>
      </c>
      <c r="P217" s="382"/>
      <c r="Q217" s="382"/>
      <c r="R217" s="382"/>
      <c r="S217" s="382"/>
      <c r="T217" s="382"/>
      <c r="U217" s="38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hidden="1" x14ac:dyDescent="0.2">
      <c r="A218" s="377"/>
      <c r="B218" s="377"/>
      <c r="C218" s="377"/>
      <c r="D218" s="377"/>
      <c r="E218" s="377"/>
      <c r="F218" s="377"/>
      <c r="G218" s="377"/>
      <c r="H218" s="377"/>
      <c r="I218" s="377"/>
      <c r="J218" s="377"/>
      <c r="K218" s="377"/>
      <c r="L218" s="377"/>
      <c r="M218" s="377"/>
      <c r="N218" s="378"/>
      <c r="O218" s="381" t="s">
        <v>72</v>
      </c>
      <c r="P218" s="382"/>
      <c r="Q218" s="382"/>
      <c r="R218" s="382"/>
      <c r="S218" s="382"/>
      <c r="T218" s="382"/>
      <c r="U218" s="38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hidden="1" customHeight="1" x14ac:dyDescent="0.25">
      <c r="A219" s="393" t="s">
        <v>331</v>
      </c>
      <c r="B219" s="377"/>
      <c r="C219" s="377"/>
      <c r="D219" s="377"/>
      <c r="E219" s="377"/>
      <c r="F219" s="377"/>
      <c r="G219" s="377"/>
      <c r="H219" s="377"/>
      <c r="I219" s="377"/>
      <c r="J219" s="377"/>
      <c r="K219" s="377"/>
      <c r="L219" s="377"/>
      <c r="M219" s="377"/>
      <c r="N219" s="377"/>
      <c r="O219" s="377"/>
      <c r="P219" s="377"/>
      <c r="Q219" s="377"/>
      <c r="R219" s="377"/>
      <c r="S219" s="377"/>
      <c r="T219" s="377"/>
      <c r="U219" s="377"/>
      <c r="V219" s="377"/>
      <c r="W219" s="377"/>
      <c r="X219" s="377"/>
      <c r="Y219" s="377"/>
      <c r="Z219" s="365"/>
      <c r="AA219" s="365"/>
    </row>
    <row r="220" spans="1:67" ht="14.25" hidden="1" customHeight="1" x14ac:dyDescent="0.25">
      <c r="A220" s="386" t="s">
        <v>110</v>
      </c>
      <c r="B220" s="377"/>
      <c r="C220" s="377"/>
      <c r="D220" s="377"/>
      <c r="E220" s="377"/>
      <c r="F220" s="377"/>
      <c r="G220" s="377"/>
      <c r="H220" s="377"/>
      <c r="I220" s="377"/>
      <c r="J220" s="377"/>
      <c r="K220" s="377"/>
      <c r="L220" s="377"/>
      <c r="M220" s="377"/>
      <c r="N220" s="377"/>
      <c r="O220" s="377"/>
      <c r="P220" s="377"/>
      <c r="Q220" s="377"/>
      <c r="R220" s="377"/>
      <c r="S220" s="377"/>
      <c r="T220" s="377"/>
      <c r="U220" s="377"/>
      <c r="V220" s="377"/>
      <c r="W220" s="377"/>
      <c r="X220" s="377"/>
      <c r="Y220" s="377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9">
        <v>4680115884137</v>
      </c>
      <c r="E221" s="380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5"/>
      <c r="Q221" s="385"/>
      <c r="R221" s="385"/>
      <c r="S221" s="380"/>
      <c r="T221" s="34"/>
      <c r="U221" s="34"/>
      <c r="V221" s="35" t="s">
        <v>67</v>
      </c>
      <c r="W221" s="370">
        <v>100</v>
      </c>
      <c r="X221" s="371">
        <f t="shared" ref="X221:X226" si="44">IFERROR(IF(W221="",0,CEILING((W221/$H221),1)*$H221),"")</f>
        <v>104.39999999999999</v>
      </c>
      <c r="Y221" s="36">
        <f>IFERROR(IF(X221=0,"",ROUNDUP(X221/H221,0)*0.02175),"")</f>
        <v>0.19574999999999998</v>
      </c>
      <c r="Z221" s="56"/>
      <c r="AA221" s="57"/>
      <c r="AE221" s="64"/>
      <c r="BB221" s="187" t="s">
        <v>1</v>
      </c>
      <c r="BL221" s="64">
        <f t="shared" ref="BL221:BL226" si="45">IFERROR(W221*I221/H221,"0")</f>
        <v>104.13793103448276</v>
      </c>
      <c r="BM221" s="64">
        <f t="shared" ref="BM221:BM226" si="46">IFERROR(X221*I221/H221,"0")</f>
        <v>108.71999999999998</v>
      </c>
      <c r="BN221" s="64">
        <f t="shared" ref="BN221:BN226" si="47">IFERROR(1/J221*(W221/H221),"0")</f>
        <v>0.1539408866995074</v>
      </c>
      <c r="BO221" s="64">
        <f t="shared" ref="BO221:BO226" si="48">IFERROR(1/J221*(X221/H221),"0")</f>
        <v>0.1607142857142857</v>
      </c>
    </row>
    <row r="222" spans="1:67" ht="27" hidden="1" customHeight="1" x14ac:dyDescent="0.25">
      <c r="A222" s="54" t="s">
        <v>334</v>
      </c>
      <c r="B222" s="54" t="s">
        <v>335</v>
      </c>
      <c r="C222" s="31">
        <v>4301011724</v>
      </c>
      <c r="D222" s="379">
        <v>4680115884236</v>
      </c>
      <c r="E222" s="380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6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5"/>
      <c r="Q222" s="385"/>
      <c r="R222" s="385"/>
      <c r="S222" s="380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336</v>
      </c>
      <c r="B223" s="54" t="s">
        <v>337</v>
      </c>
      <c r="C223" s="31">
        <v>4301011721</v>
      </c>
      <c r="D223" s="379">
        <v>4680115884175</v>
      </c>
      <c r="E223" s="380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6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5"/>
      <c r="Q223" s="385"/>
      <c r="R223" s="385"/>
      <c r="S223" s="380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338</v>
      </c>
      <c r="B224" s="54" t="s">
        <v>339</v>
      </c>
      <c r="C224" s="31">
        <v>4301011824</v>
      </c>
      <c r="D224" s="379">
        <v>4680115884144</v>
      </c>
      <c r="E224" s="380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7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5"/>
      <c r="Q224" s="385"/>
      <c r="R224" s="385"/>
      <c r="S224" s="380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hidden="1" customHeight="1" x14ac:dyDescent="0.25">
      <c r="A225" s="54" t="s">
        <v>340</v>
      </c>
      <c r="B225" s="54" t="s">
        <v>341</v>
      </c>
      <c r="C225" s="31">
        <v>4301011726</v>
      </c>
      <c r="D225" s="379">
        <v>4680115884182</v>
      </c>
      <c r="E225" s="380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4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5"/>
      <c r="Q225" s="385"/>
      <c r="R225" s="385"/>
      <c r="S225" s="380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hidden="1" customHeight="1" x14ac:dyDescent="0.25">
      <c r="A226" s="54" t="s">
        <v>342</v>
      </c>
      <c r="B226" s="54" t="s">
        <v>343</v>
      </c>
      <c r="C226" s="31">
        <v>4301011722</v>
      </c>
      <c r="D226" s="379">
        <v>4680115884205</v>
      </c>
      <c r="E226" s="380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4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5"/>
      <c r="Q226" s="385"/>
      <c r="R226" s="385"/>
      <c r="S226" s="380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76"/>
      <c r="B227" s="377"/>
      <c r="C227" s="377"/>
      <c r="D227" s="377"/>
      <c r="E227" s="377"/>
      <c r="F227" s="377"/>
      <c r="G227" s="377"/>
      <c r="H227" s="377"/>
      <c r="I227" s="377"/>
      <c r="J227" s="377"/>
      <c r="K227" s="377"/>
      <c r="L227" s="377"/>
      <c r="M227" s="377"/>
      <c r="N227" s="378"/>
      <c r="O227" s="381" t="s">
        <v>72</v>
      </c>
      <c r="P227" s="382"/>
      <c r="Q227" s="382"/>
      <c r="R227" s="382"/>
      <c r="S227" s="382"/>
      <c r="T227" s="382"/>
      <c r="U227" s="383"/>
      <c r="V227" s="37" t="s">
        <v>73</v>
      </c>
      <c r="W227" s="372">
        <f>IFERROR(W221/H221,"0")+IFERROR(W222/H222,"0")+IFERROR(W223/H223,"0")+IFERROR(W224/H224,"0")+IFERROR(W225/H225,"0")+IFERROR(W226/H226,"0")</f>
        <v>8.6206896551724146</v>
      </c>
      <c r="X227" s="372">
        <f>IFERROR(X221/H221,"0")+IFERROR(X222/H222,"0")+IFERROR(X223/H223,"0")+IFERROR(X224/H224,"0")+IFERROR(X225/H225,"0")+IFERROR(X226/H226,"0")</f>
        <v>9</v>
      </c>
      <c r="Y227" s="372">
        <f>IFERROR(IF(Y221="",0,Y221),"0")+IFERROR(IF(Y222="",0,Y222),"0")+IFERROR(IF(Y223="",0,Y223),"0")+IFERROR(IF(Y224="",0,Y224),"0")+IFERROR(IF(Y225="",0,Y225),"0")+IFERROR(IF(Y226="",0,Y226),"0")</f>
        <v>0.19574999999999998</v>
      </c>
      <c r="Z227" s="373"/>
      <c r="AA227" s="373"/>
    </row>
    <row r="228" spans="1:67" x14ac:dyDescent="0.2">
      <c r="A228" s="377"/>
      <c r="B228" s="377"/>
      <c r="C228" s="377"/>
      <c r="D228" s="377"/>
      <c r="E228" s="377"/>
      <c r="F228" s="377"/>
      <c r="G228" s="377"/>
      <c r="H228" s="377"/>
      <c r="I228" s="377"/>
      <c r="J228" s="377"/>
      <c r="K228" s="377"/>
      <c r="L228" s="377"/>
      <c r="M228" s="377"/>
      <c r="N228" s="378"/>
      <c r="O228" s="381" t="s">
        <v>72</v>
      </c>
      <c r="P228" s="382"/>
      <c r="Q228" s="382"/>
      <c r="R228" s="382"/>
      <c r="S228" s="382"/>
      <c r="T228" s="382"/>
      <c r="U228" s="383"/>
      <c r="V228" s="37" t="s">
        <v>67</v>
      </c>
      <c r="W228" s="372">
        <f>IFERROR(SUM(W221:W226),"0")</f>
        <v>100</v>
      </c>
      <c r="X228" s="372">
        <f>IFERROR(SUM(X221:X226),"0")</f>
        <v>104.39999999999999</v>
      </c>
      <c r="Y228" s="37"/>
      <c r="Z228" s="373"/>
      <c r="AA228" s="373"/>
    </row>
    <row r="229" spans="1:67" ht="16.5" hidden="1" customHeight="1" x14ac:dyDescent="0.25">
      <c r="A229" s="393" t="s">
        <v>344</v>
      </c>
      <c r="B229" s="377"/>
      <c r="C229" s="377"/>
      <c r="D229" s="377"/>
      <c r="E229" s="377"/>
      <c r="F229" s="377"/>
      <c r="G229" s="377"/>
      <c r="H229" s="377"/>
      <c r="I229" s="377"/>
      <c r="J229" s="377"/>
      <c r="K229" s="377"/>
      <c r="L229" s="377"/>
      <c r="M229" s="377"/>
      <c r="N229" s="377"/>
      <c r="O229" s="377"/>
      <c r="P229" s="377"/>
      <c r="Q229" s="377"/>
      <c r="R229" s="377"/>
      <c r="S229" s="377"/>
      <c r="T229" s="377"/>
      <c r="U229" s="377"/>
      <c r="V229" s="377"/>
      <c r="W229" s="377"/>
      <c r="X229" s="377"/>
      <c r="Y229" s="377"/>
      <c r="Z229" s="365"/>
      <c r="AA229" s="365"/>
    </row>
    <row r="230" spans="1:67" ht="14.25" hidden="1" customHeight="1" x14ac:dyDescent="0.25">
      <c r="A230" s="386" t="s">
        <v>110</v>
      </c>
      <c r="B230" s="377"/>
      <c r="C230" s="377"/>
      <c r="D230" s="377"/>
      <c r="E230" s="377"/>
      <c r="F230" s="377"/>
      <c r="G230" s="377"/>
      <c r="H230" s="377"/>
      <c r="I230" s="377"/>
      <c r="J230" s="377"/>
      <c r="K230" s="377"/>
      <c r="L230" s="377"/>
      <c r="M230" s="377"/>
      <c r="N230" s="377"/>
      <c r="O230" s="377"/>
      <c r="P230" s="377"/>
      <c r="Q230" s="377"/>
      <c r="R230" s="377"/>
      <c r="S230" s="377"/>
      <c r="T230" s="377"/>
      <c r="U230" s="377"/>
      <c r="V230" s="377"/>
      <c r="W230" s="377"/>
      <c r="X230" s="377"/>
      <c r="Y230" s="377"/>
      <c r="Z230" s="366"/>
      <c r="AA230" s="366"/>
    </row>
    <row r="231" spans="1:67" ht="27" hidden="1" customHeight="1" x14ac:dyDescent="0.25">
      <c r="A231" s="54" t="s">
        <v>345</v>
      </c>
      <c r="B231" s="54" t="s">
        <v>346</v>
      </c>
      <c r="C231" s="31">
        <v>4301011346</v>
      </c>
      <c r="D231" s="379">
        <v>4607091387445</v>
      </c>
      <c r="E231" s="380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43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5"/>
      <c r="Q231" s="385"/>
      <c r="R231" s="385"/>
      <c r="S231" s="380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hidden="1" customHeight="1" x14ac:dyDescent="0.25">
      <c r="A232" s="54" t="s">
        <v>347</v>
      </c>
      <c r="B232" s="54" t="s">
        <v>348</v>
      </c>
      <c r="C232" s="31">
        <v>4301011308</v>
      </c>
      <c r="D232" s="379">
        <v>4607091386004</v>
      </c>
      <c r="E232" s="380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5"/>
      <c r="Q232" s="385"/>
      <c r="R232" s="385"/>
      <c r="S232" s="380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347</v>
      </c>
      <c r="B233" s="54" t="s">
        <v>349</v>
      </c>
      <c r="C233" s="31">
        <v>4301011362</v>
      </c>
      <c r="D233" s="379">
        <v>4607091386004</v>
      </c>
      <c r="E233" s="380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4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5"/>
      <c r="Q233" s="385"/>
      <c r="R233" s="385"/>
      <c r="S233" s="380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350</v>
      </c>
      <c r="B234" s="54" t="s">
        <v>351</v>
      </c>
      <c r="C234" s="31">
        <v>4301011347</v>
      </c>
      <c r="D234" s="379">
        <v>4607091386073</v>
      </c>
      <c r="E234" s="380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5"/>
      <c r="Q234" s="385"/>
      <c r="R234" s="385"/>
      <c r="S234" s="380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352</v>
      </c>
      <c r="B235" s="54" t="s">
        <v>353</v>
      </c>
      <c r="C235" s="31">
        <v>4301010928</v>
      </c>
      <c r="D235" s="379">
        <v>4607091387322</v>
      </c>
      <c r="E235" s="380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5"/>
      <c r="Q235" s="385"/>
      <c r="R235" s="385"/>
      <c r="S235" s="380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354</v>
      </c>
      <c r="B236" s="54" t="s">
        <v>355</v>
      </c>
      <c r="C236" s="31">
        <v>4301011311</v>
      </c>
      <c r="D236" s="379">
        <v>4607091387377</v>
      </c>
      <c r="E236" s="380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5"/>
      <c r="Q236" s="385"/>
      <c r="R236" s="385"/>
      <c r="S236" s="380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356</v>
      </c>
      <c r="B237" s="54" t="s">
        <v>357</v>
      </c>
      <c r="C237" s="31">
        <v>4301010945</v>
      </c>
      <c r="D237" s="379">
        <v>4607091387353</v>
      </c>
      <c r="E237" s="380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65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5"/>
      <c r="Q237" s="385"/>
      <c r="R237" s="385"/>
      <c r="S237" s="380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358</v>
      </c>
      <c r="B238" s="54" t="s">
        <v>359</v>
      </c>
      <c r="C238" s="31">
        <v>4301011328</v>
      </c>
      <c r="D238" s="379">
        <v>4607091386011</v>
      </c>
      <c r="E238" s="380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4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5"/>
      <c r="Q238" s="385"/>
      <c r="R238" s="385"/>
      <c r="S238" s="380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360</v>
      </c>
      <c r="B239" s="54" t="s">
        <v>361</v>
      </c>
      <c r="C239" s="31">
        <v>4301011329</v>
      </c>
      <c r="D239" s="379">
        <v>4607091387308</v>
      </c>
      <c r="E239" s="380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6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5"/>
      <c r="Q239" s="385"/>
      <c r="R239" s="385"/>
      <c r="S239" s="380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hidden="1" customHeight="1" x14ac:dyDescent="0.25">
      <c r="A240" s="54" t="s">
        <v>362</v>
      </c>
      <c r="B240" s="54" t="s">
        <v>363</v>
      </c>
      <c r="C240" s="31">
        <v>4301011049</v>
      </c>
      <c r="D240" s="379">
        <v>4607091387339</v>
      </c>
      <c r="E240" s="380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6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5"/>
      <c r="Q240" s="385"/>
      <c r="R240" s="385"/>
      <c r="S240" s="380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hidden="1" customHeight="1" x14ac:dyDescent="0.25">
      <c r="A241" s="54" t="s">
        <v>364</v>
      </c>
      <c r="B241" s="54" t="s">
        <v>365</v>
      </c>
      <c r="C241" s="31">
        <v>4301011433</v>
      </c>
      <c r="D241" s="379">
        <v>4680115882638</v>
      </c>
      <c r="E241" s="380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5"/>
      <c r="Q241" s="385"/>
      <c r="R241" s="385"/>
      <c r="S241" s="380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hidden="1" customHeight="1" x14ac:dyDescent="0.25">
      <c r="A242" s="54" t="s">
        <v>366</v>
      </c>
      <c r="B242" s="54" t="s">
        <v>367</v>
      </c>
      <c r="C242" s="31">
        <v>4301011573</v>
      </c>
      <c r="D242" s="379">
        <v>4680115881938</v>
      </c>
      <c r="E242" s="380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5"/>
      <c r="Q242" s="385"/>
      <c r="R242" s="385"/>
      <c r="S242" s="380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hidden="1" customHeight="1" x14ac:dyDescent="0.25">
      <c r="A243" s="54" t="s">
        <v>368</v>
      </c>
      <c r="B243" s="54" t="s">
        <v>369</v>
      </c>
      <c r="C243" s="31">
        <v>4301010944</v>
      </c>
      <c r="D243" s="379">
        <v>4607091387346</v>
      </c>
      <c r="E243" s="380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5"/>
      <c r="Q243" s="385"/>
      <c r="R243" s="385"/>
      <c r="S243" s="380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hidden="1" customHeight="1" x14ac:dyDescent="0.25">
      <c r="A244" s="54" t="s">
        <v>370</v>
      </c>
      <c r="B244" s="54" t="s">
        <v>371</v>
      </c>
      <c r="C244" s="31">
        <v>4301011353</v>
      </c>
      <c r="D244" s="379">
        <v>4607091389807</v>
      </c>
      <c r="E244" s="380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6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5"/>
      <c r="Q244" s="385"/>
      <c r="R244" s="385"/>
      <c r="S244" s="380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idden="1" x14ac:dyDescent="0.2">
      <c r="A245" s="376"/>
      <c r="B245" s="377"/>
      <c r="C245" s="377"/>
      <c r="D245" s="377"/>
      <c r="E245" s="377"/>
      <c r="F245" s="377"/>
      <c r="G245" s="377"/>
      <c r="H245" s="377"/>
      <c r="I245" s="377"/>
      <c r="J245" s="377"/>
      <c r="K245" s="377"/>
      <c r="L245" s="377"/>
      <c r="M245" s="377"/>
      <c r="N245" s="378"/>
      <c r="O245" s="381" t="s">
        <v>72</v>
      </c>
      <c r="P245" s="382"/>
      <c r="Q245" s="382"/>
      <c r="R245" s="382"/>
      <c r="S245" s="382"/>
      <c r="T245" s="382"/>
      <c r="U245" s="38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hidden="1" x14ac:dyDescent="0.2">
      <c r="A246" s="377"/>
      <c r="B246" s="377"/>
      <c r="C246" s="377"/>
      <c r="D246" s="377"/>
      <c r="E246" s="377"/>
      <c r="F246" s="377"/>
      <c r="G246" s="377"/>
      <c r="H246" s="377"/>
      <c r="I246" s="377"/>
      <c r="J246" s="377"/>
      <c r="K246" s="377"/>
      <c r="L246" s="377"/>
      <c r="M246" s="377"/>
      <c r="N246" s="378"/>
      <c r="O246" s="381" t="s">
        <v>72</v>
      </c>
      <c r="P246" s="382"/>
      <c r="Q246" s="382"/>
      <c r="R246" s="382"/>
      <c r="S246" s="382"/>
      <c r="T246" s="382"/>
      <c r="U246" s="38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hidden="1" customHeight="1" x14ac:dyDescent="0.25">
      <c r="A247" s="386" t="s">
        <v>102</v>
      </c>
      <c r="B247" s="377"/>
      <c r="C247" s="377"/>
      <c r="D247" s="377"/>
      <c r="E247" s="377"/>
      <c r="F247" s="377"/>
      <c r="G247" s="377"/>
      <c r="H247" s="377"/>
      <c r="I247" s="377"/>
      <c r="J247" s="377"/>
      <c r="K247" s="377"/>
      <c r="L247" s="377"/>
      <c r="M247" s="377"/>
      <c r="N247" s="377"/>
      <c r="O247" s="377"/>
      <c r="P247" s="377"/>
      <c r="Q247" s="377"/>
      <c r="R247" s="377"/>
      <c r="S247" s="377"/>
      <c r="T247" s="377"/>
      <c r="U247" s="377"/>
      <c r="V247" s="377"/>
      <c r="W247" s="377"/>
      <c r="X247" s="377"/>
      <c r="Y247" s="377"/>
      <c r="Z247" s="366"/>
      <c r="AA247" s="366"/>
    </row>
    <row r="248" spans="1:67" ht="27" hidden="1" customHeight="1" x14ac:dyDescent="0.25">
      <c r="A248" s="54" t="s">
        <v>372</v>
      </c>
      <c r="B248" s="54" t="s">
        <v>373</v>
      </c>
      <c r="C248" s="31">
        <v>4301020254</v>
      </c>
      <c r="D248" s="379">
        <v>4680115881914</v>
      </c>
      <c r="E248" s="380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5"/>
      <c r="Q248" s="385"/>
      <c r="R248" s="385"/>
      <c r="S248" s="380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hidden="1" x14ac:dyDescent="0.2">
      <c r="A249" s="376"/>
      <c r="B249" s="377"/>
      <c r="C249" s="377"/>
      <c r="D249" s="377"/>
      <c r="E249" s="377"/>
      <c r="F249" s="377"/>
      <c r="G249" s="377"/>
      <c r="H249" s="377"/>
      <c r="I249" s="377"/>
      <c r="J249" s="377"/>
      <c r="K249" s="377"/>
      <c r="L249" s="377"/>
      <c r="M249" s="377"/>
      <c r="N249" s="378"/>
      <c r="O249" s="381" t="s">
        <v>72</v>
      </c>
      <c r="P249" s="382"/>
      <c r="Q249" s="382"/>
      <c r="R249" s="382"/>
      <c r="S249" s="382"/>
      <c r="T249" s="382"/>
      <c r="U249" s="38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hidden="1" x14ac:dyDescent="0.2">
      <c r="A250" s="377"/>
      <c r="B250" s="377"/>
      <c r="C250" s="377"/>
      <c r="D250" s="377"/>
      <c r="E250" s="377"/>
      <c r="F250" s="377"/>
      <c r="G250" s="377"/>
      <c r="H250" s="377"/>
      <c r="I250" s="377"/>
      <c r="J250" s="377"/>
      <c r="K250" s="377"/>
      <c r="L250" s="377"/>
      <c r="M250" s="377"/>
      <c r="N250" s="378"/>
      <c r="O250" s="381" t="s">
        <v>72</v>
      </c>
      <c r="P250" s="382"/>
      <c r="Q250" s="382"/>
      <c r="R250" s="382"/>
      <c r="S250" s="382"/>
      <c r="T250" s="382"/>
      <c r="U250" s="38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hidden="1" customHeight="1" x14ac:dyDescent="0.25">
      <c r="A251" s="386" t="s">
        <v>61</v>
      </c>
      <c r="B251" s="377"/>
      <c r="C251" s="377"/>
      <c r="D251" s="377"/>
      <c r="E251" s="377"/>
      <c r="F251" s="377"/>
      <c r="G251" s="377"/>
      <c r="H251" s="377"/>
      <c r="I251" s="377"/>
      <c r="J251" s="377"/>
      <c r="K251" s="377"/>
      <c r="L251" s="377"/>
      <c r="M251" s="377"/>
      <c r="N251" s="377"/>
      <c r="O251" s="377"/>
      <c r="P251" s="377"/>
      <c r="Q251" s="377"/>
      <c r="R251" s="377"/>
      <c r="S251" s="377"/>
      <c r="T251" s="377"/>
      <c r="U251" s="377"/>
      <c r="V251" s="377"/>
      <c r="W251" s="377"/>
      <c r="X251" s="377"/>
      <c r="Y251" s="377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9">
        <v>4607091387193</v>
      </c>
      <c r="E252" s="380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42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5"/>
      <c r="Q252" s="385"/>
      <c r="R252" s="385"/>
      <c r="S252" s="380"/>
      <c r="T252" s="34"/>
      <c r="U252" s="34"/>
      <c r="V252" s="35" t="s">
        <v>67</v>
      </c>
      <c r="W252" s="370">
        <v>10</v>
      </c>
      <c r="X252" s="371">
        <f>IFERROR(IF(W252="",0,CEILING((W252/$H252),1)*$H252),"")</f>
        <v>12.600000000000001</v>
      </c>
      <c r="Y252" s="36">
        <f>IFERROR(IF(X252=0,"",ROUNDUP(X252/H252,0)*0.00753),"")</f>
        <v>2.2589999999999999E-2</v>
      </c>
      <c r="Z252" s="56"/>
      <c r="AA252" s="57"/>
      <c r="AE252" s="64"/>
      <c r="BB252" s="208" t="s">
        <v>1</v>
      </c>
      <c r="BL252" s="64">
        <f>IFERROR(W252*I252/H252,"0")</f>
        <v>10.619047619047619</v>
      </c>
      <c r="BM252" s="64">
        <f>IFERROR(X252*I252/H252,"0")</f>
        <v>13.38</v>
      </c>
      <c r="BN252" s="64">
        <f>IFERROR(1/J252*(W252/H252),"0")</f>
        <v>1.5262515262515262E-2</v>
      </c>
      <c r="BO252" s="64">
        <f>IFERROR(1/J252*(X252/H252),"0")</f>
        <v>1.9230769230769232E-2</v>
      </c>
    </row>
    <row r="253" spans="1:67" ht="27" hidden="1" customHeight="1" x14ac:dyDescent="0.25">
      <c r="A253" s="54" t="s">
        <v>376</v>
      </c>
      <c r="B253" s="54" t="s">
        <v>377</v>
      </c>
      <c r="C253" s="31">
        <v>4301031153</v>
      </c>
      <c r="D253" s="379">
        <v>4607091387230</v>
      </c>
      <c r="E253" s="380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4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5"/>
      <c r="Q253" s="385"/>
      <c r="R253" s="385"/>
      <c r="S253" s="380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378</v>
      </c>
      <c r="B254" s="54" t="s">
        <v>379</v>
      </c>
      <c r="C254" s="31">
        <v>4301031152</v>
      </c>
      <c r="D254" s="379">
        <v>4607091387285</v>
      </c>
      <c r="E254" s="380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5"/>
      <c r="Q254" s="385"/>
      <c r="R254" s="385"/>
      <c r="S254" s="380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380</v>
      </c>
      <c r="B255" s="54" t="s">
        <v>381</v>
      </c>
      <c r="C255" s="31">
        <v>4301031164</v>
      </c>
      <c r="D255" s="379">
        <v>4680115880481</v>
      </c>
      <c r="E255" s="380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6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5"/>
      <c r="Q255" s="385"/>
      <c r="R255" s="385"/>
      <c r="S255" s="380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76"/>
      <c r="B256" s="377"/>
      <c r="C256" s="377"/>
      <c r="D256" s="377"/>
      <c r="E256" s="377"/>
      <c r="F256" s="377"/>
      <c r="G256" s="377"/>
      <c r="H256" s="377"/>
      <c r="I256" s="377"/>
      <c r="J256" s="377"/>
      <c r="K256" s="377"/>
      <c r="L256" s="377"/>
      <c r="M256" s="377"/>
      <c r="N256" s="378"/>
      <c r="O256" s="381" t="s">
        <v>72</v>
      </c>
      <c r="P256" s="382"/>
      <c r="Q256" s="382"/>
      <c r="R256" s="382"/>
      <c r="S256" s="382"/>
      <c r="T256" s="382"/>
      <c r="U256" s="383"/>
      <c r="V256" s="37" t="s">
        <v>73</v>
      </c>
      <c r="W256" s="372">
        <f>IFERROR(W252/H252,"0")+IFERROR(W253/H253,"0")+IFERROR(W254/H254,"0")+IFERROR(W255/H255,"0")</f>
        <v>2.3809523809523809</v>
      </c>
      <c r="X256" s="372">
        <f>IFERROR(X252/H252,"0")+IFERROR(X253/H253,"0")+IFERROR(X254/H254,"0")+IFERROR(X255/H255,"0")</f>
        <v>3</v>
      </c>
      <c r="Y256" s="372">
        <f>IFERROR(IF(Y252="",0,Y252),"0")+IFERROR(IF(Y253="",0,Y253),"0")+IFERROR(IF(Y254="",0,Y254),"0")+IFERROR(IF(Y255="",0,Y255),"0")</f>
        <v>2.2589999999999999E-2</v>
      </c>
      <c r="Z256" s="373"/>
      <c r="AA256" s="373"/>
    </row>
    <row r="257" spans="1:67" x14ac:dyDescent="0.2">
      <c r="A257" s="377"/>
      <c r="B257" s="377"/>
      <c r="C257" s="377"/>
      <c r="D257" s="377"/>
      <c r="E257" s="377"/>
      <c r="F257" s="377"/>
      <c r="G257" s="377"/>
      <c r="H257" s="377"/>
      <c r="I257" s="377"/>
      <c r="J257" s="377"/>
      <c r="K257" s="377"/>
      <c r="L257" s="377"/>
      <c r="M257" s="377"/>
      <c r="N257" s="378"/>
      <c r="O257" s="381" t="s">
        <v>72</v>
      </c>
      <c r="P257" s="382"/>
      <c r="Q257" s="382"/>
      <c r="R257" s="382"/>
      <c r="S257" s="382"/>
      <c r="T257" s="382"/>
      <c r="U257" s="383"/>
      <c r="V257" s="37" t="s">
        <v>67</v>
      </c>
      <c r="W257" s="372">
        <f>IFERROR(SUM(W252:W255),"0")</f>
        <v>10</v>
      </c>
      <c r="X257" s="372">
        <f>IFERROR(SUM(X252:X255),"0")</f>
        <v>12.600000000000001</v>
      </c>
      <c r="Y257" s="37"/>
      <c r="Z257" s="373"/>
      <c r="AA257" s="373"/>
    </row>
    <row r="258" spans="1:67" ht="14.25" hidden="1" customHeight="1" x14ac:dyDescent="0.25">
      <c r="A258" s="386" t="s">
        <v>74</v>
      </c>
      <c r="B258" s="377"/>
      <c r="C258" s="377"/>
      <c r="D258" s="377"/>
      <c r="E258" s="377"/>
      <c r="F258" s="377"/>
      <c r="G258" s="377"/>
      <c r="H258" s="377"/>
      <c r="I258" s="377"/>
      <c r="J258" s="377"/>
      <c r="K258" s="377"/>
      <c r="L258" s="377"/>
      <c r="M258" s="377"/>
      <c r="N258" s="377"/>
      <c r="O258" s="377"/>
      <c r="P258" s="377"/>
      <c r="Q258" s="377"/>
      <c r="R258" s="377"/>
      <c r="S258" s="377"/>
      <c r="T258" s="377"/>
      <c r="U258" s="377"/>
      <c r="V258" s="377"/>
      <c r="W258" s="377"/>
      <c r="X258" s="377"/>
      <c r="Y258" s="377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9">
        <v>4607091387766</v>
      </c>
      <c r="E259" s="380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5"/>
      <c r="Q259" s="385"/>
      <c r="R259" s="385"/>
      <c r="S259" s="380"/>
      <c r="T259" s="34"/>
      <c r="U259" s="34"/>
      <c r="V259" s="35" t="s">
        <v>67</v>
      </c>
      <c r="W259" s="370">
        <v>146</v>
      </c>
      <c r="X259" s="371">
        <f t="shared" ref="X259:X267" si="55">IFERROR(IF(W259="",0,CEILING((W259/$H259),1)*$H259),"")</f>
        <v>148.19999999999999</v>
      </c>
      <c r="Y259" s="36">
        <f>IFERROR(IF(X259=0,"",ROUNDUP(X259/H259,0)*0.02175),"")</f>
        <v>0.41324999999999995</v>
      </c>
      <c r="Z259" s="56"/>
      <c r="AA259" s="57"/>
      <c r="AE259" s="64"/>
      <c r="BB259" s="212" t="s">
        <v>1</v>
      </c>
      <c r="BL259" s="64">
        <f t="shared" ref="BL259:BL267" si="56">IFERROR(W259*I259/H259,"0")</f>
        <v>156.44461538461539</v>
      </c>
      <c r="BM259" s="64">
        <f t="shared" ref="BM259:BM267" si="57">IFERROR(X259*I259/H259,"0")</f>
        <v>158.80200000000002</v>
      </c>
      <c r="BN259" s="64">
        <f t="shared" ref="BN259:BN267" si="58">IFERROR(1/J259*(W259/H259),"0")</f>
        <v>0.33424908424908423</v>
      </c>
      <c r="BO259" s="64">
        <f t="shared" ref="BO259:BO267" si="59">IFERROR(1/J259*(X259/H259),"0")</f>
        <v>0.33928571428571425</v>
      </c>
    </row>
    <row r="260" spans="1:67" ht="27" hidden="1" customHeight="1" x14ac:dyDescent="0.25">
      <c r="A260" s="54" t="s">
        <v>384</v>
      </c>
      <c r="B260" s="54" t="s">
        <v>385</v>
      </c>
      <c r="C260" s="31">
        <v>4301051116</v>
      </c>
      <c r="D260" s="379">
        <v>4607091387957</v>
      </c>
      <c r="E260" s="380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6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5"/>
      <c r="Q260" s="385"/>
      <c r="R260" s="385"/>
      <c r="S260" s="380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hidden="1" customHeight="1" x14ac:dyDescent="0.25">
      <c r="A261" s="54" t="s">
        <v>386</v>
      </c>
      <c r="B261" s="54" t="s">
        <v>387</v>
      </c>
      <c r="C261" s="31">
        <v>4301051115</v>
      </c>
      <c r="D261" s="379">
        <v>4607091387964</v>
      </c>
      <c r="E261" s="380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5"/>
      <c r="Q261" s="385"/>
      <c r="R261" s="385"/>
      <c r="S261" s="380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hidden="1" customHeight="1" x14ac:dyDescent="0.25">
      <c r="A262" s="54" t="s">
        <v>388</v>
      </c>
      <c r="B262" s="54" t="s">
        <v>389</v>
      </c>
      <c r="C262" s="31">
        <v>4301051731</v>
      </c>
      <c r="D262" s="379">
        <v>4680115884618</v>
      </c>
      <c r="E262" s="380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4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5"/>
      <c r="Q262" s="385"/>
      <c r="R262" s="385"/>
      <c r="S262" s="380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hidden="1" customHeight="1" x14ac:dyDescent="0.25">
      <c r="A263" s="54" t="s">
        <v>390</v>
      </c>
      <c r="B263" s="54" t="s">
        <v>391</v>
      </c>
      <c r="C263" s="31">
        <v>4301051134</v>
      </c>
      <c r="D263" s="379">
        <v>4607091381672</v>
      </c>
      <c r="E263" s="380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7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5"/>
      <c r="Q263" s="385"/>
      <c r="R263" s="385"/>
      <c r="S263" s="380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hidden="1" customHeight="1" x14ac:dyDescent="0.25">
      <c r="A264" s="54" t="s">
        <v>392</v>
      </c>
      <c r="B264" s="54" t="s">
        <v>393</v>
      </c>
      <c r="C264" s="31">
        <v>4301051130</v>
      </c>
      <c r="D264" s="379">
        <v>4607091387537</v>
      </c>
      <c r="E264" s="380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5"/>
      <c r="Q264" s="385"/>
      <c r="R264" s="385"/>
      <c r="S264" s="380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hidden="1" customHeight="1" x14ac:dyDescent="0.25">
      <c r="A265" s="54" t="s">
        <v>394</v>
      </c>
      <c r="B265" s="54" t="s">
        <v>395</v>
      </c>
      <c r="C265" s="31">
        <v>4301051132</v>
      </c>
      <c r="D265" s="379">
        <v>4607091387513</v>
      </c>
      <c r="E265" s="380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73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5"/>
      <c r="Q265" s="385"/>
      <c r="R265" s="385"/>
      <c r="S265" s="380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hidden="1" customHeight="1" x14ac:dyDescent="0.25">
      <c r="A266" s="54" t="s">
        <v>396</v>
      </c>
      <c r="B266" s="54" t="s">
        <v>397</v>
      </c>
      <c r="C266" s="31">
        <v>4301051277</v>
      </c>
      <c r="D266" s="379">
        <v>4680115880511</v>
      </c>
      <c r="E266" s="380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60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5"/>
      <c r="Q266" s="385"/>
      <c r="R266" s="385"/>
      <c r="S266" s="380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hidden="1" customHeight="1" x14ac:dyDescent="0.25">
      <c r="A267" s="54" t="s">
        <v>398</v>
      </c>
      <c r="B267" s="54" t="s">
        <v>399</v>
      </c>
      <c r="C267" s="31">
        <v>4301051344</v>
      </c>
      <c r="D267" s="379">
        <v>4680115880412</v>
      </c>
      <c r="E267" s="380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52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5"/>
      <c r="Q267" s="385"/>
      <c r="R267" s="385"/>
      <c r="S267" s="380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76"/>
      <c r="B268" s="377"/>
      <c r="C268" s="377"/>
      <c r="D268" s="377"/>
      <c r="E268" s="377"/>
      <c r="F268" s="377"/>
      <c r="G268" s="377"/>
      <c r="H268" s="377"/>
      <c r="I268" s="377"/>
      <c r="J268" s="377"/>
      <c r="K268" s="377"/>
      <c r="L268" s="377"/>
      <c r="M268" s="377"/>
      <c r="N268" s="378"/>
      <c r="O268" s="381" t="s">
        <v>72</v>
      </c>
      <c r="P268" s="382"/>
      <c r="Q268" s="382"/>
      <c r="R268" s="382"/>
      <c r="S268" s="382"/>
      <c r="T268" s="382"/>
      <c r="U268" s="38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18.717948717948719</v>
      </c>
      <c r="X268" s="372">
        <f>IFERROR(X259/H259,"0")+IFERROR(X260/H260,"0")+IFERROR(X261/H261,"0")+IFERROR(X262/H262,"0")+IFERROR(X263/H263,"0")+IFERROR(X264/H264,"0")+IFERROR(X265/H265,"0")+IFERROR(X266/H266,"0")+IFERROR(X267/H267,"0")</f>
        <v>19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0.41324999999999995</v>
      </c>
      <c r="Z268" s="373"/>
      <c r="AA268" s="373"/>
    </row>
    <row r="269" spans="1:67" x14ac:dyDescent="0.2">
      <c r="A269" s="377"/>
      <c r="B269" s="377"/>
      <c r="C269" s="377"/>
      <c r="D269" s="377"/>
      <c r="E269" s="377"/>
      <c r="F269" s="377"/>
      <c r="G269" s="377"/>
      <c r="H269" s="377"/>
      <c r="I269" s="377"/>
      <c r="J269" s="377"/>
      <c r="K269" s="377"/>
      <c r="L269" s="377"/>
      <c r="M269" s="377"/>
      <c r="N269" s="378"/>
      <c r="O269" s="381" t="s">
        <v>72</v>
      </c>
      <c r="P269" s="382"/>
      <c r="Q269" s="382"/>
      <c r="R269" s="382"/>
      <c r="S269" s="382"/>
      <c r="T269" s="382"/>
      <c r="U269" s="383"/>
      <c r="V269" s="37" t="s">
        <v>67</v>
      </c>
      <c r="W269" s="372">
        <f>IFERROR(SUM(W259:W267),"0")</f>
        <v>146</v>
      </c>
      <c r="X269" s="372">
        <f>IFERROR(SUM(X259:X267),"0")</f>
        <v>148.19999999999999</v>
      </c>
      <c r="Y269" s="37"/>
      <c r="Z269" s="373"/>
      <c r="AA269" s="373"/>
    </row>
    <row r="270" spans="1:67" ht="14.25" hidden="1" customHeight="1" x14ac:dyDescent="0.25">
      <c r="A270" s="386" t="s">
        <v>205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377"/>
      <c r="Y270" s="377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9">
        <v>4607091380880</v>
      </c>
      <c r="E271" s="380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7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5"/>
      <c r="Q271" s="385"/>
      <c r="R271" s="385"/>
      <c r="S271" s="380"/>
      <c r="T271" s="34"/>
      <c r="U271" s="34"/>
      <c r="V271" s="35" t="s">
        <v>67</v>
      </c>
      <c r="W271" s="370">
        <v>354</v>
      </c>
      <c r="X271" s="371">
        <f>IFERROR(IF(W271="",0,CEILING((W271/$H271),1)*$H271),"")</f>
        <v>361.2</v>
      </c>
      <c r="Y271" s="36">
        <f>IFERROR(IF(X271=0,"",ROUNDUP(X271/H271,0)*0.02175),"")</f>
        <v>0.93524999999999991</v>
      </c>
      <c r="Z271" s="56"/>
      <c r="AA271" s="57"/>
      <c r="AE271" s="64"/>
      <c r="BB271" s="221" t="s">
        <v>1</v>
      </c>
      <c r="BL271" s="64">
        <f>IFERROR(W271*I271/H271,"0")</f>
        <v>377.76857142857148</v>
      </c>
      <c r="BM271" s="64">
        <f>IFERROR(X271*I271/H271,"0")</f>
        <v>385.452</v>
      </c>
      <c r="BN271" s="64">
        <f>IFERROR(1/J271*(W271/H271),"0")</f>
        <v>0.75255102040816313</v>
      </c>
      <c r="BO271" s="64">
        <f>IFERROR(1/J271*(X271/H271),"0")</f>
        <v>0.76785714285714279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9">
        <v>4607091384482</v>
      </c>
      <c r="E272" s="380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5"/>
      <c r="Q272" s="385"/>
      <c r="R272" s="385"/>
      <c r="S272" s="380"/>
      <c r="T272" s="34"/>
      <c r="U272" s="34"/>
      <c r="V272" s="35" t="s">
        <v>67</v>
      </c>
      <c r="W272" s="370">
        <v>500</v>
      </c>
      <c r="X272" s="371">
        <f>IFERROR(IF(W272="",0,CEILING((W272/$H272),1)*$H272),"")</f>
        <v>507</v>
      </c>
      <c r="Y272" s="36">
        <f>IFERROR(IF(X272=0,"",ROUNDUP(X272/H272,0)*0.02175),"")</f>
        <v>1.4137499999999998</v>
      </c>
      <c r="Z272" s="56"/>
      <c r="AA272" s="57"/>
      <c r="AE272" s="64"/>
      <c r="BB272" s="222" t="s">
        <v>1</v>
      </c>
      <c r="BL272" s="64">
        <f>IFERROR(W272*I272/H272,"0")</f>
        <v>536.15384615384619</v>
      </c>
      <c r="BM272" s="64">
        <f>IFERROR(X272*I272/H272,"0")</f>
        <v>543.66000000000008</v>
      </c>
      <c r="BN272" s="64">
        <f>IFERROR(1/J272*(W272/H272),"0")</f>
        <v>1.1446886446886446</v>
      </c>
      <c r="BO272" s="64">
        <f>IFERROR(1/J272*(X272/H272),"0")</f>
        <v>1.1607142857142856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9">
        <v>4607091380897</v>
      </c>
      <c r="E273" s="380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7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5"/>
      <c r="Q273" s="385"/>
      <c r="R273" s="385"/>
      <c r="S273" s="380"/>
      <c r="T273" s="34"/>
      <c r="U273" s="34"/>
      <c r="V273" s="35" t="s">
        <v>67</v>
      </c>
      <c r="W273" s="370">
        <v>273</v>
      </c>
      <c r="X273" s="371">
        <f>IFERROR(IF(W273="",0,CEILING((W273/$H273),1)*$H273),"")</f>
        <v>277.2</v>
      </c>
      <c r="Y273" s="36">
        <f>IFERROR(IF(X273=0,"",ROUNDUP(X273/H273,0)*0.02175),"")</f>
        <v>0.71775</v>
      </c>
      <c r="Z273" s="56"/>
      <c r="AA273" s="57"/>
      <c r="AE273" s="64"/>
      <c r="BB273" s="223" t="s">
        <v>1</v>
      </c>
      <c r="BL273" s="64">
        <f>IFERROR(W273*I273/H273,"0")</f>
        <v>291.33</v>
      </c>
      <c r="BM273" s="64">
        <f>IFERROR(X273*I273/H273,"0")</f>
        <v>295.81199999999995</v>
      </c>
      <c r="BN273" s="64">
        <f>IFERROR(1/J273*(W273/H273),"0")</f>
        <v>0.58035714285714279</v>
      </c>
      <c r="BO273" s="64">
        <f>IFERROR(1/J273*(X273/H273),"0")</f>
        <v>0.5892857142857143</v>
      </c>
    </row>
    <row r="274" spans="1:67" x14ac:dyDescent="0.2">
      <c r="A274" s="376"/>
      <c r="B274" s="377"/>
      <c r="C274" s="377"/>
      <c r="D274" s="377"/>
      <c r="E274" s="377"/>
      <c r="F274" s="377"/>
      <c r="G274" s="377"/>
      <c r="H274" s="377"/>
      <c r="I274" s="377"/>
      <c r="J274" s="377"/>
      <c r="K274" s="377"/>
      <c r="L274" s="377"/>
      <c r="M274" s="377"/>
      <c r="N274" s="378"/>
      <c r="O274" s="381" t="s">
        <v>72</v>
      </c>
      <c r="P274" s="382"/>
      <c r="Q274" s="382"/>
      <c r="R274" s="382"/>
      <c r="S274" s="382"/>
      <c r="T274" s="382"/>
      <c r="U274" s="383"/>
      <c r="V274" s="37" t="s">
        <v>73</v>
      </c>
      <c r="W274" s="372">
        <f>IFERROR(W271/H271,"0")+IFERROR(W272/H272,"0")+IFERROR(W273/H273,"0")</f>
        <v>138.74542124542126</v>
      </c>
      <c r="X274" s="372">
        <f>IFERROR(X271/H271,"0")+IFERROR(X272/H272,"0")+IFERROR(X273/H273,"0")</f>
        <v>141</v>
      </c>
      <c r="Y274" s="372">
        <f>IFERROR(IF(Y271="",0,Y271),"0")+IFERROR(IF(Y272="",0,Y272),"0")+IFERROR(IF(Y273="",0,Y273),"0")</f>
        <v>3.0667499999999999</v>
      </c>
      <c r="Z274" s="373"/>
      <c r="AA274" s="373"/>
    </row>
    <row r="275" spans="1:67" x14ac:dyDescent="0.2">
      <c r="A275" s="377"/>
      <c r="B275" s="377"/>
      <c r="C275" s="377"/>
      <c r="D275" s="377"/>
      <c r="E275" s="377"/>
      <c r="F275" s="377"/>
      <c r="G275" s="377"/>
      <c r="H275" s="377"/>
      <c r="I275" s="377"/>
      <c r="J275" s="377"/>
      <c r="K275" s="377"/>
      <c r="L275" s="377"/>
      <c r="M275" s="377"/>
      <c r="N275" s="378"/>
      <c r="O275" s="381" t="s">
        <v>72</v>
      </c>
      <c r="P275" s="382"/>
      <c r="Q275" s="382"/>
      <c r="R275" s="382"/>
      <c r="S275" s="382"/>
      <c r="T275" s="382"/>
      <c r="U275" s="383"/>
      <c r="V275" s="37" t="s">
        <v>67</v>
      </c>
      <c r="W275" s="372">
        <f>IFERROR(SUM(W271:W273),"0")</f>
        <v>1127</v>
      </c>
      <c r="X275" s="372">
        <f>IFERROR(SUM(X271:X273),"0")</f>
        <v>1145.4000000000001</v>
      </c>
      <c r="Y275" s="37"/>
      <c r="Z275" s="373"/>
      <c r="AA275" s="373"/>
    </row>
    <row r="276" spans="1:67" ht="14.25" hidden="1" customHeight="1" x14ac:dyDescent="0.25">
      <c r="A276" s="386" t="s">
        <v>88</v>
      </c>
      <c r="B276" s="377"/>
      <c r="C276" s="377"/>
      <c r="D276" s="377"/>
      <c r="E276" s="377"/>
      <c r="F276" s="377"/>
      <c r="G276" s="377"/>
      <c r="H276" s="377"/>
      <c r="I276" s="377"/>
      <c r="J276" s="377"/>
      <c r="K276" s="377"/>
      <c r="L276" s="377"/>
      <c r="M276" s="377"/>
      <c r="N276" s="377"/>
      <c r="O276" s="377"/>
      <c r="P276" s="377"/>
      <c r="Q276" s="377"/>
      <c r="R276" s="377"/>
      <c r="S276" s="377"/>
      <c r="T276" s="377"/>
      <c r="U276" s="377"/>
      <c r="V276" s="377"/>
      <c r="W276" s="377"/>
      <c r="X276" s="377"/>
      <c r="Y276" s="377"/>
      <c r="Z276" s="366"/>
      <c r="AA276" s="366"/>
    </row>
    <row r="277" spans="1:67" ht="16.5" hidden="1" customHeight="1" x14ac:dyDescent="0.25">
      <c r="A277" s="54" t="s">
        <v>406</v>
      </c>
      <c r="B277" s="54" t="s">
        <v>407</v>
      </c>
      <c r="C277" s="31">
        <v>4301030232</v>
      </c>
      <c r="D277" s="379">
        <v>4607091388374</v>
      </c>
      <c r="E277" s="380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423" t="s">
        <v>408</v>
      </c>
      <c r="P277" s="385"/>
      <c r="Q277" s="385"/>
      <c r="R277" s="385"/>
      <c r="S277" s="380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hidden="1" customHeight="1" x14ac:dyDescent="0.25">
      <c r="A278" s="54" t="s">
        <v>409</v>
      </c>
      <c r="B278" s="54" t="s">
        <v>410</v>
      </c>
      <c r="C278" s="31">
        <v>4301030235</v>
      </c>
      <c r="D278" s="379">
        <v>4607091388381</v>
      </c>
      <c r="E278" s="380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474" t="s">
        <v>411</v>
      </c>
      <c r="P278" s="385"/>
      <c r="Q278" s="385"/>
      <c r="R278" s="385"/>
      <c r="S278" s="380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hidden="1" customHeight="1" x14ac:dyDescent="0.25">
      <c r="A279" s="54" t="s">
        <v>412</v>
      </c>
      <c r="B279" s="54" t="s">
        <v>413</v>
      </c>
      <c r="C279" s="31">
        <v>4301030233</v>
      </c>
      <c r="D279" s="379">
        <v>4607091388404</v>
      </c>
      <c r="E279" s="380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5"/>
      <c r="Q279" s="385"/>
      <c r="R279" s="385"/>
      <c r="S279" s="380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idden="1" x14ac:dyDescent="0.2">
      <c r="A280" s="376"/>
      <c r="B280" s="377"/>
      <c r="C280" s="377"/>
      <c r="D280" s="377"/>
      <c r="E280" s="377"/>
      <c r="F280" s="377"/>
      <c r="G280" s="377"/>
      <c r="H280" s="377"/>
      <c r="I280" s="377"/>
      <c r="J280" s="377"/>
      <c r="K280" s="377"/>
      <c r="L280" s="377"/>
      <c r="M280" s="377"/>
      <c r="N280" s="378"/>
      <c r="O280" s="381" t="s">
        <v>72</v>
      </c>
      <c r="P280" s="382"/>
      <c r="Q280" s="382"/>
      <c r="R280" s="382"/>
      <c r="S280" s="382"/>
      <c r="T280" s="382"/>
      <c r="U280" s="38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hidden="1" x14ac:dyDescent="0.2">
      <c r="A281" s="377"/>
      <c r="B281" s="377"/>
      <c r="C281" s="377"/>
      <c r="D281" s="377"/>
      <c r="E281" s="377"/>
      <c r="F281" s="377"/>
      <c r="G281" s="377"/>
      <c r="H281" s="377"/>
      <c r="I281" s="377"/>
      <c r="J281" s="377"/>
      <c r="K281" s="377"/>
      <c r="L281" s="377"/>
      <c r="M281" s="377"/>
      <c r="N281" s="378"/>
      <c r="O281" s="381" t="s">
        <v>72</v>
      </c>
      <c r="P281" s="382"/>
      <c r="Q281" s="382"/>
      <c r="R281" s="382"/>
      <c r="S281" s="382"/>
      <c r="T281" s="382"/>
      <c r="U281" s="38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hidden="1" customHeight="1" x14ac:dyDescent="0.25">
      <c r="A282" s="386" t="s">
        <v>414</v>
      </c>
      <c r="B282" s="377"/>
      <c r="C282" s="377"/>
      <c r="D282" s="377"/>
      <c r="E282" s="377"/>
      <c r="F282" s="377"/>
      <c r="G282" s="377"/>
      <c r="H282" s="377"/>
      <c r="I282" s="377"/>
      <c r="J282" s="377"/>
      <c r="K282" s="377"/>
      <c r="L282" s="377"/>
      <c r="M282" s="377"/>
      <c r="N282" s="377"/>
      <c r="O282" s="377"/>
      <c r="P282" s="377"/>
      <c r="Q282" s="377"/>
      <c r="R282" s="377"/>
      <c r="S282" s="377"/>
      <c r="T282" s="377"/>
      <c r="U282" s="377"/>
      <c r="V282" s="377"/>
      <c r="W282" s="377"/>
      <c r="X282" s="377"/>
      <c r="Y282" s="377"/>
      <c r="Z282" s="366"/>
      <c r="AA282" s="366"/>
    </row>
    <row r="283" spans="1:67" ht="16.5" hidden="1" customHeight="1" x14ac:dyDescent="0.25">
      <c r="A283" s="54" t="s">
        <v>415</v>
      </c>
      <c r="B283" s="54" t="s">
        <v>416</v>
      </c>
      <c r="C283" s="31">
        <v>4301180007</v>
      </c>
      <c r="D283" s="379">
        <v>4680115881808</v>
      </c>
      <c r="E283" s="380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4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85"/>
      <c r="Q283" s="385"/>
      <c r="R283" s="385"/>
      <c r="S283" s="380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419</v>
      </c>
      <c r="B284" s="54" t="s">
        <v>420</v>
      </c>
      <c r="C284" s="31">
        <v>4301180006</v>
      </c>
      <c r="D284" s="379">
        <v>4680115881822</v>
      </c>
      <c r="E284" s="380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7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85"/>
      <c r="Q284" s="385"/>
      <c r="R284" s="385"/>
      <c r="S284" s="380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421</v>
      </c>
      <c r="B285" s="54" t="s">
        <v>422</v>
      </c>
      <c r="C285" s="31">
        <v>4301180001</v>
      </c>
      <c r="D285" s="379">
        <v>4680115880016</v>
      </c>
      <c r="E285" s="380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4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85"/>
      <c r="Q285" s="385"/>
      <c r="R285" s="385"/>
      <c r="S285" s="380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376"/>
      <c r="B286" s="377"/>
      <c r="C286" s="377"/>
      <c r="D286" s="377"/>
      <c r="E286" s="377"/>
      <c r="F286" s="377"/>
      <c r="G286" s="377"/>
      <c r="H286" s="377"/>
      <c r="I286" s="377"/>
      <c r="J286" s="377"/>
      <c r="K286" s="377"/>
      <c r="L286" s="377"/>
      <c r="M286" s="377"/>
      <c r="N286" s="378"/>
      <c r="O286" s="381" t="s">
        <v>72</v>
      </c>
      <c r="P286" s="382"/>
      <c r="Q286" s="382"/>
      <c r="R286" s="382"/>
      <c r="S286" s="382"/>
      <c r="T286" s="382"/>
      <c r="U286" s="38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hidden="1" x14ac:dyDescent="0.2">
      <c r="A287" s="377"/>
      <c r="B287" s="377"/>
      <c r="C287" s="377"/>
      <c r="D287" s="377"/>
      <c r="E287" s="377"/>
      <c r="F287" s="377"/>
      <c r="G287" s="377"/>
      <c r="H287" s="377"/>
      <c r="I287" s="377"/>
      <c r="J287" s="377"/>
      <c r="K287" s="377"/>
      <c r="L287" s="377"/>
      <c r="M287" s="377"/>
      <c r="N287" s="378"/>
      <c r="O287" s="381" t="s">
        <v>72</v>
      </c>
      <c r="P287" s="382"/>
      <c r="Q287" s="382"/>
      <c r="R287" s="382"/>
      <c r="S287" s="382"/>
      <c r="T287" s="382"/>
      <c r="U287" s="38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hidden="1" customHeight="1" x14ac:dyDescent="0.25">
      <c r="A288" s="393" t="s">
        <v>423</v>
      </c>
      <c r="B288" s="377"/>
      <c r="C288" s="377"/>
      <c r="D288" s="377"/>
      <c r="E288" s="377"/>
      <c r="F288" s="377"/>
      <c r="G288" s="377"/>
      <c r="H288" s="377"/>
      <c r="I288" s="377"/>
      <c r="J288" s="377"/>
      <c r="K288" s="377"/>
      <c r="L288" s="377"/>
      <c r="M288" s="377"/>
      <c r="N288" s="377"/>
      <c r="O288" s="377"/>
      <c r="P288" s="377"/>
      <c r="Q288" s="377"/>
      <c r="R288" s="377"/>
      <c r="S288" s="377"/>
      <c r="T288" s="377"/>
      <c r="U288" s="377"/>
      <c r="V288" s="377"/>
      <c r="W288" s="377"/>
      <c r="X288" s="377"/>
      <c r="Y288" s="377"/>
      <c r="Z288" s="365"/>
      <c r="AA288" s="365"/>
    </row>
    <row r="289" spans="1:67" ht="14.25" hidden="1" customHeight="1" x14ac:dyDescent="0.25">
      <c r="A289" s="386" t="s">
        <v>110</v>
      </c>
      <c r="B289" s="377"/>
      <c r="C289" s="377"/>
      <c r="D289" s="377"/>
      <c r="E289" s="377"/>
      <c r="F289" s="377"/>
      <c r="G289" s="377"/>
      <c r="H289" s="377"/>
      <c r="I289" s="377"/>
      <c r="J289" s="377"/>
      <c r="K289" s="377"/>
      <c r="L289" s="377"/>
      <c r="M289" s="377"/>
      <c r="N289" s="377"/>
      <c r="O289" s="377"/>
      <c r="P289" s="377"/>
      <c r="Q289" s="377"/>
      <c r="R289" s="377"/>
      <c r="S289" s="377"/>
      <c r="T289" s="377"/>
      <c r="U289" s="377"/>
      <c r="V289" s="377"/>
      <c r="W289" s="377"/>
      <c r="X289" s="377"/>
      <c r="Y289" s="377"/>
      <c r="Z289" s="366"/>
      <c r="AA289" s="366"/>
    </row>
    <row r="290" spans="1:67" ht="27" hidden="1" customHeight="1" x14ac:dyDescent="0.25">
      <c r="A290" s="54" t="s">
        <v>424</v>
      </c>
      <c r="B290" s="54" t="s">
        <v>425</v>
      </c>
      <c r="C290" s="31">
        <v>4301011315</v>
      </c>
      <c r="D290" s="379">
        <v>4607091387421</v>
      </c>
      <c r="E290" s="380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6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5"/>
      <c r="Q290" s="385"/>
      <c r="R290" s="385"/>
      <c r="S290" s="380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hidden="1" customHeight="1" x14ac:dyDescent="0.25">
      <c r="A291" s="54" t="s">
        <v>424</v>
      </c>
      <c r="B291" s="54" t="s">
        <v>426</v>
      </c>
      <c r="C291" s="31">
        <v>4301011121</v>
      </c>
      <c r="D291" s="379">
        <v>4607091387421</v>
      </c>
      <c r="E291" s="380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7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85"/>
      <c r="Q291" s="385"/>
      <c r="R291" s="385"/>
      <c r="S291" s="380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hidden="1" customHeight="1" x14ac:dyDescent="0.25">
      <c r="A292" s="54" t="s">
        <v>427</v>
      </c>
      <c r="B292" s="54" t="s">
        <v>428</v>
      </c>
      <c r="C292" s="31">
        <v>4301011322</v>
      </c>
      <c r="D292" s="379">
        <v>4607091387452</v>
      </c>
      <c r="E292" s="380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66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5"/>
      <c r="Q292" s="385"/>
      <c r="R292" s="385"/>
      <c r="S292" s="380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hidden="1" customHeight="1" x14ac:dyDescent="0.25">
      <c r="A293" s="54" t="s">
        <v>427</v>
      </c>
      <c r="B293" s="54" t="s">
        <v>429</v>
      </c>
      <c r="C293" s="31">
        <v>4301011619</v>
      </c>
      <c r="D293" s="379">
        <v>4607091387452</v>
      </c>
      <c r="E293" s="380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7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85"/>
      <c r="Q293" s="385"/>
      <c r="R293" s="385"/>
      <c r="S293" s="380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hidden="1" customHeight="1" x14ac:dyDescent="0.25">
      <c r="A294" s="54" t="s">
        <v>430</v>
      </c>
      <c r="B294" s="54" t="s">
        <v>431</v>
      </c>
      <c r="C294" s="31">
        <v>4301011313</v>
      </c>
      <c r="D294" s="379">
        <v>4607091385984</v>
      </c>
      <c r="E294" s="380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44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85"/>
      <c r="Q294" s="385"/>
      <c r="R294" s="385"/>
      <c r="S294" s="380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hidden="1" customHeight="1" x14ac:dyDescent="0.25">
      <c r="A295" s="54" t="s">
        <v>432</v>
      </c>
      <c r="B295" s="54" t="s">
        <v>433</v>
      </c>
      <c r="C295" s="31">
        <v>4301011316</v>
      </c>
      <c r="D295" s="379">
        <v>4607091387438</v>
      </c>
      <c r="E295" s="380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5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85"/>
      <c r="Q295" s="385"/>
      <c r="R295" s="385"/>
      <c r="S295" s="380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hidden="1" customHeight="1" x14ac:dyDescent="0.25">
      <c r="A296" s="54" t="s">
        <v>434</v>
      </c>
      <c r="B296" s="54" t="s">
        <v>435</v>
      </c>
      <c r="C296" s="31">
        <v>4301011318</v>
      </c>
      <c r="D296" s="379">
        <v>4607091387469</v>
      </c>
      <c r="E296" s="380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7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85"/>
      <c r="Q296" s="385"/>
      <c r="R296" s="385"/>
      <c r="S296" s="380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idden="1" x14ac:dyDescent="0.2">
      <c r="A297" s="376"/>
      <c r="B297" s="377"/>
      <c r="C297" s="377"/>
      <c r="D297" s="377"/>
      <c r="E297" s="377"/>
      <c r="F297" s="377"/>
      <c r="G297" s="377"/>
      <c r="H297" s="377"/>
      <c r="I297" s="377"/>
      <c r="J297" s="377"/>
      <c r="K297" s="377"/>
      <c r="L297" s="377"/>
      <c r="M297" s="377"/>
      <c r="N297" s="378"/>
      <c r="O297" s="381" t="s">
        <v>72</v>
      </c>
      <c r="P297" s="382"/>
      <c r="Q297" s="382"/>
      <c r="R297" s="382"/>
      <c r="S297" s="382"/>
      <c r="T297" s="382"/>
      <c r="U297" s="38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hidden="1" x14ac:dyDescent="0.2">
      <c r="A298" s="377"/>
      <c r="B298" s="377"/>
      <c r="C298" s="377"/>
      <c r="D298" s="377"/>
      <c r="E298" s="377"/>
      <c r="F298" s="377"/>
      <c r="G298" s="377"/>
      <c r="H298" s="377"/>
      <c r="I298" s="377"/>
      <c r="J298" s="377"/>
      <c r="K298" s="377"/>
      <c r="L298" s="377"/>
      <c r="M298" s="377"/>
      <c r="N298" s="378"/>
      <c r="O298" s="381" t="s">
        <v>72</v>
      </c>
      <c r="P298" s="382"/>
      <c r="Q298" s="382"/>
      <c r="R298" s="382"/>
      <c r="S298" s="382"/>
      <c r="T298" s="382"/>
      <c r="U298" s="38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hidden="1" customHeight="1" x14ac:dyDescent="0.25">
      <c r="A299" s="386" t="s">
        <v>61</v>
      </c>
      <c r="B299" s="377"/>
      <c r="C299" s="377"/>
      <c r="D299" s="377"/>
      <c r="E299" s="377"/>
      <c r="F299" s="377"/>
      <c r="G299" s="377"/>
      <c r="H299" s="377"/>
      <c r="I299" s="377"/>
      <c r="J299" s="377"/>
      <c r="K299" s="377"/>
      <c r="L299" s="377"/>
      <c r="M299" s="377"/>
      <c r="N299" s="377"/>
      <c r="O299" s="377"/>
      <c r="P299" s="377"/>
      <c r="Q299" s="377"/>
      <c r="R299" s="377"/>
      <c r="S299" s="377"/>
      <c r="T299" s="377"/>
      <c r="U299" s="377"/>
      <c r="V299" s="377"/>
      <c r="W299" s="377"/>
      <c r="X299" s="377"/>
      <c r="Y299" s="377"/>
      <c r="Z299" s="366"/>
      <c r="AA299" s="366"/>
    </row>
    <row r="300" spans="1:67" ht="27" hidden="1" customHeight="1" x14ac:dyDescent="0.25">
      <c r="A300" s="54" t="s">
        <v>436</v>
      </c>
      <c r="B300" s="54" t="s">
        <v>437</v>
      </c>
      <c r="C300" s="31">
        <v>4301031154</v>
      </c>
      <c r="D300" s="379">
        <v>4607091387292</v>
      </c>
      <c r="E300" s="380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64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85"/>
      <c r="Q300" s="385"/>
      <c r="R300" s="385"/>
      <c r="S300" s="380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hidden="1" customHeight="1" x14ac:dyDescent="0.25">
      <c r="A301" s="54" t="s">
        <v>438</v>
      </c>
      <c r="B301" s="54" t="s">
        <v>439</v>
      </c>
      <c r="C301" s="31">
        <v>4301031155</v>
      </c>
      <c r="D301" s="379">
        <v>4607091387315</v>
      </c>
      <c r="E301" s="380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4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85"/>
      <c r="Q301" s="385"/>
      <c r="R301" s="385"/>
      <c r="S301" s="380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hidden="1" x14ac:dyDescent="0.2">
      <c r="A302" s="376"/>
      <c r="B302" s="377"/>
      <c r="C302" s="377"/>
      <c r="D302" s="377"/>
      <c r="E302" s="377"/>
      <c r="F302" s="377"/>
      <c r="G302" s="377"/>
      <c r="H302" s="377"/>
      <c r="I302" s="377"/>
      <c r="J302" s="377"/>
      <c r="K302" s="377"/>
      <c r="L302" s="377"/>
      <c r="M302" s="377"/>
      <c r="N302" s="378"/>
      <c r="O302" s="381" t="s">
        <v>72</v>
      </c>
      <c r="P302" s="382"/>
      <c r="Q302" s="382"/>
      <c r="R302" s="382"/>
      <c r="S302" s="382"/>
      <c r="T302" s="382"/>
      <c r="U302" s="38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hidden="1" x14ac:dyDescent="0.2">
      <c r="A303" s="377"/>
      <c r="B303" s="377"/>
      <c r="C303" s="377"/>
      <c r="D303" s="377"/>
      <c r="E303" s="377"/>
      <c r="F303" s="377"/>
      <c r="G303" s="377"/>
      <c r="H303" s="377"/>
      <c r="I303" s="377"/>
      <c r="J303" s="377"/>
      <c r="K303" s="377"/>
      <c r="L303" s="377"/>
      <c r="M303" s="377"/>
      <c r="N303" s="378"/>
      <c r="O303" s="381" t="s">
        <v>72</v>
      </c>
      <c r="P303" s="382"/>
      <c r="Q303" s="382"/>
      <c r="R303" s="382"/>
      <c r="S303" s="382"/>
      <c r="T303" s="382"/>
      <c r="U303" s="38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hidden="1" customHeight="1" x14ac:dyDescent="0.25">
      <c r="A304" s="393" t="s">
        <v>440</v>
      </c>
      <c r="B304" s="377"/>
      <c r="C304" s="377"/>
      <c r="D304" s="377"/>
      <c r="E304" s="377"/>
      <c r="F304" s="377"/>
      <c r="G304" s="377"/>
      <c r="H304" s="377"/>
      <c r="I304" s="377"/>
      <c r="J304" s="377"/>
      <c r="K304" s="377"/>
      <c r="L304" s="377"/>
      <c r="M304" s="377"/>
      <c r="N304" s="377"/>
      <c r="O304" s="377"/>
      <c r="P304" s="377"/>
      <c r="Q304" s="377"/>
      <c r="R304" s="377"/>
      <c r="S304" s="377"/>
      <c r="T304" s="377"/>
      <c r="U304" s="377"/>
      <c r="V304" s="377"/>
      <c r="W304" s="377"/>
      <c r="X304" s="377"/>
      <c r="Y304" s="377"/>
      <c r="Z304" s="365"/>
      <c r="AA304" s="365"/>
    </row>
    <row r="305" spans="1:67" ht="14.25" hidden="1" customHeight="1" x14ac:dyDescent="0.25">
      <c r="A305" s="386" t="s">
        <v>61</v>
      </c>
      <c r="B305" s="377"/>
      <c r="C305" s="377"/>
      <c r="D305" s="377"/>
      <c r="E305" s="377"/>
      <c r="F305" s="377"/>
      <c r="G305" s="377"/>
      <c r="H305" s="377"/>
      <c r="I305" s="377"/>
      <c r="J305" s="377"/>
      <c r="K305" s="377"/>
      <c r="L305" s="377"/>
      <c r="M305" s="377"/>
      <c r="N305" s="377"/>
      <c r="O305" s="377"/>
      <c r="P305" s="377"/>
      <c r="Q305" s="377"/>
      <c r="R305" s="377"/>
      <c r="S305" s="377"/>
      <c r="T305" s="377"/>
      <c r="U305" s="377"/>
      <c r="V305" s="377"/>
      <c r="W305" s="377"/>
      <c r="X305" s="377"/>
      <c r="Y305" s="377"/>
      <c r="Z305" s="366"/>
      <c r="AA305" s="366"/>
    </row>
    <row r="306" spans="1:67" ht="27" hidden="1" customHeight="1" x14ac:dyDescent="0.25">
      <c r="A306" s="54" t="s">
        <v>441</v>
      </c>
      <c r="B306" s="54" t="s">
        <v>442</v>
      </c>
      <c r="C306" s="31">
        <v>4301031066</v>
      </c>
      <c r="D306" s="379">
        <v>4607091383836</v>
      </c>
      <c r="E306" s="380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4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85"/>
      <c r="Q306" s="385"/>
      <c r="R306" s="385"/>
      <c r="S306" s="380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376"/>
      <c r="B307" s="377"/>
      <c r="C307" s="377"/>
      <c r="D307" s="377"/>
      <c r="E307" s="377"/>
      <c r="F307" s="377"/>
      <c r="G307" s="377"/>
      <c r="H307" s="377"/>
      <c r="I307" s="377"/>
      <c r="J307" s="377"/>
      <c r="K307" s="377"/>
      <c r="L307" s="377"/>
      <c r="M307" s="377"/>
      <c r="N307" s="378"/>
      <c r="O307" s="381" t="s">
        <v>72</v>
      </c>
      <c r="P307" s="382"/>
      <c r="Q307" s="382"/>
      <c r="R307" s="382"/>
      <c r="S307" s="382"/>
      <c r="T307" s="382"/>
      <c r="U307" s="38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hidden="1" x14ac:dyDescent="0.2">
      <c r="A308" s="377"/>
      <c r="B308" s="377"/>
      <c r="C308" s="377"/>
      <c r="D308" s="377"/>
      <c r="E308" s="377"/>
      <c r="F308" s="377"/>
      <c r="G308" s="377"/>
      <c r="H308" s="377"/>
      <c r="I308" s="377"/>
      <c r="J308" s="377"/>
      <c r="K308" s="377"/>
      <c r="L308" s="377"/>
      <c r="M308" s="377"/>
      <c r="N308" s="378"/>
      <c r="O308" s="381" t="s">
        <v>72</v>
      </c>
      <c r="P308" s="382"/>
      <c r="Q308" s="382"/>
      <c r="R308" s="382"/>
      <c r="S308" s="382"/>
      <c r="T308" s="382"/>
      <c r="U308" s="38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hidden="1" customHeight="1" x14ac:dyDescent="0.25">
      <c r="A309" s="386" t="s">
        <v>74</v>
      </c>
      <c r="B309" s="377"/>
      <c r="C309" s="377"/>
      <c r="D309" s="377"/>
      <c r="E309" s="377"/>
      <c r="F309" s="377"/>
      <c r="G309" s="377"/>
      <c r="H309" s="377"/>
      <c r="I309" s="377"/>
      <c r="J309" s="377"/>
      <c r="K309" s="377"/>
      <c r="L309" s="377"/>
      <c r="M309" s="377"/>
      <c r="N309" s="377"/>
      <c r="O309" s="377"/>
      <c r="P309" s="377"/>
      <c r="Q309" s="377"/>
      <c r="R309" s="377"/>
      <c r="S309" s="377"/>
      <c r="T309" s="377"/>
      <c r="U309" s="377"/>
      <c r="V309" s="377"/>
      <c r="W309" s="377"/>
      <c r="X309" s="377"/>
      <c r="Y309" s="377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9">
        <v>4607091387919</v>
      </c>
      <c r="E310" s="380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6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85"/>
      <c r="Q310" s="385"/>
      <c r="R310" s="385"/>
      <c r="S310" s="380"/>
      <c r="T310" s="34"/>
      <c r="U310" s="34"/>
      <c r="V310" s="35" t="s">
        <v>67</v>
      </c>
      <c r="W310" s="370">
        <v>32</v>
      </c>
      <c r="X310" s="371">
        <f>IFERROR(IF(W310="",0,CEILING((W310/$H310),1)*$H310),"")</f>
        <v>32.4</v>
      </c>
      <c r="Y310" s="36">
        <f>IFERROR(IF(X310=0,"",ROUNDUP(X310/H310,0)*0.02175),"")</f>
        <v>8.6999999999999994E-2</v>
      </c>
      <c r="Z310" s="56"/>
      <c r="AA310" s="57"/>
      <c r="AE310" s="64"/>
      <c r="BB310" s="240" t="s">
        <v>1</v>
      </c>
      <c r="BL310" s="64">
        <f>IFERROR(W310*I310/H310,"0")</f>
        <v>34.228148148148151</v>
      </c>
      <c r="BM310" s="64">
        <f>IFERROR(X310*I310/H310,"0")</f>
        <v>34.655999999999999</v>
      </c>
      <c r="BN310" s="64">
        <f>IFERROR(1/J310*(W310/H310),"0")</f>
        <v>7.0546737213403876E-2</v>
      </c>
      <c r="BO310" s="64">
        <f>IFERROR(1/J310*(X310/H310),"0")</f>
        <v>7.1428571428571425E-2</v>
      </c>
    </row>
    <row r="311" spans="1:67" ht="27" hidden="1" customHeight="1" x14ac:dyDescent="0.25">
      <c r="A311" s="54" t="s">
        <v>445</v>
      </c>
      <c r="B311" s="54" t="s">
        <v>446</v>
      </c>
      <c r="C311" s="31">
        <v>4301051461</v>
      </c>
      <c r="D311" s="379">
        <v>4680115883604</v>
      </c>
      <c r="E311" s="380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6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85"/>
      <c r="Q311" s="385"/>
      <c r="R311" s="385"/>
      <c r="S311" s="380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hidden="1" customHeight="1" x14ac:dyDescent="0.25">
      <c r="A312" s="54" t="s">
        <v>447</v>
      </c>
      <c r="B312" s="54" t="s">
        <v>448</v>
      </c>
      <c r="C312" s="31">
        <v>4301051485</v>
      </c>
      <c r="D312" s="379">
        <v>4680115883567</v>
      </c>
      <c r="E312" s="380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6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85"/>
      <c r="Q312" s="385"/>
      <c r="R312" s="385"/>
      <c r="S312" s="380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76"/>
      <c r="B313" s="377"/>
      <c r="C313" s="377"/>
      <c r="D313" s="377"/>
      <c r="E313" s="377"/>
      <c r="F313" s="377"/>
      <c r="G313" s="377"/>
      <c r="H313" s="377"/>
      <c r="I313" s="377"/>
      <c r="J313" s="377"/>
      <c r="K313" s="377"/>
      <c r="L313" s="377"/>
      <c r="M313" s="377"/>
      <c r="N313" s="378"/>
      <c r="O313" s="381" t="s">
        <v>72</v>
      </c>
      <c r="P313" s="382"/>
      <c r="Q313" s="382"/>
      <c r="R313" s="382"/>
      <c r="S313" s="382"/>
      <c r="T313" s="382"/>
      <c r="U313" s="383"/>
      <c r="V313" s="37" t="s">
        <v>73</v>
      </c>
      <c r="W313" s="372">
        <f>IFERROR(W310/H310,"0")+IFERROR(W311/H311,"0")+IFERROR(W312/H312,"0")</f>
        <v>3.9506172839506175</v>
      </c>
      <c r="X313" s="372">
        <f>IFERROR(X310/H310,"0")+IFERROR(X311/H311,"0")+IFERROR(X312/H312,"0")</f>
        <v>4</v>
      </c>
      <c r="Y313" s="372">
        <f>IFERROR(IF(Y310="",0,Y310),"0")+IFERROR(IF(Y311="",0,Y311),"0")+IFERROR(IF(Y312="",0,Y312),"0")</f>
        <v>8.6999999999999994E-2</v>
      </c>
      <c r="Z313" s="373"/>
      <c r="AA313" s="373"/>
    </row>
    <row r="314" spans="1:67" x14ac:dyDescent="0.2">
      <c r="A314" s="377"/>
      <c r="B314" s="377"/>
      <c r="C314" s="377"/>
      <c r="D314" s="377"/>
      <c r="E314" s="377"/>
      <c r="F314" s="377"/>
      <c r="G314" s="377"/>
      <c r="H314" s="377"/>
      <c r="I314" s="377"/>
      <c r="J314" s="377"/>
      <c r="K314" s="377"/>
      <c r="L314" s="377"/>
      <c r="M314" s="377"/>
      <c r="N314" s="378"/>
      <c r="O314" s="381" t="s">
        <v>72</v>
      </c>
      <c r="P314" s="382"/>
      <c r="Q314" s="382"/>
      <c r="R314" s="382"/>
      <c r="S314" s="382"/>
      <c r="T314" s="382"/>
      <c r="U314" s="383"/>
      <c r="V314" s="37" t="s">
        <v>67</v>
      </c>
      <c r="W314" s="372">
        <f>IFERROR(SUM(W310:W312),"0")</f>
        <v>32</v>
      </c>
      <c r="X314" s="372">
        <f>IFERROR(SUM(X310:X312),"0")</f>
        <v>32.4</v>
      </c>
      <c r="Y314" s="37"/>
      <c r="Z314" s="373"/>
      <c r="AA314" s="373"/>
    </row>
    <row r="315" spans="1:67" ht="14.25" hidden="1" customHeight="1" x14ac:dyDescent="0.25">
      <c r="A315" s="386" t="s">
        <v>205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377"/>
      <c r="Y315" s="377"/>
      <c r="Z315" s="366"/>
      <c r="AA315" s="366"/>
    </row>
    <row r="316" spans="1:67" ht="27" hidden="1" customHeight="1" x14ac:dyDescent="0.25">
      <c r="A316" s="54" t="s">
        <v>449</v>
      </c>
      <c r="B316" s="54" t="s">
        <v>450</v>
      </c>
      <c r="C316" s="31">
        <v>4301060324</v>
      </c>
      <c r="D316" s="379">
        <v>4607091388831</v>
      </c>
      <c r="E316" s="380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85"/>
      <c r="Q316" s="385"/>
      <c r="R316" s="385"/>
      <c r="S316" s="380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idden="1" x14ac:dyDescent="0.2">
      <c r="A317" s="376"/>
      <c r="B317" s="377"/>
      <c r="C317" s="377"/>
      <c r="D317" s="377"/>
      <c r="E317" s="377"/>
      <c r="F317" s="377"/>
      <c r="G317" s="377"/>
      <c r="H317" s="377"/>
      <c r="I317" s="377"/>
      <c r="J317" s="377"/>
      <c r="K317" s="377"/>
      <c r="L317" s="377"/>
      <c r="M317" s="377"/>
      <c r="N317" s="378"/>
      <c r="O317" s="381" t="s">
        <v>72</v>
      </c>
      <c r="P317" s="382"/>
      <c r="Q317" s="382"/>
      <c r="R317" s="382"/>
      <c r="S317" s="382"/>
      <c r="T317" s="382"/>
      <c r="U317" s="38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hidden="1" x14ac:dyDescent="0.2">
      <c r="A318" s="377"/>
      <c r="B318" s="377"/>
      <c r="C318" s="377"/>
      <c r="D318" s="377"/>
      <c r="E318" s="377"/>
      <c r="F318" s="377"/>
      <c r="G318" s="377"/>
      <c r="H318" s="377"/>
      <c r="I318" s="377"/>
      <c r="J318" s="377"/>
      <c r="K318" s="377"/>
      <c r="L318" s="377"/>
      <c r="M318" s="377"/>
      <c r="N318" s="378"/>
      <c r="O318" s="381" t="s">
        <v>72</v>
      </c>
      <c r="P318" s="382"/>
      <c r="Q318" s="382"/>
      <c r="R318" s="382"/>
      <c r="S318" s="382"/>
      <c r="T318" s="382"/>
      <c r="U318" s="38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hidden="1" customHeight="1" x14ac:dyDescent="0.25">
      <c r="A319" s="386" t="s">
        <v>88</v>
      </c>
      <c r="B319" s="377"/>
      <c r="C319" s="377"/>
      <c r="D319" s="377"/>
      <c r="E319" s="377"/>
      <c r="F319" s="377"/>
      <c r="G319" s="377"/>
      <c r="H319" s="377"/>
      <c r="I319" s="377"/>
      <c r="J319" s="377"/>
      <c r="K319" s="377"/>
      <c r="L319" s="377"/>
      <c r="M319" s="377"/>
      <c r="N319" s="377"/>
      <c r="O319" s="377"/>
      <c r="P319" s="377"/>
      <c r="Q319" s="377"/>
      <c r="R319" s="377"/>
      <c r="S319" s="377"/>
      <c r="T319" s="377"/>
      <c r="U319" s="377"/>
      <c r="V319" s="377"/>
      <c r="W319" s="377"/>
      <c r="X319" s="377"/>
      <c r="Y319" s="377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9">
        <v>4607091383102</v>
      </c>
      <c r="E320" s="380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5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85"/>
      <c r="Q320" s="385"/>
      <c r="R320" s="385"/>
      <c r="S320" s="380"/>
      <c r="T320" s="34"/>
      <c r="U320" s="34"/>
      <c r="V320" s="35" t="s">
        <v>67</v>
      </c>
      <c r="W320" s="370">
        <v>25</v>
      </c>
      <c r="X320" s="371">
        <f>IFERROR(IF(W320="",0,CEILING((W320/$H320),1)*$H320),"")</f>
        <v>25.5</v>
      </c>
      <c r="Y320" s="36">
        <f>IFERROR(IF(X320=0,"",ROUNDUP(X320/H320,0)*0.00753),"")</f>
        <v>7.5300000000000006E-2</v>
      </c>
      <c r="Z320" s="56"/>
      <c r="AA320" s="57"/>
      <c r="AE320" s="64"/>
      <c r="BB320" s="244" t="s">
        <v>1</v>
      </c>
      <c r="BL320" s="64">
        <f>IFERROR(W320*I320/H320,"0")</f>
        <v>29.166666666666668</v>
      </c>
      <c r="BM320" s="64">
        <f>IFERROR(X320*I320/H320,"0")</f>
        <v>29.75</v>
      </c>
      <c r="BN320" s="64">
        <f>IFERROR(1/J320*(W320/H320),"0")</f>
        <v>6.2845651080945197E-2</v>
      </c>
      <c r="BO320" s="64">
        <f>IFERROR(1/J320*(X320/H320),"0")</f>
        <v>6.4102564102564097E-2</v>
      </c>
    </row>
    <row r="321" spans="1:67" x14ac:dyDescent="0.2">
      <c r="A321" s="376"/>
      <c r="B321" s="377"/>
      <c r="C321" s="377"/>
      <c r="D321" s="377"/>
      <c r="E321" s="377"/>
      <c r="F321" s="377"/>
      <c r="G321" s="377"/>
      <c r="H321" s="377"/>
      <c r="I321" s="377"/>
      <c r="J321" s="377"/>
      <c r="K321" s="377"/>
      <c r="L321" s="377"/>
      <c r="M321" s="377"/>
      <c r="N321" s="378"/>
      <c r="O321" s="381" t="s">
        <v>72</v>
      </c>
      <c r="P321" s="382"/>
      <c r="Q321" s="382"/>
      <c r="R321" s="382"/>
      <c r="S321" s="382"/>
      <c r="T321" s="382"/>
      <c r="U321" s="383"/>
      <c r="V321" s="37" t="s">
        <v>73</v>
      </c>
      <c r="W321" s="372">
        <f>IFERROR(W320/H320,"0")</f>
        <v>9.8039215686274517</v>
      </c>
      <c r="X321" s="372">
        <f>IFERROR(X320/H320,"0")</f>
        <v>10</v>
      </c>
      <c r="Y321" s="372">
        <f>IFERROR(IF(Y320="",0,Y320),"0")</f>
        <v>7.5300000000000006E-2</v>
      </c>
      <c r="Z321" s="373"/>
      <c r="AA321" s="373"/>
    </row>
    <row r="322" spans="1:67" x14ac:dyDescent="0.2">
      <c r="A322" s="377"/>
      <c r="B322" s="377"/>
      <c r="C322" s="377"/>
      <c r="D322" s="377"/>
      <c r="E322" s="377"/>
      <c r="F322" s="377"/>
      <c r="G322" s="377"/>
      <c r="H322" s="377"/>
      <c r="I322" s="377"/>
      <c r="J322" s="377"/>
      <c r="K322" s="377"/>
      <c r="L322" s="377"/>
      <c r="M322" s="377"/>
      <c r="N322" s="378"/>
      <c r="O322" s="381" t="s">
        <v>72</v>
      </c>
      <c r="P322" s="382"/>
      <c r="Q322" s="382"/>
      <c r="R322" s="382"/>
      <c r="S322" s="382"/>
      <c r="T322" s="382"/>
      <c r="U322" s="383"/>
      <c r="V322" s="37" t="s">
        <v>67</v>
      </c>
      <c r="W322" s="372">
        <f>IFERROR(SUM(W320:W320),"0")</f>
        <v>25</v>
      </c>
      <c r="X322" s="372">
        <f>IFERROR(SUM(X320:X320),"0")</f>
        <v>25.5</v>
      </c>
      <c r="Y322" s="37"/>
      <c r="Z322" s="373"/>
      <c r="AA322" s="373"/>
    </row>
    <row r="323" spans="1:67" ht="27.75" hidden="1" customHeight="1" x14ac:dyDescent="0.2">
      <c r="A323" s="414" t="s">
        <v>453</v>
      </c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15"/>
      <c r="P323" s="415"/>
      <c r="Q323" s="415"/>
      <c r="R323" s="415"/>
      <c r="S323" s="415"/>
      <c r="T323" s="415"/>
      <c r="U323" s="415"/>
      <c r="V323" s="415"/>
      <c r="W323" s="415"/>
      <c r="X323" s="415"/>
      <c r="Y323" s="415"/>
      <c r="Z323" s="48"/>
      <c r="AA323" s="48"/>
    </row>
    <row r="324" spans="1:67" ht="16.5" hidden="1" customHeight="1" x14ac:dyDescent="0.25">
      <c r="A324" s="393" t="s">
        <v>454</v>
      </c>
      <c r="B324" s="377"/>
      <c r="C324" s="377"/>
      <c r="D324" s="377"/>
      <c r="E324" s="377"/>
      <c r="F324" s="377"/>
      <c r="G324" s="377"/>
      <c r="H324" s="377"/>
      <c r="I324" s="377"/>
      <c r="J324" s="377"/>
      <c r="K324" s="377"/>
      <c r="L324" s="377"/>
      <c r="M324" s="377"/>
      <c r="N324" s="377"/>
      <c r="O324" s="377"/>
      <c r="P324" s="377"/>
      <c r="Q324" s="377"/>
      <c r="R324" s="377"/>
      <c r="S324" s="377"/>
      <c r="T324" s="377"/>
      <c r="U324" s="377"/>
      <c r="V324" s="377"/>
      <c r="W324" s="377"/>
      <c r="X324" s="377"/>
      <c r="Y324" s="377"/>
      <c r="Z324" s="365"/>
      <c r="AA324" s="365"/>
    </row>
    <row r="325" spans="1:67" ht="14.25" hidden="1" customHeight="1" x14ac:dyDescent="0.25">
      <c r="A325" s="386" t="s">
        <v>110</v>
      </c>
      <c r="B325" s="377"/>
      <c r="C325" s="377"/>
      <c r="D325" s="377"/>
      <c r="E325" s="377"/>
      <c r="F325" s="377"/>
      <c r="G325" s="377"/>
      <c r="H325" s="377"/>
      <c r="I325" s="377"/>
      <c r="J325" s="377"/>
      <c r="K325" s="377"/>
      <c r="L325" s="377"/>
      <c r="M325" s="377"/>
      <c r="N325" s="377"/>
      <c r="O325" s="377"/>
      <c r="P325" s="377"/>
      <c r="Q325" s="377"/>
      <c r="R325" s="377"/>
      <c r="S325" s="377"/>
      <c r="T325" s="377"/>
      <c r="U325" s="377"/>
      <c r="V325" s="377"/>
      <c r="W325" s="377"/>
      <c r="X325" s="377"/>
      <c r="Y325" s="377"/>
      <c r="Z325" s="366"/>
      <c r="AA325" s="366"/>
    </row>
    <row r="326" spans="1:67" ht="27" hidden="1" customHeight="1" x14ac:dyDescent="0.25">
      <c r="A326" s="54" t="s">
        <v>455</v>
      </c>
      <c r="B326" s="54" t="s">
        <v>456</v>
      </c>
      <c r="C326" s="31">
        <v>4301011865</v>
      </c>
      <c r="D326" s="379">
        <v>4680115884076</v>
      </c>
      <c r="E326" s="380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754" t="s">
        <v>457</v>
      </c>
      <c r="P326" s="385"/>
      <c r="Q326" s="385"/>
      <c r="R326" s="385"/>
      <c r="S326" s="380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hidden="1" customHeight="1" x14ac:dyDescent="0.25">
      <c r="A327" s="54" t="s">
        <v>458</v>
      </c>
      <c r="B327" s="54" t="s">
        <v>459</v>
      </c>
      <c r="C327" s="31">
        <v>4301011239</v>
      </c>
      <c r="D327" s="379">
        <v>4607091383997</v>
      </c>
      <c r="E327" s="380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85"/>
      <c r="Q327" s="385"/>
      <c r="R327" s="385"/>
      <c r="S327" s="380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9">
        <v>4607091383997</v>
      </c>
      <c r="E328" s="380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43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85"/>
      <c r="Q328" s="385"/>
      <c r="R328" s="385"/>
      <c r="S328" s="380"/>
      <c r="T328" s="34"/>
      <c r="U328" s="34"/>
      <c r="V328" s="35" t="s">
        <v>67</v>
      </c>
      <c r="W328" s="370">
        <v>400</v>
      </c>
      <c r="X328" s="371">
        <f t="shared" si="65"/>
        <v>405</v>
      </c>
      <c r="Y328" s="36">
        <f>IFERROR(IF(X328=0,"",ROUNDUP(X328/H328,0)*0.02175),"")</f>
        <v>0.58724999999999994</v>
      </c>
      <c r="Z328" s="56"/>
      <c r="AA328" s="57"/>
      <c r="AE328" s="64"/>
      <c r="BB328" s="247" t="s">
        <v>1</v>
      </c>
      <c r="BL328" s="64">
        <f t="shared" si="66"/>
        <v>412.8</v>
      </c>
      <c r="BM328" s="64">
        <f t="shared" si="67"/>
        <v>417.96000000000004</v>
      </c>
      <c r="BN328" s="64">
        <f t="shared" si="68"/>
        <v>0.55555555555555558</v>
      </c>
      <c r="BO328" s="64">
        <f t="shared" si="69"/>
        <v>0.5625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9">
        <v>4607091384130</v>
      </c>
      <c r="E329" s="380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85"/>
      <c r="Q329" s="385"/>
      <c r="R329" s="385"/>
      <c r="S329" s="380"/>
      <c r="T329" s="34"/>
      <c r="U329" s="34"/>
      <c r="V329" s="35" t="s">
        <v>67</v>
      </c>
      <c r="W329" s="370">
        <v>950</v>
      </c>
      <c r="X329" s="371">
        <f t="shared" si="65"/>
        <v>960</v>
      </c>
      <c r="Y329" s="36">
        <f>IFERROR(IF(X329=0,"",ROUNDUP(X329/H329,0)*0.02175),"")</f>
        <v>1.3919999999999999</v>
      </c>
      <c r="Z329" s="56"/>
      <c r="AA329" s="57"/>
      <c r="AE329" s="64"/>
      <c r="BB329" s="248" t="s">
        <v>1</v>
      </c>
      <c r="BL329" s="64">
        <f t="shared" si="66"/>
        <v>980.4</v>
      </c>
      <c r="BM329" s="64">
        <f t="shared" si="67"/>
        <v>990.72</v>
      </c>
      <c r="BN329" s="64">
        <f t="shared" si="68"/>
        <v>1.3194444444444444</v>
      </c>
      <c r="BO329" s="64">
        <f t="shared" si="69"/>
        <v>1.3333333333333333</v>
      </c>
    </row>
    <row r="330" spans="1:67" ht="27" hidden="1" customHeight="1" x14ac:dyDescent="0.25">
      <c r="A330" s="54" t="s">
        <v>461</v>
      </c>
      <c r="B330" s="54" t="s">
        <v>463</v>
      </c>
      <c r="C330" s="31">
        <v>4301011240</v>
      </c>
      <c r="D330" s="379">
        <v>4607091384130</v>
      </c>
      <c r="E330" s="380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85"/>
      <c r="Q330" s="385"/>
      <c r="R330" s="385"/>
      <c r="S330" s="380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hidden="1" customHeight="1" x14ac:dyDescent="0.25">
      <c r="A331" s="54" t="s">
        <v>464</v>
      </c>
      <c r="B331" s="54" t="s">
        <v>465</v>
      </c>
      <c r="C331" s="31">
        <v>4301011947</v>
      </c>
      <c r="D331" s="379">
        <v>4680115884854</v>
      </c>
      <c r="E331" s="380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735" t="s">
        <v>466</v>
      </c>
      <c r="P331" s="385"/>
      <c r="Q331" s="385"/>
      <c r="R331" s="385"/>
      <c r="S331" s="380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9">
        <v>4607091384147</v>
      </c>
      <c r="E332" s="380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85"/>
      <c r="Q332" s="385"/>
      <c r="R332" s="385"/>
      <c r="S332" s="380"/>
      <c r="T332" s="34"/>
      <c r="U332" s="34"/>
      <c r="V332" s="35" t="s">
        <v>67</v>
      </c>
      <c r="W332" s="370">
        <v>900</v>
      </c>
      <c r="X332" s="371">
        <f t="shared" si="65"/>
        <v>900</v>
      </c>
      <c r="Y332" s="36">
        <f>IFERROR(IF(X332=0,"",ROUNDUP(X332/H332,0)*0.02175),"")</f>
        <v>1.3049999999999999</v>
      </c>
      <c r="Z332" s="56"/>
      <c r="AA332" s="57"/>
      <c r="AE332" s="64"/>
      <c r="BB332" s="251" t="s">
        <v>1</v>
      </c>
      <c r="BL332" s="64">
        <f t="shared" si="66"/>
        <v>928.8</v>
      </c>
      <c r="BM332" s="64">
        <f t="shared" si="67"/>
        <v>928.8</v>
      </c>
      <c r="BN332" s="64">
        <f t="shared" si="68"/>
        <v>1.25</v>
      </c>
      <c r="BO332" s="64">
        <f t="shared" si="69"/>
        <v>1.25</v>
      </c>
    </row>
    <row r="333" spans="1:67" ht="27" hidden="1" customHeight="1" x14ac:dyDescent="0.25">
      <c r="A333" s="54" t="s">
        <v>467</v>
      </c>
      <c r="B333" s="54" t="s">
        <v>469</v>
      </c>
      <c r="C333" s="31">
        <v>4301011238</v>
      </c>
      <c r="D333" s="379">
        <v>4607091384147</v>
      </c>
      <c r="E333" s="380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35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85"/>
      <c r="Q333" s="385"/>
      <c r="R333" s="385"/>
      <c r="S333" s="380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hidden="1" customHeight="1" x14ac:dyDescent="0.25">
      <c r="A334" s="54" t="s">
        <v>470</v>
      </c>
      <c r="B334" s="54" t="s">
        <v>471</v>
      </c>
      <c r="C334" s="31">
        <v>4301011327</v>
      </c>
      <c r="D334" s="379">
        <v>4607091384154</v>
      </c>
      <c r="E334" s="380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85"/>
      <c r="Q334" s="385"/>
      <c r="R334" s="385"/>
      <c r="S334" s="380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hidden="1" customHeight="1" x14ac:dyDescent="0.25">
      <c r="A335" s="54" t="s">
        <v>472</v>
      </c>
      <c r="B335" s="54" t="s">
        <v>473</v>
      </c>
      <c r="C335" s="31">
        <v>4301011332</v>
      </c>
      <c r="D335" s="379">
        <v>4607091384161</v>
      </c>
      <c r="E335" s="380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85"/>
      <c r="Q335" s="385"/>
      <c r="R335" s="385"/>
      <c r="S335" s="380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76"/>
      <c r="B336" s="377"/>
      <c r="C336" s="377"/>
      <c r="D336" s="377"/>
      <c r="E336" s="377"/>
      <c r="F336" s="377"/>
      <c r="G336" s="377"/>
      <c r="H336" s="377"/>
      <c r="I336" s="377"/>
      <c r="J336" s="377"/>
      <c r="K336" s="377"/>
      <c r="L336" s="377"/>
      <c r="M336" s="377"/>
      <c r="N336" s="378"/>
      <c r="O336" s="381" t="s">
        <v>72</v>
      </c>
      <c r="P336" s="382"/>
      <c r="Q336" s="382"/>
      <c r="R336" s="382"/>
      <c r="S336" s="382"/>
      <c r="T336" s="382"/>
      <c r="U336" s="38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150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151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3.2842500000000001</v>
      </c>
      <c r="Z336" s="373"/>
      <c r="AA336" s="373"/>
    </row>
    <row r="337" spans="1:67" x14ac:dyDescent="0.2">
      <c r="A337" s="377"/>
      <c r="B337" s="377"/>
      <c r="C337" s="377"/>
      <c r="D337" s="377"/>
      <c r="E337" s="377"/>
      <c r="F337" s="377"/>
      <c r="G337" s="377"/>
      <c r="H337" s="377"/>
      <c r="I337" s="377"/>
      <c r="J337" s="377"/>
      <c r="K337" s="377"/>
      <c r="L337" s="377"/>
      <c r="M337" s="377"/>
      <c r="N337" s="378"/>
      <c r="O337" s="381" t="s">
        <v>72</v>
      </c>
      <c r="P337" s="382"/>
      <c r="Q337" s="382"/>
      <c r="R337" s="382"/>
      <c r="S337" s="382"/>
      <c r="T337" s="382"/>
      <c r="U337" s="383"/>
      <c r="V337" s="37" t="s">
        <v>67</v>
      </c>
      <c r="W337" s="372">
        <f>IFERROR(SUM(W326:W335),"0")</f>
        <v>2250</v>
      </c>
      <c r="X337" s="372">
        <f>IFERROR(SUM(X326:X335),"0")</f>
        <v>2265</v>
      </c>
      <c r="Y337" s="37"/>
      <c r="Z337" s="373"/>
      <c r="AA337" s="373"/>
    </row>
    <row r="338" spans="1:67" ht="14.25" hidden="1" customHeight="1" x14ac:dyDescent="0.25">
      <c r="A338" s="386" t="s">
        <v>102</v>
      </c>
      <c r="B338" s="377"/>
      <c r="C338" s="377"/>
      <c r="D338" s="377"/>
      <c r="E338" s="377"/>
      <c r="F338" s="377"/>
      <c r="G338" s="377"/>
      <c r="H338" s="377"/>
      <c r="I338" s="377"/>
      <c r="J338" s="377"/>
      <c r="K338" s="377"/>
      <c r="L338" s="377"/>
      <c r="M338" s="377"/>
      <c r="N338" s="377"/>
      <c r="O338" s="377"/>
      <c r="P338" s="377"/>
      <c r="Q338" s="377"/>
      <c r="R338" s="377"/>
      <c r="S338" s="377"/>
      <c r="T338" s="377"/>
      <c r="U338" s="377"/>
      <c r="V338" s="377"/>
      <c r="W338" s="377"/>
      <c r="X338" s="377"/>
      <c r="Y338" s="377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9">
        <v>4607091383980</v>
      </c>
      <c r="E339" s="380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0"/>
      <c r="T339" s="34"/>
      <c r="U339" s="34"/>
      <c r="V339" s="35" t="s">
        <v>67</v>
      </c>
      <c r="W339" s="370">
        <v>1100</v>
      </c>
      <c r="X339" s="371">
        <f>IFERROR(IF(W339="",0,CEILING((W339/$H339),1)*$H339),"")</f>
        <v>1110</v>
      </c>
      <c r="Y339" s="36">
        <f>IFERROR(IF(X339=0,"",ROUNDUP(X339/H339,0)*0.02175),"")</f>
        <v>1.6094999999999999</v>
      </c>
      <c r="Z339" s="56"/>
      <c r="AA339" s="57"/>
      <c r="AE339" s="64"/>
      <c r="BB339" s="255" t="s">
        <v>1</v>
      </c>
      <c r="BL339" s="64">
        <f>IFERROR(W339*I339/H339,"0")</f>
        <v>1135.2</v>
      </c>
      <c r="BM339" s="64">
        <f>IFERROR(X339*I339/H339,"0")</f>
        <v>1145.52</v>
      </c>
      <c r="BN339" s="64">
        <f>IFERROR(1/J339*(W339/H339),"0")</f>
        <v>1.5277777777777777</v>
      </c>
      <c r="BO339" s="64">
        <f>IFERROR(1/J339*(X339/H339),"0")</f>
        <v>1.5416666666666665</v>
      </c>
    </row>
    <row r="340" spans="1:67" ht="16.5" hidden="1" customHeight="1" x14ac:dyDescent="0.25">
      <c r="A340" s="54" t="s">
        <v>476</v>
      </c>
      <c r="B340" s="54" t="s">
        <v>477</v>
      </c>
      <c r="C340" s="31">
        <v>4301020270</v>
      </c>
      <c r="D340" s="379">
        <v>4680115883314</v>
      </c>
      <c r="E340" s="380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4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85"/>
      <c r="Q340" s="385"/>
      <c r="R340" s="385"/>
      <c r="S340" s="380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hidden="1" customHeight="1" x14ac:dyDescent="0.25">
      <c r="A341" s="54" t="s">
        <v>478</v>
      </c>
      <c r="B341" s="54" t="s">
        <v>479</v>
      </c>
      <c r="C341" s="31">
        <v>4301020179</v>
      </c>
      <c r="D341" s="379">
        <v>4607091384178</v>
      </c>
      <c r="E341" s="380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5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85"/>
      <c r="Q341" s="385"/>
      <c r="R341" s="385"/>
      <c r="S341" s="380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76"/>
      <c r="B342" s="377"/>
      <c r="C342" s="377"/>
      <c r="D342" s="377"/>
      <c r="E342" s="377"/>
      <c r="F342" s="377"/>
      <c r="G342" s="377"/>
      <c r="H342" s="377"/>
      <c r="I342" s="377"/>
      <c r="J342" s="377"/>
      <c r="K342" s="377"/>
      <c r="L342" s="377"/>
      <c r="M342" s="377"/>
      <c r="N342" s="378"/>
      <c r="O342" s="381" t="s">
        <v>72</v>
      </c>
      <c r="P342" s="382"/>
      <c r="Q342" s="382"/>
      <c r="R342" s="382"/>
      <c r="S342" s="382"/>
      <c r="T342" s="382"/>
      <c r="U342" s="383"/>
      <c r="V342" s="37" t="s">
        <v>73</v>
      </c>
      <c r="W342" s="372">
        <f>IFERROR(W339/H339,"0")+IFERROR(W340/H340,"0")+IFERROR(W341/H341,"0")</f>
        <v>73.333333333333329</v>
      </c>
      <c r="X342" s="372">
        <f>IFERROR(X339/H339,"0")+IFERROR(X340/H340,"0")+IFERROR(X341/H341,"0")</f>
        <v>74</v>
      </c>
      <c r="Y342" s="372">
        <f>IFERROR(IF(Y339="",0,Y339),"0")+IFERROR(IF(Y340="",0,Y340),"0")+IFERROR(IF(Y341="",0,Y341),"0")</f>
        <v>1.6094999999999999</v>
      </c>
      <c r="Z342" s="373"/>
      <c r="AA342" s="373"/>
    </row>
    <row r="343" spans="1:67" x14ac:dyDescent="0.2">
      <c r="A343" s="377"/>
      <c r="B343" s="377"/>
      <c r="C343" s="377"/>
      <c r="D343" s="377"/>
      <c r="E343" s="377"/>
      <c r="F343" s="377"/>
      <c r="G343" s="377"/>
      <c r="H343" s="377"/>
      <c r="I343" s="377"/>
      <c r="J343" s="377"/>
      <c r="K343" s="377"/>
      <c r="L343" s="377"/>
      <c r="M343" s="377"/>
      <c r="N343" s="378"/>
      <c r="O343" s="381" t="s">
        <v>72</v>
      </c>
      <c r="P343" s="382"/>
      <c r="Q343" s="382"/>
      <c r="R343" s="382"/>
      <c r="S343" s="382"/>
      <c r="T343" s="382"/>
      <c r="U343" s="383"/>
      <c r="V343" s="37" t="s">
        <v>67</v>
      </c>
      <c r="W343" s="372">
        <f>IFERROR(SUM(W339:W341),"0")</f>
        <v>1100</v>
      </c>
      <c r="X343" s="372">
        <f>IFERROR(SUM(X339:X341),"0")</f>
        <v>1110</v>
      </c>
      <c r="Y343" s="37"/>
      <c r="Z343" s="373"/>
      <c r="AA343" s="373"/>
    </row>
    <row r="344" spans="1:67" ht="14.25" hidden="1" customHeight="1" x14ac:dyDescent="0.25">
      <c r="A344" s="386" t="s">
        <v>74</v>
      </c>
      <c r="B344" s="377"/>
      <c r="C344" s="377"/>
      <c r="D344" s="377"/>
      <c r="E344" s="377"/>
      <c r="F344" s="377"/>
      <c r="G344" s="377"/>
      <c r="H344" s="377"/>
      <c r="I344" s="377"/>
      <c r="J344" s="377"/>
      <c r="K344" s="377"/>
      <c r="L344" s="377"/>
      <c r="M344" s="377"/>
      <c r="N344" s="377"/>
      <c r="O344" s="377"/>
      <c r="P344" s="377"/>
      <c r="Q344" s="377"/>
      <c r="R344" s="377"/>
      <c r="S344" s="377"/>
      <c r="T344" s="377"/>
      <c r="U344" s="377"/>
      <c r="V344" s="377"/>
      <c r="W344" s="377"/>
      <c r="X344" s="377"/>
      <c r="Y344" s="377"/>
      <c r="Z344" s="366"/>
      <c r="AA344" s="366"/>
    </row>
    <row r="345" spans="1:67" ht="27" hidden="1" customHeight="1" x14ac:dyDescent="0.25">
      <c r="A345" s="54" t="s">
        <v>480</v>
      </c>
      <c r="B345" s="54" t="s">
        <v>481</v>
      </c>
      <c r="C345" s="31">
        <v>4301051560</v>
      </c>
      <c r="D345" s="379">
        <v>4607091383928</v>
      </c>
      <c r="E345" s="380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51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0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482</v>
      </c>
      <c r="B346" s="54" t="s">
        <v>483</v>
      </c>
      <c r="C346" s="31">
        <v>4301051298</v>
      </c>
      <c r="D346" s="379">
        <v>4607091384260</v>
      </c>
      <c r="E346" s="380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85"/>
      <c r="Q346" s="385"/>
      <c r="R346" s="385"/>
      <c r="S346" s="380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idden="1" x14ac:dyDescent="0.2">
      <c r="A347" s="376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78"/>
      <c r="O347" s="381" t="s">
        <v>72</v>
      </c>
      <c r="P347" s="382"/>
      <c r="Q347" s="382"/>
      <c r="R347" s="382"/>
      <c r="S347" s="382"/>
      <c r="T347" s="382"/>
      <c r="U347" s="38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hidden="1" x14ac:dyDescent="0.2">
      <c r="A348" s="377"/>
      <c r="B348" s="377"/>
      <c r="C348" s="377"/>
      <c r="D348" s="377"/>
      <c r="E348" s="377"/>
      <c r="F348" s="377"/>
      <c r="G348" s="377"/>
      <c r="H348" s="377"/>
      <c r="I348" s="377"/>
      <c r="J348" s="377"/>
      <c r="K348" s="377"/>
      <c r="L348" s="377"/>
      <c r="M348" s="377"/>
      <c r="N348" s="378"/>
      <c r="O348" s="381" t="s">
        <v>72</v>
      </c>
      <c r="P348" s="382"/>
      <c r="Q348" s="382"/>
      <c r="R348" s="382"/>
      <c r="S348" s="382"/>
      <c r="T348" s="382"/>
      <c r="U348" s="38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hidden="1" customHeight="1" x14ac:dyDescent="0.25">
      <c r="A349" s="386" t="s">
        <v>205</v>
      </c>
      <c r="B349" s="377"/>
      <c r="C349" s="377"/>
      <c r="D349" s="377"/>
      <c r="E349" s="377"/>
      <c r="F349" s="377"/>
      <c r="G349" s="377"/>
      <c r="H349" s="377"/>
      <c r="I349" s="377"/>
      <c r="J349" s="377"/>
      <c r="K349" s="377"/>
      <c r="L349" s="377"/>
      <c r="M349" s="377"/>
      <c r="N349" s="377"/>
      <c r="O349" s="377"/>
      <c r="P349" s="377"/>
      <c r="Q349" s="377"/>
      <c r="R349" s="377"/>
      <c r="S349" s="377"/>
      <c r="T349" s="377"/>
      <c r="U349" s="377"/>
      <c r="V349" s="377"/>
      <c r="W349" s="377"/>
      <c r="X349" s="377"/>
      <c r="Y349" s="377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9">
        <v>4607091384673</v>
      </c>
      <c r="E350" s="380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0"/>
      <c r="T350" s="34"/>
      <c r="U350" s="34"/>
      <c r="V350" s="35" t="s">
        <v>67</v>
      </c>
      <c r="W350" s="370">
        <v>274</v>
      </c>
      <c r="X350" s="371">
        <f>IFERROR(IF(W350="",0,CEILING((W350/$H350),1)*$H350),"")</f>
        <v>280.8</v>
      </c>
      <c r="Y350" s="36">
        <f>IFERROR(IF(X350=0,"",ROUNDUP(X350/H350,0)*0.02175),"")</f>
        <v>0.78299999999999992</v>
      </c>
      <c r="Z350" s="56"/>
      <c r="AA350" s="57"/>
      <c r="AE350" s="64"/>
      <c r="BB350" s="260" t="s">
        <v>1</v>
      </c>
      <c r="BL350" s="64">
        <f>IFERROR(W350*I350/H350,"0")</f>
        <v>293.81230769230774</v>
      </c>
      <c r="BM350" s="64">
        <f>IFERROR(X350*I350/H350,"0")</f>
        <v>301.10400000000004</v>
      </c>
      <c r="BN350" s="64">
        <f>IFERROR(1/J350*(W350/H350),"0")</f>
        <v>0.62728937728937728</v>
      </c>
      <c r="BO350" s="64">
        <f>IFERROR(1/J350*(X350/H350),"0")</f>
        <v>0.64285714285714279</v>
      </c>
    </row>
    <row r="351" spans="1:67" x14ac:dyDescent="0.2">
      <c r="A351" s="376"/>
      <c r="B351" s="377"/>
      <c r="C351" s="377"/>
      <c r="D351" s="377"/>
      <c r="E351" s="377"/>
      <c r="F351" s="377"/>
      <c r="G351" s="377"/>
      <c r="H351" s="377"/>
      <c r="I351" s="377"/>
      <c r="J351" s="377"/>
      <c r="K351" s="377"/>
      <c r="L351" s="377"/>
      <c r="M351" s="377"/>
      <c r="N351" s="378"/>
      <c r="O351" s="381" t="s">
        <v>72</v>
      </c>
      <c r="P351" s="382"/>
      <c r="Q351" s="382"/>
      <c r="R351" s="382"/>
      <c r="S351" s="382"/>
      <c r="T351" s="382"/>
      <c r="U351" s="383"/>
      <c r="V351" s="37" t="s">
        <v>73</v>
      </c>
      <c r="W351" s="372">
        <f>IFERROR(W350/H350,"0")</f>
        <v>35.128205128205131</v>
      </c>
      <c r="X351" s="372">
        <f>IFERROR(X350/H350,"0")</f>
        <v>36</v>
      </c>
      <c r="Y351" s="372">
        <f>IFERROR(IF(Y350="",0,Y350),"0")</f>
        <v>0.78299999999999992</v>
      </c>
      <c r="Z351" s="373"/>
      <c r="AA351" s="373"/>
    </row>
    <row r="352" spans="1:67" x14ac:dyDescent="0.2">
      <c r="A352" s="377"/>
      <c r="B352" s="377"/>
      <c r="C352" s="377"/>
      <c r="D352" s="377"/>
      <c r="E352" s="377"/>
      <c r="F352" s="377"/>
      <c r="G352" s="377"/>
      <c r="H352" s="377"/>
      <c r="I352" s="377"/>
      <c r="J352" s="377"/>
      <c r="K352" s="377"/>
      <c r="L352" s="377"/>
      <c r="M352" s="377"/>
      <c r="N352" s="378"/>
      <c r="O352" s="381" t="s">
        <v>72</v>
      </c>
      <c r="P352" s="382"/>
      <c r="Q352" s="382"/>
      <c r="R352" s="382"/>
      <c r="S352" s="382"/>
      <c r="T352" s="382"/>
      <c r="U352" s="383"/>
      <c r="V352" s="37" t="s">
        <v>67</v>
      </c>
      <c r="W352" s="372">
        <f>IFERROR(SUM(W350:W350),"0")</f>
        <v>274</v>
      </c>
      <c r="X352" s="372">
        <f>IFERROR(SUM(X350:X350),"0")</f>
        <v>280.8</v>
      </c>
      <c r="Y352" s="37"/>
      <c r="Z352" s="373"/>
      <c r="AA352" s="373"/>
    </row>
    <row r="353" spans="1:67" ht="16.5" hidden="1" customHeight="1" x14ac:dyDescent="0.25">
      <c r="A353" s="393" t="s">
        <v>486</v>
      </c>
      <c r="B353" s="377"/>
      <c r="C353" s="377"/>
      <c r="D353" s="377"/>
      <c r="E353" s="377"/>
      <c r="F353" s="377"/>
      <c r="G353" s="377"/>
      <c r="H353" s="377"/>
      <c r="I353" s="377"/>
      <c r="J353" s="377"/>
      <c r="K353" s="377"/>
      <c r="L353" s="377"/>
      <c r="M353" s="377"/>
      <c r="N353" s="377"/>
      <c r="O353" s="377"/>
      <c r="P353" s="377"/>
      <c r="Q353" s="377"/>
      <c r="R353" s="377"/>
      <c r="S353" s="377"/>
      <c r="T353" s="377"/>
      <c r="U353" s="377"/>
      <c r="V353" s="377"/>
      <c r="W353" s="377"/>
      <c r="X353" s="377"/>
      <c r="Y353" s="377"/>
      <c r="Z353" s="365"/>
      <c r="AA353" s="365"/>
    </row>
    <row r="354" spans="1:67" ht="14.25" hidden="1" customHeight="1" x14ac:dyDescent="0.25">
      <c r="A354" s="386" t="s">
        <v>110</v>
      </c>
      <c r="B354" s="377"/>
      <c r="C354" s="377"/>
      <c r="D354" s="377"/>
      <c r="E354" s="377"/>
      <c r="F354" s="377"/>
      <c r="G354" s="377"/>
      <c r="H354" s="377"/>
      <c r="I354" s="377"/>
      <c r="J354" s="377"/>
      <c r="K354" s="377"/>
      <c r="L354" s="377"/>
      <c r="M354" s="377"/>
      <c r="N354" s="377"/>
      <c r="O354" s="377"/>
      <c r="P354" s="377"/>
      <c r="Q354" s="377"/>
      <c r="R354" s="377"/>
      <c r="S354" s="377"/>
      <c r="T354" s="377"/>
      <c r="U354" s="377"/>
      <c r="V354" s="377"/>
      <c r="W354" s="377"/>
      <c r="X354" s="377"/>
      <c r="Y354" s="377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9">
        <v>4607091384185</v>
      </c>
      <c r="E355" s="380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68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85"/>
      <c r="Q355" s="385"/>
      <c r="R355" s="385"/>
      <c r="S355" s="380"/>
      <c r="T355" s="34"/>
      <c r="U355" s="34"/>
      <c r="V355" s="35" t="s">
        <v>67</v>
      </c>
      <c r="W355" s="370">
        <v>220</v>
      </c>
      <c r="X355" s="371">
        <f>IFERROR(IF(W355="",0,CEILING((W355/$H355),1)*$H355),"")</f>
        <v>228</v>
      </c>
      <c r="Y355" s="36">
        <f>IFERROR(IF(X355=0,"",ROUNDUP(X355/H355,0)*0.02175),"")</f>
        <v>0.41324999999999995</v>
      </c>
      <c r="Z355" s="56"/>
      <c r="AA355" s="57"/>
      <c r="AE355" s="64"/>
      <c r="BB355" s="261" t="s">
        <v>1</v>
      </c>
      <c r="BL355" s="64">
        <f>IFERROR(W355*I355/H355,"0")</f>
        <v>228.79999999999998</v>
      </c>
      <c r="BM355" s="64">
        <f>IFERROR(X355*I355/H355,"0")</f>
        <v>237.12</v>
      </c>
      <c r="BN355" s="64">
        <f>IFERROR(1/J355*(W355/H355),"0")</f>
        <v>0.32738095238095233</v>
      </c>
      <c r="BO355" s="64">
        <f>IFERROR(1/J355*(X355/H355),"0")</f>
        <v>0.33928571428571425</v>
      </c>
    </row>
    <row r="356" spans="1:67" ht="37.5" hidden="1" customHeight="1" x14ac:dyDescent="0.25">
      <c r="A356" s="54" t="s">
        <v>489</v>
      </c>
      <c r="B356" s="54" t="s">
        <v>490</v>
      </c>
      <c r="C356" s="31">
        <v>4301011312</v>
      </c>
      <c r="D356" s="379">
        <v>4607091384192</v>
      </c>
      <c r="E356" s="380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3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85"/>
      <c r="Q356" s="385"/>
      <c r="R356" s="385"/>
      <c r="S356" s="380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491</v>
      </c>
      <c r="B357" s="54" t="s">
        <v>492</v>
      </c>
      <c r="C357" s="31">
        <v>4301011483</v>
      </c>
      <c r="D357" s="379">
        <v>4680115881907</v>
      </c>
      <c r="E357" s="380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85"/>
      <c r="Q357" s="385"/>
      <c r="R357" s="385"/>
      <c r="S357" s="380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hidden="1" customHeight="1" x14ac:dyDescent="0.25">
      <c r="A358" s="54" t="s">
        <v>493</v>
      </c>
      <c r="B358" s="54" t="s">
        <v>494</v>
      </c>
      <c r="C358" s="31">
        <v>4301011655</v>
      </c>
      <c r="D358" s="379">
        <v>4680115883925</v>
      </c>
      <c r="E358" s="380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85"/>
      <c r="Q358" s="385"/>
      <c r="R358" s="385"/>
      <c r="S358" s="380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hidden="1" customHeight="1" x14ac:dyDescent="0.25">
      <c r="A359" s="54" t="s">
        <v>495</v>
      </c>
      <c r="B359" s="54" t="s">
        <v>496</v>
      </c>
      <c r="C359" s="31">
        <v>4301011303</v>
      </c>
      <c r="D359" s="379">
        <v>4607091384680</v>
      </c>
      <c r="E359" s="380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1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85"/>
      <c r="Q359" s="385"/>
      <c r="R359" s="385"/>
      <c r="S359" s="380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76"/>
      <c r="B360" s="377"/>
      <c r="C360" s="377"/>
      <c r="D360" s="377"/>
      <c r="E360" s="377"/>
      <c r="F360" s="377"/>
      <c r="G360" s="377"/>
      <c r="H360" s="377"/>
      <c r="I360" s="377"/>
      <c r="J360" s="377"/>
      <c r="K360" s="377"/>
      <c r="L360" s="377"/>
      <c r="M360" s="377"/>
      <c r="N360" s="378"/>
      <c r="O360" s="381" t="s">
        <v>72</v>
      </c>
      <c r="P360" s="382"/>
      <c r="Q360" s="382"/>
      <c r="R360" s="382"/>
      <c r="S360" s="382"/>
      <c r="T360" s="382"/>
      <c r="U360" s="383"/>
      <c r="V360" s="37" t="s">
        <v>73</v>
      </c>
      <c r="W360" s="372">
        <f>IFERROR(W355/H355,"0")+IFERROR(W356/H356,"0")+IFERROR(W357/H357,"0")+IFERROR(W358/H358,"0")+IFERROR(W359/H359,"0")</f>
        <v>18.333333333333332</v>
      </c>
      <c r="X360" s="372">
        <f>IFERROR(X355/H355,"0")+IFERROR(X356/H356,"0")+IFERROR(X357/H357,"0")+IFERROR(X358/H358,"0")+IFERROR(X359/H359,"0")</f>
        <v>19</v>
      </c>
      <c r="Y360" s="372">
        <f>IFERROR(IF(Y355="",0,Y355),"0")+IFERROR(IF(Y356="",0,Y356),"0")+IFERROR(IF(Y357="",0,Y357),"0")+IFERROR(IF(Y358="",0,Y358),"0")+IFERROR(IF(Y359="",0,Y359),"0")</f>
        <v>0.41324999999999995</v>
      </c>
      <c r="Z360" s="373"/>
      <c r="AA360" s="373"/>
    </row>
    <row r="361" spans="1:67" x14ac:dyDescent="0.2">
      <c r="A361" s="377"/>
      <c r="B361" s="377"/>
      <c r="C361" s="377"/>
      <c r="D361" s="377"/>
      <c r="E361" s="377"/>
      <c r="F361" s="377"/>
      <c r="G361" s="377"/>
      <c r="H361" s="377"/>
      <c r="I361" s="377"/>
      <c r="J361" s="377"/>
      <c r="K361" s="377"/>
      <c r="L361" s="377"/>
      <c r="M361" s="377"/>
      <c r="N361" s="378"/>
      <c r="O361" s="381" t="s">
        <v>72</v>
      </c>
      <c r="P361" s="382"/>
      <c r="Q361" s="382"/>
      <c r="R361" s="382"/>
      <c r="S361" s="382"/>
      <c r="T361" s="382"/>
      <c r="U361" s="383"/>
      <c r="V361" s="37" t="s">
        <v>67</v>
      </c>
      <c r="W361" s="372">
        <f>IFERROR(SUM(W355:W359),"0")</f>
        <v>220</v>
      </c>
      <c r="X361" s="372">
        <f>IFERROR(SUM(X355:X359),"0")</f>
        <v>228</v>
      </c>
      <c r="Y361" s="37"/>
      <c r="Z361" s="373"/>
      <c r="AA361" s="373"/>
    </row>
    <row r="362" spans="1:67" ht="14.25" hidden="1" customHeight="1" x14ac:dyDescent="0.25">
      <c r="A362" s="386" t="s">
        <v>61</v>
      </c>
      <c r="B362" s="377"/>
      <c r="C362" s="377"/>
      <c r="D362" s="377"/>
      <c r="E362" s="377"/>
      <c r="F362" s="377"/>
      <c r="G362" s="377"/>
      <c r="H362" s="377"/>
      <c r="I362" s="377"/>
      <c r="J362" s="377"/>
      <c r="K362" s="377"/>
      <c r="L362" s="377"/>
      <c r="M362" s="377"/>
      <c r="N362" s="377"/>
      <c r="O362" s="377"/>
      <c r="P362" s="377"/>
      <c r="Q362" s="377"/>
      <c r="R362" s="377"/>
      <c r="S362" s="377"/>
      <c r="T362" s="377"/>
      <c r="U362" s="377"/>
      <c r="V362" s="377"/>
      <c r="W362" s="377"/>
      <c r="X362" s="377"/>
      <c r="Y362" s="377"/>
      <c r="Z362" s="366"/>
      <c r="AA362" s="366"/>
    </row>
    <row r="363" spans="1:67" ht="27" hidden="1" customHeight="1" x14ac:dyDescent="0.25">
      <c r="A363" s="54" t="s">
        <v>497</v>
      </c>
      <c r="B363" s="54" t="s">
        <v>498</v>
      </c>
      <c r="C363" s="31">
        <v>4301031139</v>
      </c>
      <c r="D363" s="379">
        <v>4607091384802</v>
      </c>
      <c r="E363" s="380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7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85"/>
      <c r="Q363" s="385"/>
      <c r="R363" s="385"/>
      <c r="S363" s="380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499</v>
      </c>
      <c r="B364" s="54" t="s">
        <v>500</v>
      </c>
      <c r="C364" s="31">
        <v>4301031140</v>
      </c>
      <c r="D364" s="379">
        <v>4607091384826</v>
      </c>
      <c r="E364" s="380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85"/>
      <c r="Q364" s="385"/>
      <c r="R364" s="385"/>
      <c r="S364" s="380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376"/>
      <c r="B365" s="377"/>
      <c r="C365" s="377"/>
      <c r="D365" s="377"/>
      <c r="E365" s="377"/>
      <c r="F365" s="377"/>
      <c r="G365" s="377"/>
      <c r="H365" s="377"/>
      <c r="I365" s="377"/>
      <c r="J365" s="377"/>
      <c r="K365" s="377"/>
      <c r="L365" s="377"/>
      <c r="M365" s="377"/>
      <c r="N365" s="378"/>
      <c r="O365" s="381" t="s">
        <v>72</v>
      </c>
      <c r="P365" s="382"/>
      <c r="Q365" s="382"/>
      <c r="R365" s="382"/>
      <c r="S365" s="382"/>
      <c r="T365" s="382"/>
      <c r="U365" s="38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hidden="1" x14ac:dyDescent="0.2">
      <c r="A366" s="377"/>
      <c r="B366" s="377"/>
      <c r="C366" s="377"/>
      <c r="D366" s="377"/>
      <c r="E366" s="377"/>
      <c r="F366" s="377"/>
      <c r="G366" s="377"/>
      <c r="H366" s="377"/>
      <c r="I366" s="377"/>
      <c r="J366" s="377"/>
      <c r="K366" s="377"/>
      <c r="L366" s="377"/>
      <c r="M366" s="377"/>
      <c r="N366" s="378"/>
      <c r="O366" s="381" t="s">
        <v>72</v>
      </c>
      <c r="P366" s="382"/>
      <c r="Q366" s="382"/>
      <c r="R366" s="382"/>
      <c r="S366" s="382"/>
      <c r="T366" s="382"/>
      <c r="U366" s="38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hidden="1" customHeight="1" x14ac:dyDescent="0.25">
      <c r="A367" s="386" t="s">
        <v>74</v>
      </c>
      <c r="B367" s="377"/>
      <c r="C367" s="377"/>
      <c r="D367" s="377"/>
      <c r="E367" s="377"/>
      <c r="F367" s="377"/>
      <c r="G367" s="377"/>
      <c r="H367" s="377"/>
      <c r="I367" s="377"/>
      <c r="J367" s="377"/>
      <c r="K367" s="377"/>
      <c r="L367" s="377"/>
      <c r="M367" s="377"/>
      <c r="N367" s="377"/>
      <c r="O367" s="377"/>
      <c r="P367" s="377"/>
      <c r="Q367" s="377"/>
      <c r="R367" s="377"/>
      <c r="S367" s="377"/>
      <c r="T367" s="377"/>
      <c r="U367" s="377"/>
      <c r="V367" s="377"/>
      <c r="W367" s="377"/>
      <c r="X367" s="377"/>
      <c r="Y367" s="377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9">
        <v>4607091384246</v>
      </c>
      <c r="E368" s="380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85"/>
      <c r="Q368" s="385"/>
      <c r="R368" s="385"/>
      <c r="S368" s="380"/>
      <c r="T368" s="34"/>
      <c r="U368" s="34"/>
      <c r="V368" s="35" t="s">
        <v>67</v>
      </c>
      <c r="W368" s="370">
        <v>850</v>
      </c>
      <c r="X368" s="371">
        <f>IFERROR(IF(W368="",0,CEILING((W368/$H368),1)*$H368),"")</f>
        <v>850.19999999999993</v>
      </c>
      <c r="Y368" s="36">
        <f>IFERROR(IF(X368=0,"",ROUNDUP(X368/H368,0)*0.02175),"")</f>
        <v>2.3707499999999997</v>
      </c>
      <c r="Z368" s="56"/>
      <c r="AA368" s="57"/>
      <c r="AE368" s="64"/>
      <c r="BB368" s="268" t="s">
        <v>1</v>
      </c>
      <c r="BL368" s="64">
        <f>IFERROR(W368*I368/H368,"0")</f>
        <v>911.46153846153857</v>
      </c>
      <c r="BM368" s="64">
        <f>IFERROR(X368*I368/H368,"0")</f>
        <v>911.67600000000004</v>
      </c>
      <c r="BN368" s="64">
        <f>IFERROR(1/J368*(W368/H368),"0")</f>
        <v>1.9459706959706959</v>
      </c>
      <c r="BO368" s="64">
        <f>IFERROR(1/J368*(X368/H368),"0")</f>
        <v>1.9464285714285714</v>
      </c>
    </row>
    <row r="369" spans="1:67" ht="27" hidden="1" customHeight="1" x14ac:dyDescent="0.25">
      <c r="A369" s="54" t="s">
        <v>503</v>
      </c>
      <c r="B369" s="54" t="s">
        <v>504</v>
      </c>
      <c r="C369" s="31">
        <v>4301051445</v>
      </c>
      <c r="D369" s="379">
        <v>4680115881976</v>
      </c>
      <c r="E369" s="380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85"/>
      <c r="Q369" s="385"/>
      <c r="R369" s="385"/>
      <c r="S369" s="380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505</v>
      </c>
      <c r="B370" s="54" t="s">
        <v>506</v>
      </c>
      <c r="C370" s="31">
        <v>4301051297</v>
      </c>
      <c r="D370" s="379">
        <v>4607091384253</v>
      </c>
      <c r="E370" s="380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85"/>
      <c r="Q370" s="385"/>
      <c r="R370" s="385"/>
      <c r="S370" s="380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507</v>
      </c>
      <c r="B371" s="54" t="s">
        <v>508</v>
      </c>
      <c r="C371" s="31">
        <v>4301051444</v>
      </c>
      <c r="D371" s="379">
        <v>4680115881969</v>
      </c>
      <c r="E371" s="380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0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76"/>
      <c r="B372" s="377"/>
      <c r="C372" s="377"/>
      <c r="D372" s="377"/>
      <c r="E372" s="377"/>
      <c r="F372" s="377"/>
      <c r="G372" s="377"/>
      <c r="H372" s="377"/>
      <c r="I372" s="377"/>
      <c r="J372" s="377"/>
      <c r="K372" s="377"/>
      <c r="L372" s="377"/>
      <c r="M372" s="377"/>
      <c r="N372" s="378"/>
      <c r="O372" s="381" t="s">
        <v>72</v>
      </c>
      <c r="P372" s="382"/>
      <c r="Q372" s="382"/>
      <c r="R372" s="382"/>
      <c r="S372" s="382"/>
      <c r="T372" s="382"/>
      <c r="U372" s="383"/>
      <c r="V372" s="37" t="s">
        <v>73</v>
      </c>
      <c r="W372" s="372">
        <f>IFERROR(W368/H368,"0")+IFERROR(W369/H369,"0")+IFERROR(W370/H370,"0")+IFERROR(W371/H371,"0")</f>
        <v>108.97435897435898</v>
      </c>
      <c r="X372" s="372">
        <f>IFERROR(X368/H368,"0")+IFERROR(X369/H369,"0")+IFERROR(X370/H370,"0")+IFERROR(X371/H371,"0")</f>
        <v>109</v>
      </c>
      <c r="Y372" s="372">
        <f>IFERROR(IF(Y368="",0,Y368),"0")+IFERROR(IF(Y369="",0,Y369),"0")+IFERROR(IF(Y370="",0,Y370),"0")+IFERROR(IF(Y371="",0,Y371),"0")</f>
        <v>2.3707499999999997</v>
      </c>
      <c r="Z372" s="373"/>
      <c r="AA372" s="373"/>
    </row>
    <row r="373" spans="1:67" x14ac:dyDescent="0.2">
      <c r="A373" s="377"/>
      <c r="B373" s="377"/>
      <c r="C373" s="377"/>
      <c r="D373" s="377"/>
      <c r="E373" s="377"/>
      <c r="F373" s="377"/>
      <c r="G373" s="377"/>
      <c r="H373" s="377"/>
      <c r="I373" s="377"/>
      <c r="J373" s="377"/>
      <c r="K373" s="377"/>
      <c r="L373" s="377"/>
      <c r="M373" s="377"/>
      <c r="N373" s="378"/>
      <c r="O373" s="381" t="s">
        <v>72</v>
      </c>
      <c r="P373" s="382"/>
      <c r="Q373" s="382"/>
      <c r="R373" s="382"/>
      <c r="S373" s="382"/>
      <c r="T373" s="382"/>
      <c r="U373" s="383"/>
      <c r="V373" s="37" t="s">
        <v>67</v>
      </c>
      <c r="W373" s="372">
        <f>IFERROR(SUM(W368:W371),"0")</f>
        <v>850</v>
      </c>
      <c r="X373" s="372">
        <f>IFERROR(SUM(X368:X371),"0")</f>
        <v>850.19999999999993</v>
      </c>
      <c r="Y373" s="37"/>
      <c r="Z373" s="373"/>
      <c r="AA373" s="373"/>
    </row>
    <row r="374" spans="1:67" ht="14.25" hidden="1" customHeight="1" x14ac:dyDescent="0.25">
      <c r="A374" s="386" t="s">
        <v>205</v>
      </c>
      <c r="B374" s="377"/>
      <c r="C374" s="377"/>
      <c r="D374" s="377"/>
      <c r="E374" s="377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  <c r="X374" s="377"/>
      <c r="Y374" s="377"/>
      <c r="Z374" s="366"/>
      <c r="AA374" s="366"/>
    </row>
    <row r="375" spans="1:67" ht="27" hidden="1" customHeight="1" x14ac:dyDescent="0.25">
      <c r="A375" s="54" t="s">
        <v>509</v>
      </c>
      <c r="B375" s="54" t="s">
        <v>510</v>
      </c>
      <c r="C375" s="31">
        <v>4301060322</v>
      </c>
      <c r="D375" s="379">
        <v>4607091389357</v>
      </c>
      <c r="E375" s="380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3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0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376"/>
      <c r="B376" s="377"/>
      <c r="C376" s="377"/>
      <c r="D376" s="377"/>
      <c r="E376" s="377"/>
      <c r="F376" s="377"/>
      <c r="G376" s="377"/>
      <c r="H376" s="377"/>
      <c r="I376" s="377"/>
      <c r="J376" s="377"/>
      <c r="K376" s="377"/>
      <c r="L376" s="377"/>
      <c r="M376" s="377"/>
      <c r="N376" s="378"/>
      <c r="O376" s="381" t="s">
        <v>72</v>
      </c>
      <c r="P376" s="382"/>
      <c r="Q376" s="382"/>
      <c r="R376" s="382"/>
      <c r="S376" s="382"/>
      <c r="T376" s="382"/>
      <c r="U376" s="38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hidden="1" x14ac:dyDescent="0.2">
      <c r="A377" s="377"/>
      <c r="B377" s="377"/>
      <c r="C377" s="377"/>
      <c r="D377" s="377"/>
      <c r="E377" s="377"/>
      <c r="F377" s="377"/>
      <c r="G377" s="377"/>
      <c r="H377" s="377"/>
      <c r="I377" s="377"/>
      <c r="J377" s="377"/>
      <c r="K377" s="377"/>
      <c r="L377" s="377"/>
      <c r="M377" s="377"/>
      <c r="N377" s="378"/>
      <c r="O377" s="381" t="s">
        <v>72</v>
      </c>
      <c r="P377" s="382"/>
      <c r="Q377" s="382"/>
      <c r="R377" s="382"/>
      <c r="S377" s="382"/>
      <c r="T377" s="382"/>
      <c r="U377" s="38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hidden="1" customHeight="1" x14ac:dyDescent="0.2">
      <c r="A378" s="414" t="s">
        <v>511</v>
      </c>
      <c r="B378" s="415"/>
      <c r="C378" s="415"/>
      <c r="D378" s="415"/>
      <c r="E378" s="415"/>
      <c r="F378" s="415"/>
      <c r="G378" s="415"/>
      <c r="H378" s="415"/>
      <c r="I378" s="415"/>
      <c r="J378" s="415"/>
      <c r="K378" s="415"/>
      <c r="L378" s="415"/>
      <c r="M378" s="415"/>
      <c r="N378" s="415"/>
      <c r="O378" s="415"/>
      <c r="P378" s="415"/>
      <c r="Q378" s="415"/>
      <c r="R378" s="415"/>
      <c r="S378" s="415"/>
      <c r="T378" s="415"/>
      <c r="U378" s="415"/>
      <c r="V378" s="415"/>
      <c r="W378" s="415"/>
      <c r="X378" s="415"/>
      <c r="Y378" s="415"/>
      <c r="Z378" s="48"/>
      <c r="AA378" s="48"/>
    </row>
    <row r="379" spans="1:67" ht="16.5" hidden="1" customHeight="1" x14ac:dyDescent="0.25">
      <c r="A379" s="393" t="s">
        <v>512</v>
      </c>
      <c r="B379" s="377"/>
      <c r="C379" s="377"/>
      <c r="D379" s="377"/>
      <c r="E379" s="377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  <c r="X379" s="377"/>
      <c r="Y379" s="377"/>
      <c r="Z379" s="365"/>
      <c r="AA379" s="365"/>
    </row>
    <row r="380" spans="1:67" ht="14.25" hidden="1" customHeight="1" x14ac:dyDescent="0.25">
      <c r="A380" s="386" t="s">
        <v>110</v>
      </c>
      <c r="B380" s="377"/>
      <c r="C380" s="377"/>
      <c r="D380" s="377"/>
      <c r="E380" s="377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  <c r="X380" s="377"/>
      <c r="Y380" s="377"/>
      <c r="Z380" s="366"/>
      <c r="AA380" s="366"/>
    </row>
    <row r="381" spans="1:67" ht="27" hidden="1" customHeight="1" x14ac:dyDescent="0.25">
      <c r="A381" s="54" t="s">
        <v>513</v>
      </c>
      <c r="B381" s="54" t="s">
        <v>514</v>
      </c>
      <c r="C381" s="31">
        <v>4301011428</v>
      </c>
      <c r="D381" s="379">
        <v>4607091389708</v>
      </c>
      <c r="E381" s="380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85"/>
      <c r="Q381" s="385"/>
      <c r="R381" s="385"/>
      <c r="S381" s="380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515</v>
      </c>
      <c r="B382" s="54" t="s">
        <v>516</v>
      </c>
      <c r="C382" s="31">
        <v>4301011427</v>
      </c>
      <c r="D382" s="379">
        <v>4607091389692</v>
      </c>
      <c r="E382" s="380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85"/>
      <c r="Q382" s="385"/>
      <c r="R382" s="385"/>
      <c r="S382" s="380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idden="1" x14ac:dyDescent="0.2">
      <c r="A383" s="376"/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8"/>
      <c r="O383" s="381" t="s">
        <v>72</v>
      </c>
      <c r="P383" s="382"/>
      <c r="Q383" s="382"/>
      <c r="R383" s="382"/>
      <c r="S383" s="382"/>
      <c r="T383" s="382"/>
      <c r="U383" s="38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hidden="1" x14ac:dyDescent="0.2">
      <c r="A384" s="377"/>
      <c r="B384" s="377"/>
      <c r="C384" s="377"/>
      <c r="D384" s="377"/>
      <c r="E384" s="377"/>
      <c r="F384" s="377"/>
      <c r="G384" s="377"/>
      <c r="H384" s="377"/>
      <c r="I384" s="377"/>
      <c r="J384" s="377"/>
      <c r="K384" s="377"/>
      <c r="L384" s="377"/>
      <c r="M384" s="377"/>
      <c r="N384" s="378"/>
      <c r="O384" s="381" t="s">
        <v>72</v>
      </c>
      <c r="P384" s="382"/>
      <c r="Q384" s="382"/>
      <c r="R384" s="382"/>
      <c r="S384" s="382"/>
      <c r="T384" s="382"/>
      <c r="U384" s="38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hidden="1" customHeight="1" x14ac:dyDescent="0.25">
      <c r="A385" s="386" t="s">
        <v>61</v>
      </c>
      <c r="B385" s="377"/>
      <c r="C385" s="377"/>
      <c r="D385" s="377"/>
      <c r="E385" s="377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  <c r="X385" s="377"/>
      <c r="Y385" s="377"/>
      <c r="Z385" s="366"/>
      <c r="AA385" s="366"/>
    </row>
    <row r="386" spans="1:67" ht="27" hidden="1" customHeight="1" x14ac:dyDescent="0.25">
      <c r="A386" s="54" t="s">
        <v>517</v>
      </c>
      <c r="B386" s="54" t="s">
        <v>518</v>
      </c>
      <c r="C386" s="31">
        <v>4301031177</v>
      </c>
      <c r="D386" s="379">
        <v>4607091389753</v>
      </c>
      <c r="E386" s="380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85"/>
      <c r="Q386" s="385"/>
      <c r="R386" s="385"/>
      <c r="S386" s="380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hidden="1" customHeight="1" x14ac:dyDescent="0.25">
      <c r="A387" s="54" t="s">
        <v>519</v>
      </c>
      <c r="B387" s="54" t="s">
        <v>520</v>
      </c>
      <c r="C387" s="31">
        <v>4301031174</v>
      </c>
      <c r="D387" s="379">
        <v>4607091389760</v>
      </c>
      <c r="E387" s="380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85"/>
      <c r="Q387" s="385"/>
      <c r="R387" s="385"/>
      <c r="S387" s="380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hidden="1" customHeight="1" x14ac:dyDescent="0.25">
      <c r="A388" s="54" t="s">
        <v>521</v>
      </c>
      <c r="B388" s="54" t="s">
        <v>522</v>
      </c>
      <c r="C388" s="31">
        <v>4301031175</v>
      </c>
      <c r="D388" s="379">
        <v>4607091389746</v>
      </c>
      <c r="E388" s="380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85"/>
      <c r="Q388" s="385"/>
      <c r="R388" s="385"/>
      <c r="S388" s="380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hidden="1" customHeight="1" x14ac:dyDescent="0.25">
      <c r="A389" s="54" t="s">
        <v>523</v>
      </c>
      <c r="B389" s="54" t="s">
        <v>524</v>
      </c>
      <c r="C389" s="31">
        <v>4301031236</v>
      </c>
      <c r="D389" s="379">
        <v>4680115882928</v>
      </c>
      <c r="E389" s="380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85"/>
      <c r="Q389" s="385"/>
      <c r="R389" s="385"/>
      <c r="S389" s="380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hidden="1" customHeight="1" x14ac:dyDescent="0.25">
      <c r="A390" s="54" t="s">
        <v>525</v>
      </c>
      <c r="B390" s="54" t="s">
        <v>526</v>
      </c>
      <c r="C390" s="31">
        <v>4301031257</v>
      </c>
      <c r="D390" s="379">
        <v>4680115883147</v>
      </c>
      <c r="E390" s="380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4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85"/>
      <c r="Q390" s="385"/>
      <c r="R390" s="385"/>
      <c r="S390" s="380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hidden="1" customHeight="1" x14ac:dyDescent="0.25">
      <c r="A391" s="54" t="s">
        <v>527</v>
      </c>
      <c r="B391" s="54" t="s">
        <v>528</v>
      </c>
      <c r="C391" s="31">
        <v>4301031178</v>
      </c>
      <c r="D391" s="379">
        <v>4607091384338</v>
      </c>
      <c r="E391" s="380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85"/>
      <c r="Q391" s="385"/>
      <c r="R391" s="385"/>
      <c r="S391" s="380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hidden="1" customHeight="1" x14ac:dyDescent="0.25">
      <c r="A392" s="54" t="s">
        <v>529</v>
      </c>
      <c r="B392" s="54" t="s">
        <v>530</v>
      </c>
      <c r="C392" s="31">
        <v>4301031254</v>
      </c>
      <c r="D392" s="379">
        <v>4680115883154</v>
      </c>
      <c r="E392" s="380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85"/>
      <c r="Q392" s="385"/>
      <c r="R392" s="385"/>
      <c r="S392" s="380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9">
        <v>4607091389524</v>
      </c>
      <c r="E393" s="380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85"/>
      <c r="Q393" s="385"/>
      <c r="R393" s="385"/>
      <c r="S393" s="380"/>
      <c r="T393" s="34"/>
      <c r="U393" s="34"/>
      <c r="V393" s="35" t="s">
        <v>67</v>
      </c>
      <c r="W393" s="370">
        <v>20</v>
      </c>
      <c r="X393" s="371">
        <f t="shared" si="70"/>
        <v>21</v>
      </c>
      <c r="Y393" s="36">
        <f t="shared" si="75"/>
        <v>5.0200000000000002E-2</v>
      </c>
      <c r="Z393" s="56"/>
      <c r="AA393" s="57"/>
      <c r="AE393" s="64"/>
      <c r="BB393" s="282" t="s">
        <v>1</v>
      </c>
      <c r="BL393" s="64">
        <f t="shared" si="71"/>
        <v>21.238095238095237</v>
      </c>
      <c r="BM393" s="64">
        <f t="shared" si="72"/>
        <v>22.299999999999997</v>
      </c>
      <c r="BN393" s="64">
        <f t="shared" si="73"/>
        <v>4.0700040700040706E-2</v>
      </c>
      <c r="BO393" s="64">
        <f t="shared" si="74"/>
        <v>4.2735042735042736E-2</v>
      </c>
    </row>
    <row r="394" spans="1:67" ht="27" hidden="1" customHeight="1" x14ac:dyDescent="0.25">
      <c r="A394" s="54" t="s">
        <v>533</v>
      </c>
      <c r="B394" s="54" t="s">
        <v>534</v>
      </c>
      <c r="C394" s="31">
        <v>4301031258</v>
      </c>
      <c r="D394" s="379">
        <v>4680115883161</v>
      </c>
      <c r="E394" s="380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85"/>
      <c r="Q394" s="385"/>
      <c r="R394" s="385"/>
      <c r="S394" s="380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hidden="1" customHeight="1" x14ac:dyDescent="0.25">
      <c r="A395" s="54" t="s">
        <v>535</v>
      </c>
      <c r="B395" s="54" t="s">
        <v>536</v>
      </c>
      <c r="C395" s="31">
        <v>4301031170</v>
      </c>
      <c r="D395" s="379">
        <v>4607091384345</v>
      </c>
      <c r="E395" s="380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49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85"/>
      <c r="Q395" s="385"/>
      <c r="R395" s="385"/>
      <c r="S395" s="380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hidden="1" customHeight="1" x14ac:dyDescent="0.25">
      <c r="A396" s="54" t="s">
        <v>537</v>
      </c>
      <c r="B396" s="54" t="s">
        <v>538</v>
      </c>
      <c r="C396" s="31">
        <v>4301031256</v>
      </c>
      <c r="D396" s="379">
        <v>4680115883178</v>
      </c>
      <c r="E396" s="380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4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85"/>
      <c r="Q396" s="385"/>
      <c r="R396" s="385"/>
      <c r="S396" s="380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9">
        <v>4607091389531</v>
      </c>
      <c r="E397" s="380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85"/>
      <c r="Q397" s="385"/>
      <c r="R397" s="385"/>
      <c r="S397" s="380"/>
      <c r="T397" s="34"/>
      <c r="U397" s="34"/>
      <c r="V397" s="35" t="s">
        <v>67</v>
      </c>
      <c r="W397" s="370">
        <v>12</v>
      </c>
      <c r="X397" s="371">
        <f t="shared" si="70"/>
        <v>12.600000000000001</v>
      </c>
      <c r="Y397" s="36">
        <f t="shared" si="75"/>
        <v>3.0120000000000001E-2</v>
      </c>
      <c r="Z397" s="56"/>
      <c r="AA397" s="57"/>
      <c r="AE397" s="64"/>
      <c r="BB397" s="286" t="s">
        <v>1</v>
      </c>
      <c r="BL397" s="64">
        <f t="shared" si="71"/>
        <v>12.742857142857142</v>
      </c>
      <c r="BM397" s="64">
        <f t="shared" si="72"/>
        <v>13.38</v>
      </c>
      <c r="BN397" s="64">
        <f t="shared" si="73"/>
        <v>2.4420024420024423E-2</v>
      </c>
      <c r="BO397" s="64">
        <f t="shared" si="74"/>
        <v>2.5641025641025644E-2</v>
      </c>
    </row>
    <row r="398" spans="1:67" ht="27" hidden="1" customHeight="1" x14ac:dyDescent="0.25">
      <c r="A398" s="54" t="s">
        <v>541</v>
      </c>
      <c r="B398" s="54" t="s">
        <v>542</v>
      </c>
      <c r="C398" s="31">
        <v>4301031255</v>
      </c>
      <c r="D398" s="379">
        <v>4680115883185</v>
      </c>
      <c r="E398" s="380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49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85"/>
      <c r="Q398" s="385"/>
      <c r="R398" s="385"/>
      <c r="S398" s="380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76"/>
      <c r="B399" s="377"/>
      <c r="C399" s="377"/>
      <c r="D399" s="377"/>
      <c r="E399" s="377"/>
      <c r="F399" s="377"/>
      <c r="G399" s="377"/>
      <c r="H399" s="377"/>
      <c r="I399" s="377"/>
      <c r="J399" s="377"/>
      <c r="K399" s="377"/>
      <c r="L399" s="377"/>
      <c r="M399" s="377"/>
      <c r="N399" s="378"/>
      <c r="O399" s="381" t="s">
        <v>72</v>
      </c>
      <c r="P399" s="382"/>
      <c r="Q399" s="382"/>
      <c r="R399" s="382"/>
      <c r="S399" s="382"/>
      <c r="T399" s="382"/>
      <c r="U399" s="38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15.238095238095237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16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8.0320000000000003E-2</v>
      </c>
      <c r="Z399" s="373"/>
      <c r="AA399" s="373"/>
    </row>
    <row r="400" spans="1:67" x14ac:dyDescent="0.2">
      <c r="A400" s="377"/>
      <c r="B400" s="377"/>
      <c r="C400" s="377"/>
      <c r="D400" s="377"/>
      <c r="E400" s="377"/>
      <c r="F400" s="377"/>
      <c r="G400" s="377"/>
      <c r="H400" s="377"/>
      <c r="I400" s="377"/>
      <c r="J400" s="377"/>
      <c r="K400" s="377"/>
      <c r="L400" s="377"/>
      <c r="M400" s="377"/>
      <c r="N400" s="378"/>
      <c r="O400" s="381" t="s">
        <v>72</v>
      </c>
      <c r="P400" s="382"/>
      <c r="Q400" s="382"/>
      <c r="R400" s="382"/>
      <c r="S400" s="382"/>
      <c r="T400" s="382"/>
      <c r="U400" s="383"/>
      <c r="V400" s="37" t="s">
        <v>67</v>
      </c>
      <c r="W400" s="372">
        <f>IFERROR(SUM(W386:W398),"0")</f>
        <v>32</v>
      </c>
      <c r="X400" s="372">
        <f>IFERROR(SUM(X386:X398),"0")</f>
        <v>33.6</v>
      </c>
      <c r="Y400" s="37"/>
      <c r="Z400" s="373"/>
      <c r="AA400" s="373"/>
    </row>
    <row r="401" spans="1:67" ht="14.25" hidden="1" customHeight="1" x14ac:dyDescent="0.25">
      <c r="A401" s="386" t="s">
        <v>74</v>
      </c>
      <c r="B401" s="377"/>
      <c r="C401" s="377"/>
      <c r="D401" s="377"/>
      <c r="E401" s="377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  <c r="X401" s="377"/>
      <c r="Y401" s="377"/>
      <c r="Z401" s="366"/>
      <c r="AA401" s="366"/>
    </row>
    <row r="402" spans="1:67" ht="27" hidden="1" customHeight="1" x14ac:dyDescent="0.25">
      <c r="A402" s="54" t="s">
        <v>543</v>
      </c>
      <c r="B402" s="54" t="s">
        <v>544</v>
      </c>
      <c r="C402" s="31">
        <v>4301051258</v>
      </c>
      <c r="D402" s="379">
        <v>4607091389685</v>
      </c>
      <c r="E402" s="380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62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85"/>
      <c r="Q402" s="385"/>
      <c r="R402" s="385"/>
      <c r="S402" s="380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hidden="1" customHeight="1" x14ac:dyDescent="0.25">
      <c r="A403" s="54" t="s">
        <v>545</v>
      </c>
      <c r="B403" s="54" t="s">
        <v>546</v>
      </c>
      <c r="C403" s="31">
        <v>4301051431</v>
      </c>
      <c r="D403" s="379">
        <v>4607091389654</v>
      </c>
      <c r="E403" s="380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6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85"/>
      <c r="Q403" s="385"/>
      <c r="R403" s="385"/>
      <c r="S403" s="380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hidden="1" customHeight="1" x14ac:dyDescent="0.25">
      <c r="A404" s="54" t="s">
        <v>547</v>
      </c>
      <c r="B404" s="54" t="s">
        <v>548</v>
      </c>
      <c r="C404" s="31">
        <v>4301051284</v>
      </c>
      <c r="D404" s="379">
        <v>4607091384352</v>
      </c>
      <c r="E404" s="380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85"/>
      <c r="Q404" s="385"/>
      <c r="R404" s="385"/>
      <c r="S404" s="380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hidden="1" x14ac:dyDescent="0.2">
      <c r="A405" s="376"/>
      <c r="B405" s="377"/>
      <c r="C405" s="377"/>
      <c r="D405" s="377"/>
      <c r="E405" s="377"/>
      <c r="F405" s="377"/>
      <c r="G405" s="377"/>
      <c r="H405" s="377"/>
      <c r="I405" s="377"/>
      <c r="J405" s="377"/>
      <c r="K405" s="377"/>
      <c r="L405" s="377"/>
      <c r="M405" s="377"/>
      <c r="N405" s="378"/>
      <c r="O405" s="381" t="s">
        <v>72</v>
      </c>
      <c r="P405" s="382"/>
      <c r="Q405" s="382"/>
      <c r="R405" s="382"/>
      <c r="S405" s="382"/>
      <c r="T405" s="382"/>
      <c r="U405" s="38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hidden="1" x14ac:dyDescent="0.2">
      <c r="A406" s="377"/>
      <c r="B406" s="377"/>
      <c r="C406" s="377"/>
      <c r="D406" s="377"/>
      <c r="E406" s="377"/>
      <c r="F406" s="377"/>
      <c r="G406" s="377"/>
      <c r="H406" s="377"/>
      <c r="I406" s="377"/>
      <c r="J406" s="377"/>
      <c r="K406" s="377"/>
      <c r="L406" s="377"/>
      <c r="M406" s="377"/>
      <c r="N406" s="378"/>
      <c r="O406" s="381" t="s">
        <v>72</v>
      </c>
      <c r="P406" s="382"/>
      <c r="Q406" s="382"/>
      <c r="R406" s="382"/>
      <c r="S406" s="382"/>
      <c r="T406" s="382"/>
      <c r="U406" s="38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hidden="1" customHeight="1" x14ac:dyDescent="0.25">
      <c r="A407" s="386" t="s">
        <v>205</v>
      </c>
      <c r="B407" s="377"/>
      <c r="C407" s="377"/>
      <c r="D407" s="377"/>
      <c r="E407" s="377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  <c r="X407" s="377"/>
      <c r="Y407" s="377"/>
      <c r="Z407" s="366"/>
      <c r="AA407" s="366"/>
    </row>
    <row r="408" spans="1:67" ht="27" hidden="1" customHeight="1" x14ac:dyDescent="0.25">
      <c r="A408" s="54" t="s">
        <v>549</v>
      </c>
      <c r="B408" s="54" t="s">
        <v>550</v>
      </c>
      <c r="C408" s="31">
        <v>4301060352</v>
      </c>
      <c r="D408" s="379">
        <v>4680115881648</v>
      </c>
      <c r="E408" s="380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9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85"/>
      <c r="Q408" s="385"/>
      <c r="R408" s="385"/>
      <c r="S408" s="380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76"/>
      <c r="B409" s="377"/>
      <c r="C409" s="377"/>
      <c r="D409" s="377"/>
      <c r="E409" s="377"/>
      <c r="F409" s="377"/>
      <c r="G409" s="377"/>
      <c r="H409" s="377"/>
      <c r="I409" s="377"/>
      <c r="J409" s="377"/>
      <c r="K409" s="377"/>
      <c r="L409" s="377"/>
      <c r="M409" s="377"/>
      <c r="N409" s="378"/>
      <c r="O409" s="381" t="s">
        <v>72</v>
      </c>
      <c r="P409" s="382"/>
      <c r="Q409" s="382"/>
      <c r="R409" s="382"/>
      <c r="S409" s="382"/>
      <c r="T409" s="382"/>
      <c r="U409" s="38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hidden="1" x14ac:dyDescent="0.2">
      <c r="A410" s="377"/>
      <c r="B410" s="377"/>
      <c r="C410" s="377"/>
      <c r="D410" s="377"/>
      <c r="E410" s="377"/>
      <c r="F410" s="377"/>
      <c r="G410" s="377"/>
      <c r="H410" s="377"/>
      <c r="I410" s="377"/>
      <c r="J410" s="377"/>
      <c r="K410" s="377"/>
      <c r="L410" s="377"/>
      <c r="M410" s="377"/>
      <c r="N410" s="378"/>
      <c r="O410" s="381" t="s">
        <v>72</v>
      </c>
      <c r="P410" s="382"/>
      <c r="Q410" s="382"/>
      <c r="R410" s="382"/>
      <c r="S410" s="382"/>
      <c r="T410" s="382"/>
      <c r="U410" s="38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hidden="1" customHeight="1" x14ac:dyDescent="0.25">
      <c r="A411" s="386" t="s">
        <v>88</v>
      </c>
      <c r="B411" s="377"/>
      <c r="C411" s="377"/>
      <c r="D411" s="377"/>
      <c r="E411" s="377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  <c r="X411" s="377"/>
      <c r="Y411" s="377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9">
        <v>4680115884335</v>
      </c>
      <c r="E412" s="380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85"/>
      <c r="Q412" s="385"/>
      <c r="R412" s="385"/>
      <c r="S412" s="380"/>
      <c r="T412" s="34"/>
      <c r="U412" s="34"/>
      <c r="V412" s="35" t="s">
        <v>67</v>
      </c>
      <c r="W412" s="370">
        <v>3</v>
      </c>
      <c r="X412" s="371">
        <f>IFERROR(IF(W412="",0,CEILING((W412/$H412),1)*$H412),"")</f>
        <v>3.5999999999999996</v>
      </c>
      <c r="Y412" s="36">
        <f>IFERROR(IF(X412=0,"",ROUNDUP(X412/H412,0)*0.00627),"")</f>
        <v>1.881E-2</v>
      </c>
      <c r="Z412" s="56"/>
      <c r="AA412" s="57"/>
      <c r="AE412" s="64"/>
      <c r="BB412" s="292" t="s">
        <v>1</v>
      </c>
      <c r="BL412" s="64">
        <f>IFERROR(W412*I412/H412,"0")</f>
        <v>4.5000000000000009</v>
      </c>
      <c r="BM412" s="64">
        <f>IFERROR(X412*I412/H412,"0")</f>
        <v>5.3999999999999995</v>
      </c>
      <c r="BN412" s="64">
        <f>IFERROR(1/J412*(W412/H412),"0")</f>
        <v>1.2500000000000001E-2</v>
      </c>
      <c r="BO412" s="64">
        <f>IFERROR(1/J412*(X412/H412),"0")</f>
        <v>1.4999999999999999E-2</v>
      </c>
    </row>
    <row r="413" spans="1:67" ht="27" hidden="1" customHeight="1" x14ac:dyDescent="0.25">
      <c r="A413" s="54" t="s">
        <v>555</v>
      </c>
      <c r="B413" s="54" t="s">
        <v>556</v>
      </c>
      <c r="C413" s="31">
        <v>4301032047</v>
      </c>
      <c r="D413" s="379">
        <v>4680115884342</v>
      </c>
      <c r="E413" s="380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63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85"/>
      <c r="Q413" s="385"/>
      <c r="R413" s="385"/>
      <c r="S413" s="380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557</v>
      </c>
      <c r="B414" s="54" t="s">
        <v>558</v>
      </c>
      <c r="C414" s="31">
        <v>4301170011</v>
      </c>
      <c r="D414" s="379">
        <v>4680115884113</v>
      </c>
      <c r="E414" s="380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85"/>
      <c r="Q414" s="385"/>
      <c r="R414" s="385"/>
      <c r="S414" s="380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76"/>
      <c r="B415" s="377"/>
      <c r="C415" s="377"/>
      <c r="D415" s="377"/>
      <c r="E415" s="377"/>
      <c r="F415" s="377"/>
      <c r="G415" s="377"/>
      <c r="H415" s="377"/>
      <c r="I415" s="377"/>
      <c r="J415" s="377"/>
      <c r="K415" s="377"/>
      <c r="L415" s="377"/>
      <c r="M415" s="377"/>
      <c r="N415" s="378"/>
      <c r="O415" s="381" t="s">
        <v>72</v>
      </c>
      <c r="P415" s="382"/>
      <c r="Q415" s="382"/>
      <c r="R415" s="382"/>
      <c r="S415" s="382"/>
      <c r="T415" s="382"/>
      <c r="U415" s="383"/>
      <c r="V415" s="37" t="s">
        <v>73</v>
      </c>
      <c r="W415" s="372">
        <f>IFERROR(W412/H412,"0")+IFERROR(W413/H413,"0")+IFERROR(W414/H414,"0")</f>
        <v>2.5</v>
      </c>
      <c r="X415" s="372">
        <f>IFERROR(X412/H412,"0")+IFERROR(X413/H413,"0")+IFERROR(X414/H414,"0")</f>
        <v>3</v>
      </c>
      <c r="Y415" s="372">
        <f>IFERROR(IF(Y412="",0,Y412),"0")+IFERROR(IF(Y413="",0,Y413),"0")+IFERROR(IF(Y414="",0,Y414),"0")</f>
        <v>1.881E-2</v>
      </c>
      <c r="Z415" s="373"/>
      <c r="AA415" s="373"/>
    </row>
    <row r="416" spans="1:67" x14ac:dyDescent="0.2">
      <c r="A416" s="377"/>
      <c r="B416" s="377"/>
      <c r="C416" s="377"/>
      <c r="D416" s="377"/>
      <c r="E416" s="377"/>
      <c r="F416" s="377"/>
      <c r="G416" s="377"/>
      <c r="H416" s="377"/>
      <c r="I416" s="377"/>
      <c r="J416" s="377"/>
      <c r="K416" s="377"/>
      <c r="L416" s="377"/>
      <c r="M416" s="377"/>
      <c r="N416" s="378"/>
      <c r="O416" s="381" t="s">
        <v>72</v>
      </c>
      <c r="P416" s="382"/>
      <c r="Q416" s="382"/>
      <c r="R416" s="382"/>
      <c r="S416" s="382"/>
      <c r="T416" s="382"/>
      <c r="U416" s="383"/>
      <c r="V416" s="37" t="s">
        <v>67</v>
      </c>
      <c r="W416" s="372">
        <f>IFERROR(SUM(W412:W414),"0")</f>
        <v>3</v>
      </c>
      <c r="X416" s="372">
        <f>IFERROR(SUM(X412:X414),"0")</f>
        <v>3.5999999999999996</v>
      </c>
      <c r="Y416" s="37"/>
      <c r="Z416" s="373"/>
      <c r="AA416" s="373"/>
    </row>
    <row r="417" spans="1:67" ht="16.5" hidden="1" customHeight="1" x14ac:dyDescent="0.25">
      <c r="A417" s="393" t="s">
        <v>559</v>
      </c>
      <c r="B417" s="377"/>
      <c r="C417" s="377"/>
      <c r="D417" s="377"/>
      <c r="E417" s="377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  <c r="X417" s="377"/>
      <c r="Y417" s="377"/>
      <c r="Z417" s="365"/>
      <c r="AA417" s="365"/>
    </row>
    <row r="418" spans="1:67" ht="14.25" hidden="1" customHeight="1" x14ac:dyDescent="0.25">
      <c r="A418" s="386" t="s">
        <v>102</v>
      </c>
      <c r="B418" s="377"/>
      <c r="C418" s="377"/>
      <c r="D418" s="377"/>
      <c r="E418" s="377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  <c r="X418" s="377"/>
      <c r="Y418" s="377"/>
      <c r="Z418" s="366"/>
      <c r="AA418" s="366"/>
    </row>
    <row r="419" spans="1:67" ht="27" hidden="1" customHeight="1" x14ac:dyDescent="0.25">
      <c r="A419" s="54" t="s">
        <v>560</v>
      </c>
      <c r="B419" s="54" t="s">
        <v>561</v>
      </c>
      <c r="C419" s="31">
        <v>4301020214</v>
      </c>
      <c r="D419" s="379">
        <v>4607091389388</v>
      </c>
      <c r="E419" s="380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5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85"/>
      <c r="Q419" s="385"/>
      <c r="R419" s="385"/>
      <c r="S419" s="380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hidden="1" customHeight="1" x14ac:dyDescent="0.25">
      <c r="A420" s="54" t="s">
        <v>562</v>
      </c>
      <c r="B420" s="54" t="s">
        <v>563</v>
      </c>
      <c r="C420" s="31">
        <v>4301020185</v>
      </c>
      <c r="D420" s="379">
        <v>4607091389364</v>
      </c>
      <c r="E420" s="380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4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85"/>
      <c r="Q420" s="385"/>
      <c r="R420" s="385"/>
      <c r="S420" s="380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idden="1" x14ac:dyDescent="0.2">
      <c r="A421" s="376"/>
      <c r="B421" s="377"/>
      <c r="C421" s="377"/>
      <c r="D421" s="377"/>
      <c r="E421" s="377"/>
      <c r="F421" s="377"/>
      <c r="G421" s="377"/>
      <c r="H421" s="377"/>
      <c r="I421" s="377"/>
      <c r="J421" s="377"/>
      <c r="K421" s="377"/>
      <c r="L421" s="377"/>
      <c r="M421" s="377"/>
      <c r="N421" s="378"/>
      <c r="O421" s="381" t="s">
        <v>72</v>
      </c>
      <c r="P421" s="382"/>
      <c r="Q421" s="382"/>
      <c r="R421" s="382"/>
      <c r="S421" s="382"/>
      <c r="T421" s="382"/>
      <c r="U421" s="38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hidden="1" x14ac:dyDescent="0.2">
      <c r="A422" s="377"/>
      <c r="B422" s="377"/>
      <c r="C422" s="377"/>
      <c r="D422" s="377"/>
      <c r="E422" s="377"/>
      <c r="F422" s="377"/>
      <c r="G422" s="377"/>
      <c r="H422" s="377"/>
      <c r="I422" s="377"/>
      <c r="J422" s="377"/>
      <c r="K422" s="377"/>
      <c r="L422" s="377"/>
      <c r="M422" s="377"/>
      <c r="N422" s="378"/>
      <c r="O422" s="381" t="s">
        <v>72</v>
      </c>
      <c r="P422" s="382"/>
      <c r="Q422" s="382"/>
      <c r="R422" s="382"/>
      <c r="S422" s="382"/>
      <c r="T422" s="382"/>
      <c r="U422" s="38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hidden="1" customHeight="1" x14ac:dyDescent="0.25">
      <c r="A423" s="386" t="s">
        <v>61</v>
      </c>
      <c r="B423" s="377"/>
      <c r="C423" s="377"/>
      <c r="D423" s="377"/>
      <c r="E423" s="377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  <c r="X423" s="377"/>
      <c r="Y423" s="377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9">
        <v>4607091389739</v>
      </c>
      <c r="E424" s="380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6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85"/>
      <c r="Q424" s="385"/>
      <c r="R424" s="385"/>
      <c r="S424" s="380"/>
      <c r="T424" s="34"/>
      <c r="U424" s="34"/>
      <c r="V424" s="35" t="s">
        <v>67</v>
      </c>
      <c r="W424" s="370">
        <v>10</v>
      </c>
      <c r="X424" s="371">
        <f t="shared" ref="X424:X430" si="76">IFERROR(IF(W424="",0,CEILING((W424/$H424),1)*$H424),"")</f>
        <v>12.600000000000001</v>
      </c>
      <c r="Y424" s="36">
        <f>IFERROR(IF(X424=0,"",ROUNDUP(X424/H424,0)*0.00753),"")</f>
        <v>2.2589999999999999E-2</v>
      </c>
      <c r="Z424" s="56"/>
      <c r="AA424" s="57"/>
      <c r="AE424" s="64"/>
      <c r="BB424" s="297" t="s">
        <v>1</v>
      </c>
      <c r="BL424" s="64">
        <f t="shared" ref="BL424:BL430" si="77">IFERROR(W424*I424/H424,"0")</f>
        <v>10.547619047619046</v>
      </c>
      <c r="BM424" s="64">
        <f t="shared" ref="BM424:BM430" si="78">IFERROR(X424*I424/H424,"0")</f>
        <v>13.290000000000001</v>
      </c>
      <c r="BN424" s="64">
        <f t="shared" ref="BN424:BN430" si="79">IFERROR(1/J424*(W424/H424),"0")</f>
        <v>1.5262515262515262E-2</v>
      </c>
      <c r="BO424" s="64">
        <f t="shared" ref="BO424:BO430" si="80">IFERROR(1/J424*(X424/H424),"0")</f>
        <v>1.9230769230769232E-2</v>
      </c>
    </row>
    <row r="425" spans="1:67" ht="27" hidden="1" customHeight="1" x14ac:dyDescent="0.25">
      <c r="A425" s="54" t="s">
        <v>566</v>
      </c>
      <c r="B425" s="54" t="s">
        <v>567</v>
      </c>
      <c r="C425" s="31">
        <v>4301031247</v>
      </c>
      <c r="D425" s="379">
        <v>4680115883048</v>
      </c>
      <c r="E425" s="380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85"/>
      <c r="Q425" s="385"/>
      <c r="R425" s="385"/>
      <c r="S425" s="380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hidden="1" customHeight="1" x14ac:dyDescent="0.25">
      <c r="A426" s="54" t="s">
        <v>568</v>
      </c>
      <c r="B426" s="54" t="s">
        <v>569</v>
      </c>
      <c r="C426" s="31">
        <v>4301031176</v>
      </c>
      <c r="D426" s="379">
        <v>4607091389425</v>
      </c>
      <c r="E426" s="380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85"/>
      <c r="Q426" s="385"/>
      <c r="R426" s="385"/>
      <c r="S426" s="380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hidden="1" customHeight="1" x14ac:dyDescent="0.25">
      <c r="A427" s="54" t="s">
        <v>570</v>
      </c>
      <c r="B427" s="54" t="s">
        <v>571</v>
      </c>
      <c r="C427" s="31">
        <v>4301031215</v>
      </c>
      <c r="D427" s="379">
        <v>4680115882911</v>
      </c>
      <c r="E427" s="380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6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85"/>
      <c r="Q427" s="385"/>
      <c r="R427" s="385"/>
      <c r="S427" s="380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hidden="1" customHeight="1" x14ac:dyDescent="0.25">
      <c r="A428" s="54" t="s">
        <v>572</v>
      </c>
      <c r="B428" s="54" t="s">
        <v>573</v>
      </c>
      <c r="C428" s="31">
        <v>4301031167</v>
      </c>
      <c r="D428" s="379">
        <v>4680115880771</v>
      </c>
      <c r="E428" s="380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4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85"/>
      <c r="Q428" s="385"/>
      <c r="R428" s="385"/>
      <c r="S428" s="380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hidden="1" customHeight="1" x14ac:dyDescent="0.25">
      <c r="A429" s="54" t="s">
        <v>574</v>
      </c>
      <c r="B429" s="54" t="s">
        <v>575</v>
      </c>
      <c r="C429" s="31">
        <v>4301031173</v>
      </c>
      <c r="D429" s="379">
        <v>4607091389500</v>
      </c>
      <c r="E429" s="380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85"/>
      <c r="Q429" s="385"/>
      <c r="R429" s="385"/>
      <c r="S429" s="380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hidden="1" customHeight="1" x14ac:dyDescent="0.25">
      <c r="A430" s="54" t="s">
        <v>576</v>
      </c>
      <c r="B430" s="54" t="s">
        <v>577</v>
      </c>
      <c r="C430" s="31">
        <v>4301031103</v>
      </c>
      <c r="D430" s="379">
        <v>4680115881983</v>
      </c>
      <c r="E430" s="380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85"/>
      <c r="Q430" s="385"/>
      <c r="R430" s="385"/>
      <c r="S430" s="380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76"/>
      <c r="B431" s="377"/>
      <c r="C431" s="377"/>
      <c r="D431" s="377"/>
      <c r="E431" s="377"/>
      <c r="F431" s="377"/>
      <c r="G431" s="377"/>
      <c r="H431" s="377"/>
      <c r="I431" s="377"/>
      <c r="J431" s="377"/>
      <c r="K431" s="377"/>
      <c r="L431" s="377"/>
      <c r="M431" s="377"/>
      <c r="N431" s="378"/>
      <c r="O431" s="381" t="s">
        <v>72</v>
      </c>
      <c r="P431" s="382"/>
      <c r="Q431" s="382"/>
      <c r="R431" s="382"/>
      <c r="S431" s="382"/>
      <c r="T431" s="382"/>
      <c r="U431" s="38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2.3809523809523809</v>
      </c>
      <c r="X431" s="372">
        <f>IFERROR(X424/H424,"0")+IFERROR(X425/H425,"0")+IFERROR(X426/H426,"0")+IFERROR(X427/H427,"0")+IFERROR(X428/H428,"0")+IFERROR(X429/H429,"0")+IFERROR(X430/H430,"0")</f>
        <v>3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2.2589999999999999E-2</v>
      </c>
      <c r="Z431" s="373"/>
      <c r="AA431" s="373"/>
    </row>
    <row r="432" spans="1:67" x14ac:dyDescent="0.2">
      <c r="A432" s="377"/>
      <c r="B432" s="377"/>
      <c r="C432" s="377"/>
      <c r="D432" s="377"/>
      <c r="E432" s="377"/>
      <c r="F432" s="377"/>
      <c r="G432" s="377"/>
      <c r="H432" s="377"/>
      <c r="I432" s="377"/>
      <c r="J432" s="377"/>
      <c r="K432" s="377"/>
      <c r="L432" s="377"/>
      <c r="M432" s="377"/>
      <c r="N432" s="378"/>
      <c r="O432" s="381" t="s">
        <v>72</v>
      </c>
      <c r="P432" s="382"/>
      <c r="Q432" s="382"/>
      <c r="R432" s="382"/>
      <c r="S432" s="382"/>
      <c r="T432" s="382"/>
      <c r="U432" s="383"/>
      <c r="V432" s="37" t="s">
        <v>67</v>
      </c>
      <c r="W432" s="372">
        <f>IFERROR(SUM(W424:W430),"0")</f>
        <v>10</v>
      </c>
      <c r="X432" s="372">
        <f>IFERROR(SUM(X424:X430),"0")</f>
        <v>12.600000000000001</v>
      </c>
      <c r="Y432" s="37"/>
      <c r="Z432" s="373"/>
      <c r="AA432" s="373"/>
    </row>
    <row r="433" spans="1:67" ht="14.25" hidden="1" customHeight="1" x14ac:dyDescent="0.25">
      <c r="A433" s="386" t="s">
        <v>88</v>
      </c>
      <c r="B433" s="377"/>
      <c r="C433" s="377"/>
      <c r="D433" s="377"/>
      <c r="E433" s="377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  <c r="X433" s="377"/>
      <c r="Y433" s="377"/>
      <c r="Z433" s="366"/>
      <c r="AA433" s="366"/>
    </row>
    <row r="434" spans="1:67" ht="27" hidden="1" customHeight="1" x14ac:dyDescent="0.25">
      <c r="A434" s="54" t="s">
        <v>578</v>
      </c>
      <c r="B434" s="54" t="s">
        <v>579</v>
      </c>
      <c r="C434" s="31">
        <v>4301032046</v>
      </c>
      <c r="D434" s="379">
        <v>4680115884359</v>
      </c>
      <c r="E434" s="380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7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85"/>
      <c r="Q434" s="385"/>
      <c r="R434" s="385"/>
      <c r="S434" s="380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9">
        <v>4680115884571</v>
      </c>
      <c r="E435" s="380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38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85"/>
      <c r="Q435" s="385"/>
      <c r="R435" s="385"/>
      <c r="S435" s="380"/>
      <c r="T435" s="34"/>
      <c r="U435" s="34"/>
      <c r="V435" s="35" t="s">
        <v>67</v>
      </c>
      <c r="W435" s="370">
        <v>5</v>
      </c>
      <c r="X435" s="371">
        <f>IFERROR(IF(W435="",0,CEILING((W435/$H435),1)*$H435),"")</f>
        <v>6</v>
      </c>
      <c r="Y435" s="36">
        <f>IFERROR(IF(X435=0,"",ROUNDUP(X435/H435,0)*0.00627),"")</f>
        <v>1.881E-2</v>
      </c>
      <c r="Z435" s="56"/>
      <c r="AA435" s="57"/>
      <c r="AE435" s="64"/>
      <c r="BB435" s="305" t="s">
        <v>1</v>
      </c>
      <c r="BL435" s="64">
        <f>IFERROR(W435*I435/H435,"0")</f>
        <v>6.5</v>
      </c>
      <c r="BM435" s="64">
        <f>IFERROR(X435*I435/H435,"0")</f>
        <v>7.8000000000000007</v>
      </c>
      <c r="BN435" s="64">
        <f>IFERROR(1/J435*(W435/H435),"0")</f>
        <v>1.2500000000000001E-2</v>
      </c>
      <c r="BO435" s="64">
        <f>IFERROR(1/J435*(X435/H435),"0")</f>
        <v>1.4999999999999999E-2</v>
      </c>
    </row>
    <row r="436" spans="1:67" x14ac:dyDescent="0.2">
      <c r="A436" s="376"/>
      <c r="B436" s="377"/>
      <c r="C436" s="377"/>
      <c r="D436" s="377"/>
      <c r="E436" s="377"/>
      <c r="F436" s="377"/>
      <c r="G436" s="377"/>
      <c r="H436" s="377"/>
      <c r="I436" s="377"/>
      <c r="J436" s="377"/>
      <c r="K436" s="377"/>
      <c r="L436" s="377"/>
      <c r="M436" s="377"/>
      <c r="N436" s="378"/>
      <c r="O436" s="381" t="s">
        <v>72</v>
      </c>
      <c r="P436" s="382"/>
      <c r="Q436" s="382"/>
      <c r="R436" s="382"/>
      <c r="S436" s="382"/>
      <c r="T436" s="382"/>
      <c r="U436" s="383"/>
      <c r="V436" s="37" t="s">
        <v>73</v>
      </c>
      <c r="W436" s="372">
        <f>IFERROR(W434/H434,"0")+IFERROR(W435/H435,"0")</f>
        <v>2.5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67" x14ac:dyDescent="0.2">
      <c r="A437" s="377"/>
      <c r="B437" s="377"/>
      <c r="C437" s="377"/>
      <c r="D437" s="377"/>
      <c r="E437" s="377"/>
      <c r="F437" s="377"/>
      <c r="G437" s="377"/>
      <c r="H437" s="377"/>
      <c r="I437" s="377"/>
      <c r="J437" s="377"/>
      <c r="K437" s="377"/>
      <c r="L437" s="377"/>
      <c r="M437" s="377"/>
      <c r="N437" s="378"/>
      <c r="O437" s="381" t="s">
        <v>72</v>
      </c>
      <c r="P437" s="382"/>
      <c r="Q437" s="382"/>
      <c r="R437" s="382"/>
      <c r="S437" s="382"/>
      <c r="T437" s="382"/>
      <c r="U437" s="383"/>
      <c r="V437" s="37" t="s">
        <v>67</v>
      </c>
      <c r="W437" s="372">
        <f>IFERROR(SUM(W434:W435),"0")</f>
        <v>5</v>
      </c>
      <c r="X437" s="372">
        <f>IFERROR(SUM(X434:X435),"0")</f>
        <v>6</v>
      </c>
      <c r="Y437" s="37"/>
      <c r="Z437" s="373"/>
      <c r="AA437" s="373"/>
    </row>
    <row r="438" spans="1:67" ht="14.25" hidden="1" customHeight="1" x14ac:dyDescent="0.25">
      <c r="A438" s="386" t="s">
        <v>97</v>
      </c>
      <c r="B438" s="377"/>
      <c r="C438" s="377"/>
      <c r="D438" s="377"/>
      <c r="E438" s="377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  <c r="X438" s="377"/>
      <c r="Y438" s="377"/>
      <c r="Z438" s="366"/>
      <c r="AA438" s="366"/>
    </row>
    <row r="439" spans="1:67" ht="27" hidden="1" customHeight="1" x14ac:dyDescent="0.25">
      <c r="A439" s="54" t="s">
        <v>582</v>
      </c>
      <c r="B439" s="54" t="s">
        <v>583</v>
      </c>
      <c r="C439" s="31">
        <v>4301170010</v>
      </c>
      <c r="D439" s="379">
        <v>4680115884090</v>
      </c>
      <c r="E439" s="380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72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85"/>
      <c r="Q439" s="385"/>
      <c r="R439" s="385"/>
      <c r="S439" s="380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76"/>
      <c r="B440" s="377"/>
      <c r="C440" s="377"/>
      <c r="D440" s="377"/>
      <c r="E440" s="377"/>
      <c r="F440" s="377"/>
      <c r="G440" s="377"/>
      <c r="H440" s="377"/>
      <c r="I440" s="377"/>
      <c r="J440" s="377"/>
      <c r="K440" s="377"/>
      <c r="L440" s="377"/>
      <c r="M440" s="377"/>
      <c r="N440" s="378"/>
      <c r="O440" s="381" t="s">
        <v>72</v>
      </c>
      <c r="P440" s="382"/>
      <c r="Q440" s="382"/>
      <c r="R440" s="382"/>
      <c r="S440" s="382"/>
      <c r="T440" s="382"/>
      <c r="U440" s="38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hidden="1" x14ac:dyDescent="0.2">
      <c r="A441" s="377"/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8"/>
      <c r="O441" s="381" t="s">
        <v>72</v>
      </c>
      <c r="P441" s="382"/>
      <c r="Q441" s="382"/>
      <c r="R441" s="382"/>
      <c r="S441" s="382"/>
      <c r="T441" s="382"/>
      <c r="U441" s="38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hidden="1" customHeight="1" x14ac:dyDescent="0.25">
      <c r="A442" s="386" t="s">
        <v>584</v>
      </c>
      <c r="B442" s="377"/>
      <c r="C442" s="377"/>
      <c r="D442" s="377"/>
      <c r="E442" s="377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  <c r="X442" s="377"/>
      <c r="Y442" s="377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9">
        <v>4680115884564</v>
      </c>
      <c r="E443" s="380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5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5"/>
      <c r="Q443" s="385"/>
      <c r="R443" s="385"/>
      <c r="S443" s="380"/>
      <c r="T443" s="34"/>
      <c r="U443" s="34"/>
      <c r="V443" s="35" t="s">
        <v>67</v>
      </c>
      <c r="W443" s="370">
        <v>8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64"/>
      <c r="BB443" s="307" t="s">
        <v>1</v>
      </c>
      <c r="BL443" s="64">
        <f>IFERROR(W443*I443/H443,"0")</f>
        <v>9.6</v>
      </c>
      <c r="BM443" s="64">
        <f>IFERROR(X443*I443/H443,"0")</f>
        <v>10.799999999999999</v>
      </c>
      <c r="BN443" s="64">
        <f>IFERROR(1/J443*(W443/H443),"0")</f>
        <v>1.3333333333333332E-2</v>
      </c>
      <c r="BO443" s="64">
        <f>IFERROR(1/J443*(X443/H443),"0")</f>
        <v>1.4999999999999999E-2</v>
      </c>
    </row>
    <row r="444" spans="1:67" x14ac:dyDescent="0.2">
      <c r="A444" s="376"/>
      <c r="B444" s="377"/>
      <c r="C444" s="377"/>
      <c r="D444" s="377"/>
      <c r="E444" s="377"/>
      <c r="F444" s="377"/>
      <c r="G444" s="377"/>
      <c r="H444" s="377"/>
      <c r="I444" s="377"/>
      <c r="J444" s="377"/>
      <c r="K444" s="377"/>
      <c r="L444" s="377"/>
      <c r="M444" s="377"/>
      <c r="N444" s="378"/>
      <c r="O444" s="381" t="s">
        <v>72</v>
      </c>
      <c r="P444" s="382"/>
      <c r="Q444" s="382"/>
      <c r="R444" s="382"/>
      <c r="S444" s="382"/>
      <c r="T444" s="382"/>
      <c r="U444" s="383"/>
      <c r="V444" s="37" t="s">
        <v>73</v>
      </c>
      <c r="W444" s="372">
        <f>IFERROR(W443/H443,"0")</f>
        <v>2.6666666666666665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67" x14ac:dyDescent="0.2">
      <c r="A445" s="377"/>
      <c r="B445" s="377"/>
      <c r="C445" s="377"/>
      <c r="D445" s="377"/>
      <c r="E445" s="377"/>
      <c r="F445" s="377"/>
      <c r="G445" s="377"/>
      <c r="H445" s="377"/>
      <c r="I445" s="377"/>
      <c r="J445" s="377"/>
      <c r="K445" s="377"/>
      <c r="L445" s="377"/>
      <c r="M445" s="377"/>
      <c r="N445" s="378"/>
      <c r="O445" s="381" t="s">
        <v>72</v>
      </c>
      <c r="P445" s="382"/>
      <c r="Q445" s="382"/>
      <c r="R445" s="382"/>
      <c r="S445" s="382"/>
      <c r="T445" s="382"/>
      <c r="U445" s="383"/>
      <c r="V445" s="37" t="s">
        <v>67</v>
      </c>
      <c r="W445" s="372">
        <f>IFERROR(SUM(W443:W443),"0")</f>
        <v>8</v>
      </c>
      <c r="X445" s="372">
        <f>IFERROR(SUM(X443:X443),"0")</f>
        <v>9</v>
      </c>
      <c r="Y445" s="37"/>
      <c r="Z445" s="373"/>
      <c r="AA445" s="373"/>
    </row>
    <row r="446" spans="1:67" ht="16.5" hidden="1" customHeight="1" x14ac:dyDescent="0.25">
      <c r="A446" s="393" t="s">
        <v>587</v>
      </c>
      <c r="B446" s="377"/>
      <c r="C446" s="377"/>
      <c r="D446" s="377"/>
      <c r="E446" s="377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  <c r="X446" s="377"/>
      <c r="Y446" s="377"/>
      <c r="Z446" s="365"/>
      <c r="AA446" s="365"/>
    </row>
    <row r="447" spans="1:67" ht="14.25" hidden="1" customHeight="1" x14ac:dyDescent="0.25">
      <c r="A447" s="386" t="s">
        <v>61</v>
      </c>
      <c r="B447" s="377"/>
      <c r="C447" s="377"/>
      <c r="D447" s="377"/>
      <c r="E447" s="377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  <c r="X447" s="377"/>
      <c r="Y447" s="377"/>
      <c r="Z447" s="366"/>
      <c r="AA447" s="366"/>
    </row>
    <row r="448" spans="1:67" ht="27" hidden="1" customHeight="1" x14ac:dyDescent="0.25">
      <c r="A448" s="54" t="s">
        <v>588</v>
      </c>
      <c r="B448" s="54" t="s">
        <v>589</v>
      </c>
      <c r="C448" s="31">
        <v>4301031294</v>
      </c>
      <c r="D448" s="379">
        <v>4680115885189</v>
      </c>
      <c r="E448" s="380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03" t="s">
        <v>590</v>
      </c>
      <c r="P448" s="385"/>
      <c r="Q448" s="385"/>
      <c r="R448" s="385"/>
      <c r="S448" s="380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591</v>
      </c>
      <c r="B449" s="54" t="s">
        <v>592</v>
      </c>
      <c r="C449" s="31">
        <v>4301031293</v>
      </c>
      <c r="D449" s="379">
        <v>4680115885172</v>
      </c>
      <c r="E449" s="380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25" t="s">
        <v>593</v>
      </c>
      <c r="P449" s="385"/>
      <c r="Q449" s="385"/>
      <c r="R449" s="385"/>
      <c r="S449" s="380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594</v>
      </c>
      <c r="B450" s="54" t="s">
        <v>595</v>
      </c>
      <c r="C450" s="31">
        <v>4301031291</v>
      </c>
      <c r="D450" s="379">
        <v>4680115885110</v>
      </c>
      <c r="E450" s="380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78" t="s">
        <v>596</v>
      </c>
      <c r="P450" s="385"/>
      <c r="Q450" s="385"/>
      <c r="R450" s="385"/>
      <c r="S450" s="380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76"/>
      <c r="B451" s="377"/>
      <c r="C451" s="377"/>
      <c r="D451" s="377"/>
      <c r="E451" s="377"/>
      <c r="F451" s="377"/>
      <c r="G451" s="377"/>
      <c r="H451" s="377"/>
      <c r="I451" s="377"/>
      <c r="J451" s="377"/>
      <c r="K451" s="377"/>
      <c r="L451" s="377"/>
      <c r="M451" s="377"/>
      <c r="N451" s="378"/>
      <c r="O451" s="381" t="s">
        <v>72</v>
      </c>
      <c r="P451" s="382"/>
      <c r="Q451" s="382"/>
      <c r="R451" s="382"/>
      <c r="S451" s="382"/>
      <c r="T451" s="382"/>
      <c r="U451" s="38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hidden="1" x14ac:dyDescent="0.2">
      <c r="A452" s="377"/>
      <c r="B452" s="377"/>
      <c r="C452" s="377"/>
      <c r="D452" s="377"/>
      <c r="E452" s="377"/>
      <c r="F452" s="377"/>
      <c r="G452" s="377"/>
      <c r="H452" s="377"/>
      <c r="I452" s="377"/>
      <c r="J452" s="377"/>
      <c r="K452" s="377"/>
      <c r="L452" s="377"/>
      <c r="M452" s="377"/>
      <c r="N452" s="378"/>
      <c r="O452" s="381" t="s">
        <v>72</v>
      </c>
      <c r="P452" s="382"/>
      <c r="Q452" s="382"/>
      <c r="R452" s="382"/>
      <c r="S452" s="382"/>
      <c r="T452" s="382"/>
      <c r="U452" s="38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hidden="1" customHeight="1" x14ac:dyDescent="0.2">
      <c r="A453" s="414" t="s">
        <v>597</v>
      </c>
      <c r="B453" s="415"/>
      <c r="C453" s="415"/>
      <c r="D453" s="415"/>
      <c r="E453" s="415"/>
      <c r="F453" s="415"/>
      <c r="G453" s="415"/>
      <c r="H453" s="415"/>
      <c r="I453" s="415"/>
      <c r="J453" s="415"/>
      <c r="K453" s="415"/>
      <c r="L453" s="415"/>
      <c r="M453" s="415"/>
      <c r="N453" s="415"/>
      <c r="O453" s="415"/>
      <c r="P453" s="415"/>
      <c r="Q453" s="415"/>
      <c r="R453" s="415"/>
      <c r="S453" s="415"/>
      <c r="T453" s="415"/>
      <c r="U453" s="415"/>
      <c r="V453" s="415"/>
      <c r="W453" s="415"/>
      <c r="X453" s="415"/>
      <c r="Y453" s="415"/>
      <c r="Z453" s="48"/>
      <c r="AA453" s="48"/>
    </row>
    <row r="454" spans="1:67" ht="16.5" hidden="1" customHeight="1" x14ac:dyDescent="0.25">
      <c r="A454" s="393" t="s">
        <v>597</v>
      </c>
      <c r="B454" s="377"/>
      <c r="C454" s="377"/>
      <c r="D454" s="377"/>
      <c r="E454" s="377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  <c r="X454" s="377"/>
      <c r="Y454" s="377"/>
      <c r="Z454" s="365"/>
      <c r="AA454" s="365"/>
    </row>
    <row r="455" spans="1:67" ht="14.25" hidden="1" customHeight="1" x14ac:dyDescent="0.25">
      <c r="A455" s="386" t="s">
        <v>110</v>
      </c>
      <c r="B455" s="377"/>
      <c r="C455" s="377"/>
      <c r="D455" s="377"/>
      <c r="E455" s="377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  <c r="X455" s="377"/>
      <c r="Y455" s="377"/>
      <c r="Z455" s="366"/>
      <c r="AA455" s="366"/>
    </row>
    <row r="456" spans="1:67" ht="27" hidden="1" customHeight="1" x14ac:dyDescent="0.25">
      <c r="A456" s="54" t="s">
        <v>598</v>
      </c>
      <c r="B456" s="54" t="s">
        <v>599</v>
      </c>
      <c r="C456" s="31">
        <v>4301011795</v>
      </c>
      <c r="D456" s="379">
        <v>4607091389067</v>
      </c>
      <c r="E456" s="380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6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85"/>
      <c r="Q456" s="385"/>
      <c r="R456" s="385"/>
      <c r="S456" s="380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9">
        <v>4607091383522</v>
      </c>
      <c r="E457" s="380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8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85"/>
      <c r="Q457" s="385"/>
      <c r="R457" s="385"/>
      <c r="S457" s="380"/>
      <c r="T457" s="34"/>
      <c r="U457" s="34"/>
      <c r="V457" s="35" t="s">
        <v>67</v>
      </c>
      <c r="W457" s="370">
        <v>600</v>
      </c>
      <c r="X457" s="371">
        <f t="shared" si="81"/>
        <v>601.92000000000007</v>
      </c>
      <c r="Y457" s="36">
        <f t="shared" si="82"/>
        <v>1.36344</v>
      </c>
      <c r="Z457" s="56"/>
      <c r="AA457" s="57"/>
      <c r="AE457" s="64"/>
      <c r="BB457" s="312" t="s">
        <v>1</v>
      </c>
      <c r="BL457" s="64">
        <f t="shared" si="83"/>
        <v>640.90909090909088</v>
      </c>
      <c r="BM457" s="64">
        <f t="shared" si="84"/>
        <v>642.96</v>
      </c>
      <c r="BN457" s="64">
        <f t="shared" si="85"/>
        <v>1.0926573426573427</v>
      </c>
      <c r="BO457" s="64">
        <f t="shared" si="86"/>
        <v>1.0961538461538463</v>
      </c>
    </row>
    <row r="458" spans="1:67" ht="27" hidden="1" customHeight="1" x14ac:dyDescent="0.25">
      <c r="A458" s="54" t="s">
        <v>602</v>
      </c>
      <c r="B458" s="54" t="s">
        <v>603</v>
      </c>
      <c r="C458" s="31">
        <v>4301011369</v>
      </c>
      <c r="D458" s="379">
        <v>4680115885226</v>
      </c>
      <c r="E458" s="380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85" t="s">
        <v>604</v>
      </c>
      <c r="P458" s="385"/>
      <c r="Q458" s="385"/>
      <c r="R458" s="385"/>
      <c r="S458" s="380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9">
        <v>4607091384437</v>
      </c>
      <c r="E459" s="380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47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85"/>
      <c r="Q459" s="385"/>
      <c r="R459" s="385"/>
      <c r="S459" s="380"/>
      <c r="T459" s="34"/>
      <c r="U459" s="34"/>
      <c r="V459" s="35" t="s">
        <v>67</v>
      </c>
      <c r="W459" s="370">
        <v>316</v>
      </c>
      <c r="X459" s="371">
        <f t="shared" si="81"/>
        <v>316.8</v>
      </c>
      <c r="Y459" s="36">
        <f t="shared" si="82"/>
        <v>0.71760000000000002</v>
      </c>
      <c r="Z459" s="56"/>
      <c r="AA459" s="57"/>
      <c r="AE459" s="64"/>
      <c r="BB459" s="314" t="s">
        <v>1</v>
      </c>
      <c r="BL459" s="64">
        <f t="shared" si="83"/>
        <v>337.5454545454545</v>
      </c>
      <c r="BM459" s="64">
        <f t="shared" si="84"/>
        <v>338.4</v>
      </c>
      <c r="BN459" s="64">
        <f t="shared" si="85"/>
        <v>0.57546620046620045</v>
      </c>
      <c r="BO459" s="64">
        <f t="shared" si="86"/>
        <v>0.57692307692307698</v>
      </c>
    </row>
    <row r="460" spans="1:67" ht="16.5" hidden="1" customHeight="1" x14ac:dyDescent="0.25">
      <c r="A460" s="54" t="s">
        <v>607</v>
      </c>
      <c r="B460" s="54" t="s">
        <v>608</v>
      </c>
      <c r="C460" s="31">
        <v>4301011774</v>
      </c>
      <c r="D460" s="379">
        <v>4680115884502</v>
      </c>
      <c r="E460" s="380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85"/>
      <c r="Q460" s="385"/>
      <c r="R460" s="385"/>
      <c r="S460" s="380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9">
        <v>4607091389104</v>
      </c>
      <c r="E461" s="380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4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85"/>
      <c r="Q461" s="385"/>
      <c r="R461" s="385"/>
      <c r="S461" s="380"/>
      <c r="T461" s="34"/>
      <c r="U461" s="34"/>
      <c r="V461" s="35" t="s">
        <v>67</v>
      </c>
      <c r="W461" s="370">
        <v>700</v>
      </c>
      <c r="X461" s="371">
        <f t="shared" si="81"/>
        <v>702.24</v>
      </c>
      <c r="Y461" s="36">
        <f t="shared" si="82"/>
        <v>1.5906800000000001</v>
      </c>
      <c r="Z461" s="56"/>
      <c r="AA461" s="57"/>
      <c r="AE461" s="64"/>
      <c r="BB461" s="316" t="s">
        <v>1</v>
      </c>
      <c r="BL461" s="64">
        <f t="shared" si="83"/>
        <v>747.72727272727275</v>
      </c>
      <c r="BM461" s="64">
        <f t="shared" si="84"/>
        <v>750.11999999999989</v>
      </c>
      <c r="BN461" s="64">
        <f t="shared" si="85"/>
        <v>1.2747668997668997</v>
      </c>
      <c r="BO461" s="64">
        <f t="shared" si="86"/>
        <v>1.278846153846154</v>
      </c>
    </row>
    <row r="462" spans="1:67" ht="16.5" hidden="1" customHeight="1" x14ac:dyDescent="0.25">
      <c r="A462" s="54" t="s">
        <v>611</v>
      </c>
      <c r="B462" s="54" t="s">
        <v>612</v>
      </c>
      <c r="C462" s="31">
        <v>4301011799</v>
      </c>
      <c r="D462" s="379">
        <v>4680115884519</v>
      </c>
      <c r="E462" s="380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4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85"/>
      <c r="Q462" s="385"/>
      <c r="R462" s="385"/>
      <c r="S462" s="380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hidden="1" customHeight="1" x14ac:dyDescent="0.25">
      <c r="A463" s="54" t="s">
        <v>613</v>
      </c>
      <c r="B463" s="54" t="s">
        <v>614</v>
      </c>
      <c r="C463" s="31">
        <v>4301011778</v>
      </c>
      <c r="D463" s="379">
        <v>4680115880603</v>
      </c>
      <c r="E463" s="380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85"/>
      <c r="Q463" s="385"/>
      <c r="R463" s="385"/>
      <c r="S463" s="380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hidden="1" customHeight="1" x14ac:dyDescent="0.25">
      <c r="A464" s="54" t="s">
        <v>615</v>
      </c>
      <c r="B464" s="54" t="s">
        <v>616</v>
      </c>
      <c r="C464" s="31">
        <v>4301011775</v>
      </c>
      <c r="D464" s="379">
        <v>4607091389999</v>
      </c>
      <c r="E464" s="380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62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85"/>
      <c r="Q464" s="385"/>
      <c r="R464" s="385"/>
      <c r="S464" s="380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hidden="1" customHeight="1" x14ac:dyDescent="0.25">
      <c r="A465" s="54" t="s">
        <v>617</v>
      </c>
      <c r="B465" s="54" t="s">
        <v>618</v>
      </c>
      <c r="C465" s="31">
        <v>4301011770</v>
      </c>
      <c r="D465" s="379">
        <v>4680115882782</v>
      </c>
      <c r="E465" s="380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2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85"/>
      <c r="Q465" s="385"/>
      <c r="R465" s="385"/>
      <c r="S465" s="380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hidden="1" customHeight="1" x14ac:dyDescent="0.25">
      <c r="A466" s="54" t="s">
        <v>619</v>
      </c>
      <c r="B466" s="54" t="s">
        <v>620</v>
      </c>
      <c r="C466" s="31">
        <v>4301011190</v>
      </c>
      <c r="D466" s="379">
        <v>4607091389098</v>
      </c>
      <c r="E466" s="380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62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85"/>
      <c r="Q466" s="385"/>
      <c r="R466" s="385"/>
      <c r="S466" s="380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hidden="1" customHeight="1" x14ac:dyDescent="0.25">
      <c r="A467" s="54" t="s">
        <v>621</v>
      </c>
      <c r="B467" s="54" t="s">
        <v>622</v>
      </c>
      <c r="C467" s="31">
        <v>4301011784</v>
      </c>
      <c r="D467" s="379">
        <v>4607091389982</v>
      </c>
      <c r="E467" s="380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85"/>
      <c r="Q467" s="385"/>
      <c r="R467" s="385"/>
      <c r="S467" s="380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76"/>
      <c r="B468" s="377"/>
      <c r="C468" s="377"/>
      <c r="D468" s="377"/>
      <c r="E468" s="377"/>
      <c r="F468" s="377"/>
      <c r="G468" s="377"/>
      <c r="H468" s="377"/>
      <c r="I468" s="377"/>
      <c r="J468" s="377"/>
      <c r="K468" s="377"/>
      <c r="L468" s="377"/>
      <c r="M468" s="377"/>
      <c r="N468" s="378"/>
      <c r="O468" s="381" t="s">
        <v>72</v>
      </c>
      <c r="P468" s="382"/>
      <c r="Q468" s="382"/>
      <c r="R468" s="382"/>
      <c r="S468" s="382"/>
      <c r="T468" s="382"/>
      <c r="U468" s="38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306.06060606060601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307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3.6717199999999997</v>
      </c>
      <c r="Z468" s="373"/>
      <c r="AA468" s="373"/>
    </row>
    <row r="469" spans="1:67" x14ac:dyDescent="0.2">
      <c r="A469" s="377"/>
      <c r="B469" s="377"/>
      <c r="C469" s="377"/>
      <c r="D469" s="377"/>
      <c r="E469" s="377"/>
      <c r="F469" s="377"/>
      <c r="G469" s="377"/>
      <c r="H469" s="377"/>
      <c r="I469" s="377"/>
      <c r="J469" s="377"/>
      <c r="K469" s="377"/>
      <c r="L469" s="377"/>
      <c r="M469" s="377"/>
      <c r="N469" s="378"/>
      <c r="O469" s="381" t="s">
        <v>72</v>
      </c>
      <c r="P469" s="382"/>
      <c r="Q469" s="382"/>
      <c r="R469" s="382"/>
      <c r="S469" s="382"/>
      <c r="T469" s="382"/>
      <c r="U469" s="383"/>
      <c r="V469" s="37" t="s">
        <v>67</v>
      </c>
      <c r="W469" s="372">
        <f>IFERROR(SUM(W456:W467),"0")</f>
        <v>1616</v>
      </c>
      <c r="X469" s="372">
        <f>IFERROR(SUM(X456:X467),"0")</f>
        <v>1620.96</v>
      </c>
      <c r="Y469" s="37"/>
      <c r="Z469" s="373"/>
      <c r="AA469" s="373"/>
    </row>
    <row r="470" spans="1:67" ht="14.25" hidden="1" customHeight="1" x14ac:dyDescent="0.25">
      <c r="A470" s="386" t="s">
        <v>102</v>
      </c>
      <c r="B470" s="377"/>
      <c r="C470" s="377"/>
      <c r="D470" s="377"/>
      <c r="E470" s="377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  <c r="X470" s="377"/>
      <c r="Y470" s="377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9">
        <v>4607091388930</v>
      </c>
      <c r="E471" s="380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85"/>
      <c r="Q471" s="385"/>
      <c r="R471" s="385"/>
      <c r="S471" s="380"/>
      <c r="T471" s="34"/>
      <c r="U471" s="34"/>
      <c r="V471" s="35" t="s">
        <v>67</v>
      </c>
      <c r="W471" s="370">
        <v>382</v>
      </c>
      <c r="X471" s="371">
        <f>IFERROR(IF(W471="",0,CEILING((W471/$H471),1)*$H471),"")</f>
        <v>385.44</v>
      </c>
      <c r="Y471" s="36">
        <f>IFERROR(IF(X471=0,"",ROUNDUP(X471/H471,0)*0.01196),"")</f>
        <v>0.87307999999999997</v>
      </c>
      <c r="Z471" s="56"/>
      <c r="AA471" s="57"/>
      <c r="AE471" s="64"/>
      <c r="BB471" s="323" t="s">
        <v>1</v>
      </c>
      <c r="BL471" s="64">
        <f>IFERROR(W471*I471/H471,"0")</f>
        <v>408.0454545454545</v>
      </c>
      <c r="BM471" s="64">
        <f>IFERROR(X471*I471/H471,"0")</f>
        <v>411.71999999999991</v>
      </c>
      <c r="BN471" s="64">
        <f>IFERROR(1/J471*(W471/H471),"0")</f>
        <v>0.69565850815850816</v>
      </c>
      <c r="BO471" s="64">
        <f>IFERROR(1/J471*(X471/H471),"0")</f>
        <v>0.70192307692307698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9">
        <v>4680115880054</v>
      </c>
      <c r="E472" s="380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46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85"/>
      <c r="Q472" s="385"/>
      <c r="R472" s="385"/>
      <c r="S472" s="380"/>
      <c r="T472" s="34"/>
      <c r="U472" s="34"/>
      <c r="V472" s="35" t="s">
        <v>67</v>
      </c>
      <c r="W472" s="370">
        <v>125</v>
      </c>
      <c r="X472" s="371">
        <f>IFERROR(IF(W472="",0,CEILING((W472/$H472),1)*$H472),"")</f>
        <v>126</v>
      </c>
      <c r="Y472" s="36">
        <f>IFERROR(IF(X472=0,"",ROUNDUP(X472/H472,0)*0.00937),"")</f>
        <v>0.32795000000000002</v>
      </c>
      <c r="Z472" s="56"/>
      <c r="AA472" s="57"/>
      <c r="AE472" s="64"/>
      <c r="BB472" s="324" t="s">
        <v>1</v>
      </c>
      <c r="BL472" s="64">
        <f>IFERROR(W472*I472/H472,"0")</f>
        <v>133.33333333333334</v>
      </c>
      <c r="BM472" s="64">
        <f>IFERROR(X472*I472/H472,"0")</f>
        <v>134.39999999999998</v>
      </c>
      <c r="BN472" s="64">
        <f>IFERROR(1/J472*(W472/H472),"0")</f>
        <v>0.28935185185185186</v>
      </c>
      <c r="BO472" s="64">
        <f>IFERROR(1/J472*(X472/H472),"0")</f>
        <v>0.29166666666666669</v>
      </c>
    </row>
    <row r="473" spans="1:67" x14ac:dyDescent="0.2">
      <c r="A473" s="376"/>
      <c r="B473" s="377"/>
      <c r="C473" s="377"/>
      <c r="D473" s="377"/>
      <c r="E473" s="377"/>
      <c r="F473" s="377"/>
      <c r="G473" s="377"/>
      <c r="H473" s="377"/>
      <c r="I473" s="377"/>
      <c r="J473" s="377"/>
      <c r="K473" s="377"/>
      <c r="L473" s="377"/>
      <c r="M473" s="377"/>
      <c r="N473" s="378"/>
      <c r="O473" s="381" t="s">
        <v>72</v>
      </c>
      <c r="P473" s="382"/>
      <c r="Q473" s="382"/>
      <c r="R473" s="382"/>
      <c r="S473" s="382"/>
      <c r="T473" s="382"/>
      <c r="U473" s="383"/>
      <c r="V473" s="37" t="s">
        <v>73</v>
      </c>
      <c r="W473" s="372">
        <f>IFERROR(W471/H471,"0")+IFERROR(W472/H472,"0")</f>
        <v>107.07070707070707</v>
      </c>
      <c r="X473" s="372">
        <f>IFERROR(X471/H471,"0")+IFERROR(X472/H472,"0")</f>
        <v>108</v>
      </c>
      <c r="Y473" s="372">
        <f>IFERROR(IF(Y471="",0,Y471),"0")+IFERROR(IF(Y472="",0,Y472),"0")</f>
        <v>1.20103</v>
      </c>
      <c r="Z473" s="373"/>
      <c r="AA473" s="373"/>
    </row>
    <row r="474" spans="1:67" x14ac:dyDescent="0.2">
      <c r="A474" s="377"/>
      <c r="B474" s="377"/>
      <c r="C474" s="377"/>
      <c r="D474" s="377"/>
      <c r="E474" s="377"/>
      <c r="F474" s="377"/>
      <c r="G474" s="377"/>
      <c r="H474" s="377"/>
      <c r="I474" s="377"/>
      <c r="J474" s="377"/>
      <c r="K474" s="377"/>
      <c r="L474" s="377"/>
      <c r="M474" s="377"/>
      <c r="N474" s="378"/>
      <c r="O474" s="381" t="s">
        <v>72</v>
      </c>
      <c r="P474" s="382"/>
      <c r="Q474" s="382"/>
      <c r="R474" s="382"/>
      <c r="S474" s="382"/>
      <c r="T474" s="382"/>
      <c r="U474" s="383"/>
      <c r="V474" s="37" t="s">
        <v>67</v>
      </c>
      <c r="W474" s="372">
        <f>IFERROR(SUM(W471:W472),"0")</f>
        <v>507</v>
      </c>
      <c r="X474" s="372">
        <f>IFERROR(SUM(X471:X472),"0")</f>
        <v>511.44</v>
      </c>
      <c r="Y474" s="37"/>
      <c r="Z474" s="373"/>
      <c r="AA474" s="373"/>
    </row>
    <row r="475" spans="1:67" ht="14.25" hidden="1" customHeight="1" x14ac:dyDescent="0.25">
      <c r="A475" s="386" t="s">
        <v>61</v>
      </c>
      <c r="B475" s="377"/>
      <c r="C475" s="377"/>
      <c r="D475" s="377"/>
      <c r="E475" s="377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  <c r="X475" s="377"/>
      <c r="Y475" s="377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9">
        <v>4680115883116</v>
      </c>
      <c r="E476" s="380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85"/>
      <c r="Q476" s="385"/>
      <c r="R476" s="385"/>
      <c r="S476" s="380"/>
      <c r="T476" s="34"/>
      <c r="U476" s="34"/>
      <c r="V476" s="35" t="s">
        <v>67</v>
      </c>
      <c r="W476" s="370">
        <v>320</v>
      </c>
      <c r="X476" s="371">
        <f t="shared" ref="X476:X481" si="87">IFERROR(IF(W476="",0,CEILING((W476/$H476),1)*$H476),"")</f>
        <v>322.08000000000004</v>
      </c>
      <c r="Y476" s="36">
        <f>IFERROR(IF(X476=0,"",ROUNDUP(X476/H476,0)*0.01196),"")</f>
        <v>0.72955999999999999</v>
      </c>
      <c r="Z476" s="56"/>
      <c r="AA476" s="57"/>
      <c r="AE476" s="64"/>
      <c r="BB476" s="325" t="s">
        <v>1</v>
      </c>
      <c r="BL476" s="64">
        <f t="shared" ref="BL476:BL481" si="88">IFERROR(W476*I476/H476,"0")</f>
        <v>341.81818181818181</v>
      </c>
      <c r="BM476" s="64">
        <f t="shared" ref="BM476:BM481" si="89">IFERROR(X476*I476/H476,"0")</f>
        <v>344.04</v>
      </c>
      <c r="BN476" s="64">
        <f t="shared" ref="BN476:BN481" si="90">IFERROR(1/J476*(W476/H476),"0")</f>
        <v>0.58275058275058278</v>
      </c>
      <c r="BO476" s="64">
        <f t="shared" ref="BO476:BO481" si="91">IFERROR(1/J476*(X476/H476),"0")</f>
        <v>0.58653846153846168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9">
        <v>4680115883093</v>
      </c>
      <c r="E477" s="380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85"/>
      <c r="Q477" s="385"/>
      <c r="R477" s="385"/>
      <c r="S477" s="380"/>
      <c r="T477" s="34"/>
      <c r="U477" s="34"/>
      <c r="V477" s="35" t="s">
        <v>67</v>
      </c>
      <c r="W477" s="370">
        <v>750</v>
      </c>
      <c r="X477" s="371">
        <f t="shared" si="87"/>
        <v>755.04000000000008</v>
      </c>
      <c r="Y477" s="36">
        <f>IFERROR(IF(X477=0,"",ROUNDUP(X477/H477,0)*0.01196),"")</f>
        <v>1.71028</v>
      </c>
      <c r="Z477" s="56"/>
      <c r="AA477" s="57"/>
      <c r="AE477" s="64"/>
      <c r="BB477" s="326" t="s">
        <v>1</v>
      </c>
      <c r="BL477" s="64">
        <f t="shared" si="88"/>
        <v>801.13636363636363</v>
      </c>
      <c r="BM477" s="64">
        <f t="shared" si="89"/>
        <v>806.5200000000001</v>
      </c>
      <c r="BN477" s="64">
        <f t="shared" si="90"/>
        <v>1.3658216783216783</v>
      </c>
      <c r="BO477" s="64">
        <f t="shared" si="91"/>
        <v>1.375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9">
        <v>4680115883109</v>
      </c>
      <c r="E478" s="380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85"/>
      <c r="Q478" s="385"/>
      <c r="R478" s="385"/>
      <c r="S478" s="380"/>
      <c r="T478" s="34"/>
      <c r="U478" s="34"/>
      <c r="V478" s="35" t="s">
        <v>67</v>
      </c>
      <c r="W478" s="370">
        <v>550</v>
      </c>
      <c r="X478" s="371">
        <f t="shared" si="87"/>
        <v>554.4</v>
      </c>
      <c r="Y478" s="36">
        <f>IFERROR(IF(X478=0,"",ROUNDUP(X478/H478,0)*0.01196),"")</f>
        <v>1.2558</v>
      </c>
      <c r="Z478" s="56"/>
      <c r="AA478" s="57"/>
      <c r="AE478" s="64"/>
      <c r="BB478" s="327" t="s">
        <v>1</v>
      </c>
      <c r="BL478" s="64">
        <f t="shared" si="88"/>
        <v>587.5</v>
      </c>
      <c r="BM478" s="64">
        <f t="shared" si="89"/>
        <v>592.19999999999993</v>
      </c>
      <c r="BN478" s="64">
        <f t="shared" si="90"/>
        <v>1.0016025641025641</v>
      </c>
      <c r="BO478" s="64">
        <f t="shared" si="91"/>
        <v>1.0096153846153846</v>
      </c>
    </row>
    <row r="479" spans="1:67" ht="27" hidden="1" customHeight="1" x14ac:dyDescent="0.25">
      <c r="A479" s="54" t="s">
        <v>633</v>
      </c>
      <c r="B479" s="54" t="s">
        <v>634</v>
      </c>
      <c r="C479" s="31">
        <v>4301031249</v>
      </c>
      <c r="D479" s="379">
        <v>4680115882072</v>
      </c>
      <c r="E479" s="380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7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85"/>
      <c r="Q479" s="385"/>
      <c r="R479" s="385"/>
      <c r="S479" s="380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hidden="1" customHeight="1" x14ac:dyDescent="0.25">
      <c r="A480" s="54" t="s">
        <v>635</v>
      </c>
      <c r="B480" s="54" t="s">
        <v>636</v>
      </c>
      <c r="C480" s="31">
        <v>4301031251</v>
      </c>
      <c r="D480" s="379">
        <v>4680115882102</v>
      </c>
      <c r="E480" s="380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85"/>
      <c r="Q480" s="385"/>
      <c r="R480" s="385"/>
      <c r="S480" s="380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hidden="1" customHeight="1" x14ac:dyDescent="0.25">
      <c r="A481" s="54" t="s">
        <v>637</v>
      </c>
      <c r="B481" s="54" t="s">
        <v>638</v>
      </c>
      <c r="C481" s="31">
        <v>4301031253</v>
      </c>
      <c r="D481" s="379">
        <v>4680115882096</v>
      </c>
      <c r="E481" s="380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85"/>
      <c r="Q481" s="385"/>
      <c r="R481" s="385"/>
      <c r="S481" s="380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76"/>
      <c r="B482" s="377"/>
      <c r="C482" s="377"/>
      <c r="D482" s="377"/>
      <c r="E482" s="377"/>
      <c r="F482" s="377"/>
      <c r="G482" s="377"/>
      <c r="H482" s="377"/>
      <c r="I482" s="377"/>
      <c r="J482" s="377"/>
      <c r="K482" s="377"/>
      <c r="L482" s="377"/>
      <c r="M482" s="377"/>
      <c r="N482" s="378"/>
      <c r="O482" s="381" t="s">
        <v>72</v>
      </c>
      <c r="P482" s="382"/>
      <c r="Q482" s="382"/>
      <c r="R482" s="382"/>
      <c r="S482" s="382"/>
      <c r="T482" s="382"/>
      <c r="U482" s="383"/>
      <c r="V482" s="37" t="s">
        <v>73</v>
      </c>
      <c r="W482" s="372">
        <f>IFERROR(W476/H476,"0")+IFERROR(W477/H477,"0")+IFERROR(W478/H478,"0")+IFERROR(W479/H479,"0")+IFERROR(W480/H480,"0")+IFERROR(W481/H481,"0")</f>
        <v>306.81818181818176</v>
      </c>
      <c r="X482" s="372">
        <f>IFERROR(X476/H476,"0")+IFERROR(X477/H477,"0")+IFERROR(X478/H478,"0")+IFERROR(X479/H479,"0")+IFERROR(X480/H480,"0")+IFERROR(X481/H481,"0")</f>
        <v>309</v>
      </c>
      <c r="Y482" s="372">
        <f>IFERROR(IF(Y476="",0,Y476),"0")+IFERROR(IF(Y477="",0,Y477),"0")+IFERROR(IF(Y478="",0,Y478),"0")+IFERROR(IF(Y479="",0,Y479),"0")+IFERROR(IF(Y480="",0,Y480),"0")+IFERROR(IF(Y481="",0,Y481),"0")</f>
        <v>3.69564</v>
      </c>
      <c r="Z482" s="373"/>
      <c r="AA482" s="373"/>
    </row>
    <row r="483" spans="1:67" x14ac:dyDescent="0.2">
      <c r="A483" s="377"/>
      <c r="B483" s="377"/>
      <c r="C483" s="377"/>
      <c r="D483" s="377"/>
      <c r="E483" s="377"/>
      <c r="F483" s="377"/>
      <c r="G483" s="377"/>
      <c r="H483" s="377"/>
      <c r="I483" s="377"/>
      <c r="J483" s="377"/>
      <c r="K483" s="377"/>
      <c r="L483" s="377"/>
      <c r="M483" s="377"/>
      <c r="N483" s="378"/>
      <c r="O483" s="381" t="s">
        <v>72</v>
      </c>
      <c r="P483" s="382"/>
      <c r="Q483" s="382"/>
      <c r="R483" s="382"/>
      <c r="S483" s="382"/>
      <c r="T483" s="382"/>
      <c r="U483" s="383"/>
      <c r="V483" s="37" t="s">
        <v>67</v>
      </c>
      <c r="W483" s="372">
        <f>IFERROR(SUM(W476:W481),"0")</f>
        <v>1620</v>
      </c>
      <c r="X483" s="372">
        <f>IFERROR(SUM(X476:X481),"0")</f>
        <v>1631.52</v>
      </c>
      <c r="Y483" s="37"/>
      <c r="Z483" s="373"/>
      <c r="AA483" s="373"/>
    </row>
    <row r="484" spans="1:67" ht="14.25" hidden="1" customHeight="1" x14ac:dyDescent="0.25">
      <c r="A484" s="386" t="s">
        <v>74</v>
      </c>
      <c r="B484" s="377"/>
      <c r="C484" s="377"/>
      <c r="D484" s="377"/>
      <c r="E484" s="377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  <c r="X484" s="377"/>
      <c r="Y484" s="377"/>
      <c r="Z484" s="366"/>
      <c r="AA484" s="366"/>
    </row>
    <row r="485" spans="1:67" ht="16.5" hidden="1" customHeight="1" x14ac:dyDescent="0.25">
      <c r="A485" s="54" t="s">
        <v>639</v>
      </c>
      <c r="B485" s="54" t="s">
        <v>640</v>
      </c>
      <c r="C485" s="31">
        <v>4301051230</v>
      </c>
      <c r="D485" s="379">
        <v>4607091383409</v>
      </c>
      <c r="E485" s="380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85"/>
      <c r="Q485" s="385"/>
      <c r="R485" s="385"/>
      <c r="S485" s="380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hidden="1" customHeight="1" x14ac:dyDescent="0.25">
      <c r="A486" s="54" t="s">
        <v>641</v>
      </c>
      <c r="B486" s="54" t="s">
        <v>642</v>
      </c>
      <c r="C486" s="31">
        <v>4301051231</v>
      </c>
      <c r="D486" s="379">
        <v>4607091383416</v>
      </c>
      <c r="E486" s="380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85"/>
      <c r="Q486" s="385"/>
      <c r="R486" s="385"/>
      <c r="S486" s="380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hidden="1" customHeight="1" x14ac:dyDescent="0.25">
      <c r="A487" s="54" t="s">
        <v>643</v>
      </c>
      <c r="B487" s="54" t="s">
        <v>644</v>
      </c>
      <c r="C487" s="31">
        <v>4301051058</v>
      </c>
      <c r="D487" s="379">
        <v>4680115883536</v>
      </c>
      <c r="E487" s="380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4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85"/>
      <c r="Q487" s="385"/>
      <c r="R487" s="385"/>
      <c r="S487" s="380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376"/>
      <c r="B488" s="377"/>
      <c r="C488" s="377"/>
      <c r="D488" s="377"/>
      <c r="E488" s="377"/>
      <c r="F488" s="377"/>
      <c r="G488" s="377"/>
      <c r="H488" s="377"/>
      <c r="I488" s="377"/>
      <c r="J488" s="377"/>
      <c r="K488" s="377"/>
      <c r="L488" s="377"/>
      <c r="M488" s="377"/>
      <c r="N488" s="378"/>
      <c r="O488" s="381" t="s">
        <v>72</v>
      </c>
      <c r="P488" s="382"/>
      <c r="Q488" s="382"/>
      <c r="R488" s="382"/>
      <c r="S488" s="382"/>
      <c r="T488" s="382"/>
      <c r="U488" s="38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hidden="1" x14ac:dyDescent="0.2">
      <c r="A489" s="377"/>
      <c r="B489" s="377"/>
      <c r="C489" s="377"/>
      <c r="D489" s="377"/>
      <c r="E489" s="377"/>
      <c r="F489" s="377"/>
      <c r="G489" s="377"/>
      <c r="H489" s="377"/>
      <c r="I489" s="377"/>
      <c r="J489" s="377"/>
      <c r="K489" s="377"/>
      <c r="L489" s="377"/>
      <c r="M489" s="377"/>
      <c r="N489" s="378"/>
      <c r="O489" s="381" t="s">
        <v>72</v>
      </c>
      <c r="P489" s="382"/>
      <c r="Q489" s="382"/>
      <c r="R489" s="382"/>
      <c r="S489" s="382"/>
      <c r="T489" s="382"/>
      <c r="U489" s="38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hidden="1" customHeight="1" x14ac:dyDescent="0.25">
      <c r="A490" s="386" t="s">
        <v>205</v>
      </c>
      <c r="B490" s="377"/>
      <c r="C490" s="377"/>
      <c r="D490" s="377"/>
      <c r="E490" s="377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  <c r="X490" s="377"/>
      <c r="Y490" s="377"/>
      <c r="Z490" s="366"/>
      <c r="AA490" s="366"/>
    </row>
    <row r="491" spans="1:67" ht="16.5" hidden="1" customHeight="1" x14ac:dyDescent="0.25">
      <c r="A491" s="54" t="s">
        <v>645</v>
      </c>
      <c r="B491" s="54" t="s">
        <v>646</v>
      </c>
      <c r="C491" s="31">
        <v>4301060363</v>
      </c>
      <c r="D491" s="379">
        <v>4680115885035</v>
      </c>
      <c r="E491" s="380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85"/>
      <c r="Q491" s="385"/>
      <c r="R491" s="385"/>
      <c r="S491" s="380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idden="1" x14ac:dyDescent="0.2">
      <c r="A492" s="376"/>
      <c r="B492" s="377"/>
      <c r="C492" s="377"/>
      <c r="D492" s="377"/>
      <c r="E492" s="377"/>
      <c r="F492" s="377"/>
      <c r="G492" s="377"/>
      <c r="H492" s="377"/>
      <c r="I492" s="377"/>
      <c r="J492" s="377"/>
      <c r="K492" s="377"/>
      <c r="L492" s="377"/>
      <c r="M492" s="377"/>
      <c r="N492" s="378"/>
      <c r="O492" s="381" t="s">
        <v>72</v>
      </c>
      <c r="P492" s="382"/>
      <c r="Q492" s="382"/>
      <c r="R492" s="382"/>
      <c r="S492" s="382"/>
      <c r="T492" s="382"/>
      <c r="U492" s="38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hidden="1" x14ac:dyDescent="0.2">
      <c r="A493" s="377"/>
      <c r="B493" s="377"/>
      <c r="C493" s="377"/>
      <c r="D493" s="377"/>
      <c r="E493" s="377"/>
      <c r="F493" s="377"/>
      <c r="G493" s="377"/>
      <c r="H493" s="377"/>
      <c r="I493" s="377"/>
      <c r="J493" s="377"/>
      <c r="K493" s="377"/>
      <c r="L493" s="377"/>
      <c r="M493" s="377"/>
      <c r="N493" s="378"/>
      <c r="O493" s="381" t="s">
        <v>72</v>
      </c>
      <c r="P493" s="382"/>
      <c r="Q493" s="382"/>
      <c r="R493" s="382"/>
      <c r="S493" s="382"/>
      <c r="T493" s="382"/>
      <c r="U493" s="38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hidden="1" customHeight="1" x14ac:dyDescent="0.2">
      <c r="A494" s="414" t="s">
        <v>647</v>
      </c>
      <c r="B494" s="415"/>
      <c r="C494" s="415"/>
      <c r="D494" s="415"/>
      <c r="E494" s="415"/>
      <c r="F494" s="415"/>
      <c r="G494" s="415"/>
      <c r="H494" s="415"/>
      <c r="I494" s="415"/>
      <c r="J494" s="415"/>
      <c r="K494" s="415"/>
      <c r="L494" s="415"/>
      <c r="M494" s="415"/>
      <c r="N494" s="415"/>
      <c r="O494" s="415"/>
      <c r="P494" s="415"/>
      <c r="Q494" s="415"/>
      <c r="R494" s="415"/>
      <c r="S494" s="415"/>
      <c r="T494" s="415"/>
      <c r="U494" s="415"/>
      <c r="V494" s="415"/>
      <c r="W494" s="415"/>
      <c r="X494" s="415"/>
      <c r="Y494" s="415"/>
      <c r="Z494" s="48"/>
      <c r="AA494" s="48"/>
    </row>
    <row r="495" spans="1:67" ht="16.5" hidden="1" customHeight="1" x14ac:dyDescent="0.25">
      <c r="A495" s="393" t="s">
        <v>648</v>
      </c>
      <c r="B495" s="377"/>
      <c r="C495" s="377"/>
      <c r="D495" s="377"/>
      <c r="E495" s="377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  <c r="X495" s="377"/>
      <c r="Y495" s="377"/>
      <c r="Z495" s="365"/>
      <c r="AA495" s="365"/>
    </row>
    <row r="496" spans="1:67" ht="14.25" hidden="1" customHeight="1" x14ac:dyDescent="0.25">
      <c r="A496" s="386" t="s">
        <v>110</v>
      </c>
      <c r="B496" s="377"/>
      <c r="C496" s="377"/>
      <c r="D496" s="377"/>
      <c r="E496" s="377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  <c r="X496" s="377"/>
      <c r="Y496" s="377"/>
      <c r="Z496" s="366"/>
      <c r="AA496" s="366"/>
    </row>
    <row r="497" spans="1:67" ht="27" hidden="1" customHeight="1" x14ac:dyDescent="0.25">
      <c r="A497" s="54" t="s">
        <v>649</v>
      </c>
      <c r="B497" s="54" t="s">
        <v>650</v>
      </c>
      <c r="C497" s="31">
        <v>4301011763</v>
      </c>
      <c r="D497" s="379">
        <v>4640242181011</v>
      </c>
      <c r="E497" s="380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753" t="s">
        <v>651</v>
      </c>
      <c r="P497" s="385"/>
      <c r="Q497" s="385"/>
      <c r="R497" s="385"/>
      <c r="S497" s="380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hidden="1" customHeight="1" x14ac:dyDescent="0.25">
      <c r="A498" s="54" t="s">
        <v>652</v>
      </c>
      <c r="B498" s="54" t="s">
        <v>653</v>
      </c>
      <c r="C498" s="31">
        <v>4301011951</v>
      </c>
      <c r="D498" s="379">
        <v>4640242180045</v>
      </c>
      <c r="E498" s="380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411" t="s">
        <v>654</v>
      </c>
      <c r="P498" s="385"/>
      <c r="Q498" s="385"/>
      <c r="R498" s="385"/>
      <c r="S498" s="380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hidden="1" customHeight="1" x14ac:dyDescent="0.25">
      <c r="A499" s="54" t="s">
        <v>655</v>
      </c>
      <c r="B499" s="54" t="s">
        <v>656</v>
      </c>
      <c r="C499" s="31">
        <v>4301011585</v>
      </c>
      <c r="D499" s="379">
        <v>4640242180441</v>
      </c>
      <c r="E499" s="380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0" t="s">
        <v>657</v>
      </c>
      <c r="P499" s="385"/>
      <c r="Q499" s="385"/>
      <c r="R499" s="385"/>
      <c r="S499" s="380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hidden="1" customHeight="1" x14ac:dyDescent="0.25">
      <c r="A500" s="54" t="s">
        <v>658</v>
      </c>
      <c r="B500" s="54" t="s">
        <v>659</v>
      </c>
      <c r="C500" s="31">
        <v>4301011950</v>
      </c>
      <c r="D500" s="379">
        <v>4640242180601</v>
      </c>
      <c r="E500" s="380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13" t="s">
        <v>660</v>
      </c>
      <c r="P500" s="385"/>
      <c r="Q500" s="385"/>
      <c r="R500" s="385"/>
      <c r="S500" s="380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hidden="1" customHeight="1" x14ac:dyDescent="0.25">
      <c r="A501" s="54" t="s">
        <v>661</v>
      </c>
      <c r="B501" s="54" t="s">
        <v>662</v>
      </c>
      <c r="C501" s="31">
        <v>4301011584</v>
      </c>
      <c r="D501" s="379">
        <v>4640242180564</v>
      </c>
      <c r="E501" s="380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4" t="s">
        <v>663</v>
      </c>
      <c r="P501" s="385"/>
      <c r="Q501" s="385"/>
      <c r="R501" s="385"/>
      <c r="S501" s="380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hidden="1" customHeight="1" x14ac:dyDescent="0.25">
      <c r="A502" s="54" t="s">
        <v>664</v>
      </c>
      <c r="B502" s="54" t="s">
        <v>665</v>
      </c>
      <c r="C502" s="31">
        <v>4301011762</v>
      </c>
      <c r="D502" s="379">
        <v>4640242180922</v>
      </c>
      <c r="E502" s="380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34" t="s">
        <v>666</v>
      </c>
      <c r="P502" s="385"/>
      <c r="Q502" s="385"/>
      <c r="R502" s="385"/>
      <c r="S502" s="380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hidden="1" customHeight="1" x14ac:dyDescent="0.25">
      <c r="A503" s="54" t="s">
        <v>667</v>
      </c>
      <c r="B503" s="54" t="s">
        <v>668</v>
      </c>
      <c r="C503" s="31">
        <v>4301011551</v>
      </c>
      <c r="D503" s="379">
        <v>4640242180038</v>
      </c>
      <c r="E503" s="380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600" t="s">
        <v>669</v>
      </c>
      <c r="P503" s="385"/>
      <c r="Q503" s="385"/>
      <c r="R503" s="385"/>
      <c r="S503" s="380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idden="1" x14ac:dyDescent="0.2">
      <c r="A504" s="376"/>
      <c r="B504" s="377"/>
      <c r="C504" s="377"/>
      <c r="D504" s="377"/>
      <c r="E504" s="377"/>
      <c r="F504" s="377"/>
      <c r="G504" s="377"/>
      <c r="H504" s="377"/>
      <c r="I504" s="377"/>
      <c r="J504" s="377"/>
      <c r="K504" s="377"/>
      <c r="L504" s="377"/>
      <c r="M504" s="377"/>
      <c r="N504" s="378"/>
      <c r="O504" s="381" t="s">
        <v>72</v>
      </c>
      <c r="P504" s="382"/>
      <c r="Q504" s="382"/>
      <c r="R504" s="382"/>
      <c r="S504" s="382"/>
      <c r="T504" s="382"/>
      <c r="U504" s="38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hidden="1" x14ac:dyDescent="0.2">
      <c r="A505" s="377"/>
      <c r="B505" s="377"/>
      <c r="C505" s="377"/>
      <c r="D505" s="377"/>
      <c r="E505" s="377"/>
      <c r="F505" s="377"/>
      <c r="G505" s="377"/>
      <c r="H505" s="377"/>
      <c r="I505" s="377"/>
      <c r="J505" s="377"/>
      <c r="K505" s="377"/>
      <c r="L505" s="377"/>
      <c r="M505" s="377"/>
      <c r="N505" s="378"/>
      <c r="O505" s="381" t="s">
        <v>72</v>
      </c>
      <c r="P505" s="382"/>
      <c r="Q505" s="382"/>
      <c r="R505" s="382"/>
      <c r="S505" s="382"/>
      <c r="T505" s="382"/>
      <c r="U505" s="38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hidden="1" customHeight="1" x14ac:dyDescent="0.25">
      <c r="A506" s="386" t="s">
        <v>102</v>
      </c>
      <c r="B506" s="377"/>
      <c r="C506" s="377"/>
      <c r="D506" s="377"/>
      <c r="E506" s="377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  <c r="X506" s="377"/>
      <c r="Y506" s="377"/>
      <c r="Z506" s="366"/>
      <c r="AA506" s="366"/>
    </row>
    <row r="507" spans="1:67" ht="27" hidden="1" customHeight="1" x14ac:dyDescent="0.25">
      <c r="A507" s="54" t="s">
        <v>670</v>
      </c>
      <c r="B507" s="54" t="s">
        <v>671</v>
      </c>
      <c r="C507" s="31">
        <v>4301020260</v>
      </c>
      <c r="D507" s="379">
        <v>4640242180526</v>
      </c>
      <c r="E507" s="380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1" t="s">
        <v>672</v>
      </c>
      <c r="P507" s="385"/>
      <c r="Q507" s="385"/>
      <c r="R507" s="385"/>
      <c r="S507" s="380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hidden="1" customHeight="1" x14ac:dyDescent="0.25">
      <c r="A508" s="54" t="s">
        <v>673</v>
      </c>
      <c r="B508" s="54" t="s">
        <v>674</v>
      </c>
      <c r="C508" s="31">
        <v>4301020269</v>
      </c>
      <c r="D508" s="379">
        <v>4640242180519</v>
      </c>
      <c r="E508" s="380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733" t="s">
        <v>675</v>
      </c>
      <c r="P508" s="385"/>
      <c r="Q508" s="385"/>
      <c r="R508" s="385"/>
      <c r="S508" s="380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hidden="1" customHeight="1" x14ac:dyDescent="0.25">
      <c r="A509" s="54" t="s">
        <v>676</v>
      </c>
      <c r="B509" s="54" t="s">
        <v>677</v>
      </c>
      <c r="C509" s="31">
        <v>4301020309</v>
      </c>
      <c r="D509" s="379">
        <v>4640242180090</v>
      </c>
      <c r="E509" s="380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394" t="s">
        <v>678</v>
      </c>
      <c r="P509" s="385"/>
      <c r="Q509" s="385"/>
      <c r="R509" s="385"/>
      <c r="S509" s="380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hidden="1" customHeight="1" x14ac:dyDescent="0.25">
      <c r="A510" s="54" t="s">
        <v>679</v>
      </c>
      <c r="B510" s="54" t="s">
        <v>680</v>
      </c>
      <c r="C510" s="31">
        <v>4301020314</v>
      </c>
      <c r="D510" s="379">
        <v>4640242180090</v>
      </c>
      <c r="E510" s="380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01" t="s">
        <v>681</v>
      </c>
      <c r="P510" s="385"/>
      <c r="Q510" s="385"/>
      <c r="R510" s="385"/>
      <c r="S510" s="380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376"/>
      <c r="B511" s="377"/>
      <c r="C511" s="377"/>
      <c r="D511" s="377"/>
      <c r="E511" s="377"/>
      <c r="F511" s="377"/>
      <c r="G511" s="377"/>
      <c r="H511" s="377"/>
      <c r="I511" s="377"/>
      <c r="J511" s="377"/>
      <c r="K511" s="377"/>
      <c r="L511" s="377"/>
      <c r="M511" s="377"/>
      <c r="N511" s="378"/>
      <c r="O511" s="381" t="s">
        <v>72</v>
      </c>
      <c r="P511" s="382"/>
      <c r="Q511" s="382"/>
      <c r="R511" s="382"/>
      <c r="S511" s="382"/>
      <c r="T511" s="382"/>
      <c r="U511" s="38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hidden="1" x14ac:dyDescent="0.2">
      <c r="A512" s="377"/>
      <c r="B512" s="377"/>
      <c r="C512" s="377"/>
      <c r="D512" s="377"/>
      <c r="E512" s="377"/>
      <c r="F512" s="377"/>
      <c r="G512" s="377"/>
      <c r="H512" s="377"/>
      <c r="I512" s="377"/>
      <c r="J512" s="377"/>
      <c r="K512" s="377"/>
      <c r="L512" s="377"/>
      <c r="M512" s="377"/>
      <c r="N512" s="378"/>
      <c r="O512" s="381" t="s">
        <v>72</v>
      </c>
      <c r="P512" s="382"/>
      <c r="Q512" s="382"/>
      <c r="R512" s="382"/>
      <c r="S512" s="382"/>
      <c r="T512" s="382"/>
      <c r="U512" s="38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hidden="1" customHeight="1" x14ac:dyDescent="0.25">
      <c r="A513" s="386" t="s">
        <v>61</v>
      </c>
      <c r="B513" s="377"/>
      <c r="C513" s="377"/>
      <c r="D513" s="377"/>
      <c r="E513" s="377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  <c r="X513" s="377"/>
      <c r="Y513" s="377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9">
        <v>4640242180816</v>
      </c>
      <c r="E514" s="380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82" t="s">
        <v>684</v>
      </c>
      <c r="P514" s="385"/>
      <c r="Q514" s="385"/>
      <c r="R514" s="385"/>
      <c r="S514" s="380"/>
      <c r="T514" s="34"/>
      <c r="U514" s="34"/>
      <c r="V514" s="35" t="s">
        <v>67</v>
      </c>
      <c r="W514" s="370">
        <v>76</v>
      </c>
      <c r="X514" s="371">
        <f t="shared" ref="X514:X519" si="98">IFERROR(IF(W514="",0,CEILING((W514/$H514),1)*$H514),"")</f>
        <v>79.8</v>
      </c>
      <c r="Y514" s="36">
        <f>IFERROR(IF(X514=0,"",ROUNDUP(X514/H514,0)*0.00753),"")</f>
        <v>0.14307</v>
      </c>
      <c r="Z514" s="56"/>
      <c r="AA514" s="57"/>
      <c r="AE514" s="64"/>
      <c r="BB514" s="346" t="s">
        <v>1</v>
      </c>
      <c r="BL514" s="64">
        <f t="shared" ref="BL514:BL519" si="99">IFERROR(W514*I514/H514,"0")</f>
        <v>80.704761904761895</v>
      </c>
      <c r="BM514" s="64">
        <f t="shared" ref="BM514:BM519" si="100">IFERROR(X514*I514/H514,"0")</f>
        <v>84.739999999999981</v>
      </c>
      <c r="BN514" s="64">
        <f t="shared" ref="BN514:BN519" si="101">IFERROR(1/J514*(W514/H514),"0")</f>
        <v>0.11599511599511599</v>
      </c>
      <c r="BO514" s="64">
        <f t="shared" ref="BO514:BO519" si="102">IFERROR(1/J514*(X514/H514),"0")</f>
        <v>0.12179487179487179</v>
      </c>
    </row>
    <row r="515" spans="1:67" ht="27" hidden="1" customHeight="1" x14ac:dyDescent="0.25">
      <c r="A515" s="54" t="s">
        <v>685</v>
      </c>
      <c r="B515" s="54" t="s">
        <v>686</v>
      </c>
      <c r="C515" s="31">
        <v>4301031194</v>
      </c>
      <c r="D515" s="379">
        <v>4680115880856</v>
      </c>
      <c r="E515" s="380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49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85"/>
      <c r="Q515" s="385"/>
      <c r="R515" s="385"/>
      <c r="S515" s="380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9">
        <v>4640242180595</v>
      </c>
      <c r="E516" s="380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511" t="s">
        <v>689</v>
      </c>
      <c r="P516" s="385"/>
      <c r="Q516" s="385"/>
      <c r="R516" s="385"/>
      <c r="S516" s="380"/>
      <c r="T516" s="34"/>
      <c r="U516" s="34"/>
      <c r="V516" s="35" t="s">
        <v>67</v>
      </c>
      <c r="W516" s="370">
        <v>28</v>
      </c>
      <c r="X516" s="371">
        <f t="shared" si="98"/>
        <v>29.400000000000002</v>
      </c>
      <c r="Y516" s="36">
        <f>IFERROR(IF(X516=0,"",ROUNDUP(X516/H516,0)*0.00753),"")</f>
        <v>5.271E-2</v>
      </c>
      <c r="Z516" s="56"/>
      <c r="AA516" s="57"/>
      <c r="AE516" s="64"/>
      <c r="BB516" s="348" t="s">
        <v>1</v>
      </c>
      <c r="BL516" s="64">
        <f t="shared" si="99"/>
        <v>29.733333333333331</v>
      </c>
      <c r="BM516" s="64">
        <f t="shared" si="100"/>
        <v>31.22</v>
      </c>
      <c r="BN516" s="64">
        <f t="shared" si="101"/>
        <v>4.2735042735042729E-2</v>
      </c>
      <c r="BO516" s="64">
        <f t="shared" si="102"/>
        <v>4.4871794871794872E-2</v>
      </c>
    </row>
    <row r="517" spans="1:67" ht="27" hidden="1" customHeight="1" x14ac:dyDescent="0.25">
      <c r="A517" s="54" t="s">
        <v>690</v>
      </c>
      <c r="B517" s="54" t="s">
        <v>691</v>
      </c>
      <c r="C517" s="31">
        <v>4301031321</v>
      </c>
      <c r="D517" s="379">
        <v>4640242180076</v>
      </c>
      <c r="E517" s="380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33" t="s">
        <v>692</v>
      </c>
      <c r="P517" s="385"/>
      <c r="Q517" s="385"/>
      <c r="R517" s="385"/>
      <c r="S517" s="380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hidden="1" customHeight="1" x14ac:dyDescent="0.25">
      <c r="A518" s="54" t="s">
        <v>693</v>
      </c>
      <c r="B518" s="54" t="s">
        <v>694</v>
      </c>
      <c r="C518" s="31">
        <v>4301031203</v>
      </c>
      <c r="D518" s="379">
        <v>4640242180908</v>
      </c>
      <c r="E518" s="380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2" t="s">
        <v>695</v>
      </c>
      <c r="P518" s="385"/>
      <c r="Q518" s="385"/>
      <c r="R518" s="385"/>
      <c r="S518" s="380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hidden="1" customHeight="1" x14ac:dyDescent="0.25">
      <c r="A519" s="54" t="s">
        <v>696</v>
      </c>
      <c r="B519" s="54" t="s">
        <v>697</v>
      </c>
      <c r="C519" s="31">
        <v>4301031200</v>
      </c>
      <c r="D519" s="379">
        <v>4640242180489</v>
      </c>
      <c r="E519" s="380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34" t="s">
        <v>698</v>
      </c>
      <c r="P519" s="385"/>
      <c r="Q519" s="385"/>
      <c r="R519" s="385"/>
      <c r="S519" s="380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76"/>
      <c r="B520" s="377"/>
      <c r="C520" s="377"/>
      <c r="D520" s="377"/>
      <c r="E520" s="377"/>
      <c r="F520" s="377"/>
      <c r="G520" s="377"/>
      <c r="H520" s="377"/>
      <c r="I520" s="377"/>
      <c r="J520" s="377"/>
      <c r="K520" s="377"/>
      <c r="L520" s="377"/>
      <c r="M520" s="377"/>
      <c r="N520" s="378"/>
      <c r="O520" s="381" t="s">
        <v>72</v>
      </c>
      <c r="P520" s="382"/>
      <c r="Q520" s="382"/>
      <c r="R520" s="382"/>
      <c r="S520" s="382"/>
      <c r="T520" s="382"/>
      <c r="U520" s="383"/>
      <c r="V520" s="37" t="s">
        <v>73</v>
      </c>
      <c r="W520" s="372">
        <f>IFERROR(W514/H514,"0")+IFERROR(W515/H515,"0")+IFERROR(W516/H516,"0")+IFERROR(W517/H517,"0")+IFERROR(W518/H518,"0")+IFERROR(W519/H519,"0")</f>
        <v>24.761904761904759</v>
      </c>
      <c r="X520" s="372">
        <f>IFERROR(X514/H514,"0")+IFERROR(X515/H515,"0")+IFERROR(X516/H516,"0")+IFERROR(X517/H517,"0")+IFERROR(X518/H518,"0")+IFERROR(X519/H519,"0")</f>
        <v>26</v>
      </c>
      <c r="Y520" s="372">
        <f>IFERROR(IF(Y514="",0,Y514),"0")+IFERROR(IF(Y515="",0,Y515),"0")+IFERROR(IF(Y516="",0,Y516),"0")+IFERROR(IF(Y517="",0,Y517),"0")+IFERROR(IF(Y518="",0,Y518),"0")+IFERROR(IF(Y519="",0,Y519),"0")</f>
        <v>0.19578000000000001</v>
      </c>
      <c r="Z520" s="373"/>
      <c r="AA520" s="373"/>
    </row>
    <row r="521" spans="1:67" x14ac:dyDescent="0.2">
      <c r="A521" s="377"/>
      <c r="B521" s="377"/>
      <c r="C521" s="377"/>
      <c r="D521" s="377"/>
      <c r="E521" s="377"/>
      <c r="F521" s="377"/>
      <c r="G521" s="377"/>
      <c r="H521" s="377"/>
      <c r="I521" s="377"/>
      <c r="J521" s="377"/>
      <c r="K521" s="377"/>
      <c r="L521" s="377"/>
      <c r="M521" s="377"/>
      <c r="N521" s="378"/>
      <c r="O521" s="381" t="s">
        <v>72</v>
      </c>
      <c r="P521" s="382"/>
      <c r="Q521" s="382"/>
      <c r="R521" s="382"/>
      <c r="S521" s="382"/>
      <c r="T521" s="382"/>
      <c r="U521" s="383"/>
      <c r="V521" s="37" t="s">
        <v>67</v>
      </c>
      <c r="W521" s="372">
        <f>IFERROR(SUM(W514:W519),"0")</f>
        <v>104</v>
      </c>
      <c r="X521" s="372">
        <f>IFERROR(SUM(X514:X519),"0")</f>
        <v>109.2</v>
      </c>
      <c r="Y521" s="37"/>
      <c r="Z521" s="373"/>
      <c r="AA521" s="373"/>
    </row>
    <row r="522" spans="1:67" ht="14.25" hidden="1" customHeight="1" x14ac:dyDescent="0.25">
      <c r="A522" s="386" t="s">
        <v>74</v>
      </c>
      <c r="B522" s="377"/>
      <c r="C522" s="377"/>
      <c r="D522" s="377"/>
      <c r="E522" s="377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  <c r="X522" s="377"/>
      <c r="Y522" s="377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9">
        <v>4640242180533</v>
      </c>
      <c r="E523" s="380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686" t="s">
        <v>701</v>
      </c>
      <c r="P523" s="385"/>
      <c r="Q523" s="385"/>
      <c r="R523" s="385"/>
      <c r="S523" s="380"/>
      <c r="T523" s="34"/>
      <c r="U523" s="34"/>
      <c r="V523" s="35" t="s">
        <v>67</v>
      </c>
      <c r="W523" s="370">
        <v>80</v>
      </c>
      <c r="X523" s="371">
        <f>IFERROR(IF(W523="",0,CEILING((W523/$H523),1)*$H523),"")</f>
        <v>85.8</v>
      </c>
      <c r="Y523" s="36">
        <f>IFERROR(IF(X523=0,"",ROUNDUP(X523/H523,0)*0.02175),"")</f>
        <v>0.23924999999999999</v>
      </c>
      <c r="Z523" s="56"/>
      <c r="AA523" s="57"/>
      <c r="AE523" s="64"/>
      <c r="BB523" s="352" t="s">
        <v>1</v>
      </c>
      <c r="BL523" s="64">
        <f>IFERROR(W523*I523/H523,"0")</f>
        <v>85.784615384615407</v>
      </c>
      <c r="BM523" s="64">
        <f>IFERROR(X523*I523/H523,"0")</f>
        <v>92.004000000000005</v>
      </c>
      <c r="BN523" s="64">
        <f>IFERROR(1/J523*(W523/H523),"0")</f>
        <v>0.18315018315018317</v>
      </c>
      <c r="BO523" s="64">
        <f>IFERROR(1/J523*(X523/H523),"0")</f>
        <v>0.19642857142857142</v>
      </c>
    </row>
    <row r="524" spans="1:67" ht="27" hidden="1" customHeight="1" x14ac:dyDescent="0.25">
      <c r="A524" s="54" t="s">
        <v>702</v>
      </c>
      <c r="B524" s="54" t="s">
        <v>703</v>
      </c>
      <c r="C524" s="31">
        <v>4301051780</v>
      </c>
      <c r="D524" s="379">
        <v>4640242180106</v>
      </c>
      <c r="E524" s="380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517" t="s">
        <v>704</v>
      </c>
      <c r="P524" s="385"/>
      <c r="Q524" s="385"/>
      <c r="R524" s="385"/>
      <c r="S524" s="380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705</v>
      </c>
      <c r="B525" s="54" t="s">
        <v>706</v>
      </c>
      <c r="C525" s="31">
        <v>4301051510</v>
      </c>
      <c r="D525" s="379">
        <v>4640242180540</v>
      </c>
      <c r="E525" s="380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52" t="s">
        <v>707</v>
      </c>
      <c r="P525" s="385"/>
      <c r="Q525" s="385"/>
      <c r="R525" s="385"/>
      <c r="S525" s="380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708</v>
      </c>
      <c r="B526" s="54" t="s">
        <v>709</v>
      </c>
      <c r="C526" s="31">
        <v>4301051390</v>
      </c>
      <c r="D526" s="379">
        <v>4640242181233</v>
      </c>
      <c r="E526" s="380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87" t="s">
        <v>710</v>
      </c>
      <c r="P526" s="385"/>
      <c r="Q526" s="385"/>
      <c r="R526" s="385"/>
      <c r="S526" s="380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711</v>
      </c>
      <c r="B527" s="54" t="s">
        <v>712</v>
      </c>
      <c r="C527" s="31">
        <v>4301051448</v>
      </c>
      <c r="D527" s="379">
        <v>4640242181226</v>
      </c>
      <c r="E527" s="380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484" t="s">
        <v>713</v>
      </c>
      <c r="P527" s="385"/>
      <c r="Q527" s="385"/>
      <c r="R527" s="385"/>
      <c r="S527" s="380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76"/>
      <c r="B528" s="377"/>
      <c r="C528" s="377"/>
      <c r="D528" s="377"/>
      <c r="E528" s="377"/>
      <c r="F528" s="377"/>
      <c r="G528" s="377"/>
      <c r="H528" s="377"/>
      <c r="I528" s="377"/>
      <c r="J528" s="377"/>
      <c r="K528" s="377"/>
      <c r="L528" s="377"/>
      <c r="M528" s="377"/>
      <c r="N528" s="378"/>
      <c r="O528" s="381" t="s">
        <v>72</v>
      </c>
      <c r="P528" s="382"/>
      <c r="Q528" s="382"/>
      <c r="R528" s="382"/>
      <c r="S528" s="382"/>
      <c r="T528" s="382"/>
      <c r="U528" s="383"/>
      <c r="V528" s="37" t="s">
        <v>73</v>
      </c>
      <c r="W528" s="372">
        <f>IFERROR(W523/H523,"0")+IFERROR(W524/H524,"0")+IFERROR(W525/H525,"0")+IFERROR(W526/H526,"0")+IFERROR(W527/H527,"0")</f>
        <v>10.256410256410257</v>
      </c>
      <c r="X528" s="372">
        <f>IFERROR(X523/H523,"0")+IFERROR(X524/H524,"0")+IFERROR(X525/H525,"0")+IFERROR(X526/H526,"0")+IFERROR(X527/H527,"0")</f>
        <v>11</v>
      </c>
      <c r="Y528" s="372">
        <f>IFERROR(IF(Y523="",0,Y523),"0")+IFERROR(IF(Y524="",0,Y524),"0")+IFERROR(IF(Y525="",0,Y525),"0")+IFERROR(IF(Y526="",0,Y526),"0")+IFERROR(IF(Y527="",0,Y527),"0")</f>
        <v>0.23924999999999999</v>
      </c>
      <c r="Z528" s="373"/>
      <c r="AA528" s="373"/>
    </row>
    <row r="529" spans="1:67" x14ac:dyDescent="0.2">
      <c r="A529" s="377"/>
      <c r="B529" s="377"/>
      <c r="C529" s="377"/>
      <c r="D529" s="377"/>
      <c r="E529" s="377"/>
      <c r="F529" s="377"/>
      <c r="G529" s="377"/>
      <c r="H529" s="377"/>
      <c r="I529" s="377"/>
      <c r="J529" s="377"/>
      <c r="K529" s="377"/>
      <c r="L529" s="377"/>
      <c r="M529" s="377"/>
      <c r="N529" s="378"/>
      <c r="O529" s="381" t="s">
        <v>72</v>
      </c>
      <c r="P529" s="382"/>
      <c r="Q529" s="382"/>
      <c r="R529" s="382"/>
      <c r="S529" s="382"/>
      <c r="T529" s="382"/>
      <c r="U529" s="383"/>
      <c r="V529" s="37" t="s">
        <v>67</v>
      </c>
      <c r="W529" s="372">
        <f>IFERROR(SUM(W523:W527),"0")</f>
        <v>80</v>
      </c>
      <c r="X529" s="372">
        <f>IFERROR(SUM(X523:X527),"0")</f>
        <v>85.8</v>
      </c>
      <c r="Y529" s="37"/>
      <c r="Z529" s="373"/>
      <c r="AA529" s="373"/>
    </row>
    <row r="530" spans="1:67" ht="14.25" hidden="1" customHeight="1" x14ac:dyDescent="0.25">
      <c r="A530" s="386" t="s">
        <v>205</v>
      </c>
      <c r="B530" s="377"/>
      <c r="C530" s="377"/>
      <c r="D530" s="377"/>
      <c r="E530" s="377"/>
      <c r="F530" s="377"/>
      <c r="G530" s="377"/>
      <c r="H530" s="377"/>
      <c r="I530" s="377"/>
      <c r="J530" s="377"/>
      <c r="K530" s="377"/>
      <c r="L530" s="377"/>
      <c r="M530" s="377"/>
      <c r="N530" s="377"/>
      <c r="O530" s="377"/>
      <c r="P530" s="377"/>
      <c r="Q530" s="377"/>
      <c r="R530" s="377"/>
      <c r="S530" s="377"/>
      <c r="T530" s="377"/>
      <c r="U530" s="377"/>
      <c r="V530" s="377"/>
      <c r="W530" s="377"/>
      <c r="X530" s="377"/>
      <c r="Y530" s="377"/>
      <c r="Z530" s="366"/>
      <c r="AA530" s="366"/>
    </row>
    <row r="531" spans="1:67" ht="27" hidden="1" customHeight="1" x14ac:dyDescent="0.25">
      <c r="A531" s="54" t="s">
        <v>714</v>
      </c>
      <c r="B531" s="54" t="s">
        <v>715</v>
      </c>
      <c r="C531" s="31">
        <v>4301060408</v>
      </c>
      <c r="D531" s="379">
        <v>4640242180120</v>
      </c>
      <c r="E531" s="380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51" t="s">
        <v>716</v>
      </c>
      <c r="P531" s="385"/>
      <c r="Q531" s="385"/>
      <c r="R531" s="385"/>
      <c r="S531" s="380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714</v>
      </c>
      <c r="B532" s="54" t="s">
        <v>717</v>
      </c>
      <c r="C532" s="31">
        <v>4301060354</v>
      </c>
      <c r="D532" s="379">
        <v>4640242180120</v>
      </c>
      <c r="E532" s="380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476" t="s">
        <v>718</v>
      </c>
      <c r="P532" s="385"/>
      <c r="Q532" s="385"/>
      <c r="R532" s="385"/>
      <c r="S532" s="380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719</v>
      </c>
      <c r="B533" s="54" t="s">
        <v>720</v>
      </c>
      <c r="C533" s="31">
        <v>4301060407</v>
      </c>
      <c r="D533" s="379">
        <v>4640242180137</v>
      </c>
      <c r="E533" s="380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40" t="s">
        <v>721</v>
      </c>
      <c r="P533" s="385"/>
      <c r="Q533" s="385"/>
      <c r="R533" s="385"/>
      <c r="S533" s="380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719</v>
      </c>
      <c r="B534" s="54" t="s">
        <v>722</v>
      </c>
      <c r="C534" s="31">
        <v>4301060355</v>
      </c>
      <c r="D534" s="379">
        <v>4640242180137</v>
      </c>
      <c r="E534" s="380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25" t="s">
        <v>723</v>
      </c>
      <c r="P534" s="385"/>
      <c r="Q534" s="385"/>
      <c r="R534" s="385"/>
      <c r="S534" s="380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idden="1" x14ac:dyDescent="0.2">
      <c r="A535" s="376"/>
      <c r="B535" s="377"/>
      <c r="C535" s="377"/>
      <c r="D535" s="377"/>
      <c r="E535" s="377"/>
      <c r="F535" s="377"/>
      <c r="G535" s="377"/>
      <c r="H535" s="377"/>
      <c r="I535" s="377"/>
      <c r="J535" s="377"/>
      <c r="K535" s="377"/>
      <c r="L535" s="377"/>
      <c r="M535" s="377"/>
      <c r="N535" s="378"/>
      <c r="O535" s="381" t="s">
        <v>72</v>
      </c>
      <c r="P535" s="382"/>
      <c r="Q535" s="382"/>
      <c r="R535" s="382"/>
      <c r="S535" s="382"/>
      <c r="T535" s="382"/>
      <c r="U535" s="38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hidden="1" x14ac:dyDescent="0.2">
      <c r="A536" s="377"/>
      <c r="B536" s="377"/>
      <c r="C536" s="377"/>
      <c r="D536" s="377"/>
      <c r="E536" s="377"/>
      <c r="F536" s="377"/>
      <c r="G536" s="377"/>
      <c r="H536" s="377"/>
      <c r="I536" s="377"/>
      <c r="J536" s="377"/>
      <c r="K536" s="377"/>
      <c r="L536" s="377"/>
      <c r="M536" s="377"/>
      <c r="N536" s="378"/>
      <c r="O536" s="381" t="s">
        <v>72</v>
      </c>
      <c r="P536" s="382"/>
      <c r="Q536" s="382"/>
      <c r="R536" s="382"/>
      <c r="S536" s="382"/>
      <c r="T536" s="382"/>
      <c r="U536" s="38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487"/>
      <c r="B537" s="377"/>
      <c r="C537" s="377"/>
      <c r="D537" s="377"/>
      <c r="E537" s="377"/>
      <c r="F537" s="377"/>
      <c r="G537" s="377"/>
      <c r="H537" s="377"/>
      <c r="I537" s="377"/>
      <c r="J537" s="377"/>
      <c r="K537" s="377"/>
      <c r="L537" s="377"/>
      <c r="M537" s="377"/>
      <c r="N537" s="488"/>
      <c r="O537" s="431" t="s">
        <v>724</v>
      </c>
      <c r="P537" s="400"/>
      <c r="Q537" s="400"/>
      <c r="R537" s="400"/>
      <c r="S537" s="400"/>
      <c r="T537" s="400"/>
      <c r="U537" s="397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17096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17293.02</v>
      </c>
      <c r="Y537" s="37"/>
      <c r="Z537" s="373"/>
      <c r="AA537" s="373"/>
    </row>
    <row r="538" spans="1:67" x14ac:dyDescent="0.2">
      <c r="A538" s="377"/>
      <c r="B538" s="377"/>
      <c r="C538" s="377"/>
      <c r="D538" s="377"/>
      <c r="E538" s="377"/>
      <c r="F538" s="377"/>
      <c r="G538" s="377"/>
      <c r="H538" s="377"/>
      <c r="I538" s="377"/>
      <c r="J538" s="377"/>
      <c r="K538" s="377"/>
      <c r="L538" s="377"/>
      <c r="M538" s="377"/>
      <c r="N538" s="488"/>
      <c r="O538" s="431" t="s">
        <v>725</v>
      </c>
      <c r="P538" s="400"/>
      <c r="Q538" s="400"/>
      <c r="R538" s="400"/>
      <c r="S538" s="400"/>
      <c r="T538" s="400"/>
      <c r="U538" s="397"/>
      <c r="V538" s="37" t="s">
        <v>67</v>
      </c>
      <c r="W538" s="372">
        <f>IFERROR(SUM(BL22:BL534),"0")</f>
        <v>18141.206691969965</v>
      </c>
      <c r="X538" s="372">
        <f>IFERROR(SUM(BM22:BM534),"0")</f>
        <v>18350.189999999999</v>
      </c>
      <c r="Y538" s="37"/>
      <c r="Z538" s="373"/>
      <c r="AA538" s="373"/>
    </row>
    <row r="539" spans="1:67" x14ac:dyDescent="0.2">
      <c r="A539" s="377"/>
      <c r="B539" s="377"/>
      <c r="C539" s="377"/>
      <c r="D539" s="377"/>
      <c r="E539" s="377"/>
      <c r="F539" s="377"/>
      <c r="G539" s="377"/>
      <c r="H539" s="377"/>
      <c r="I539" s="377"/>
      <c r="J539" s="377"/>
      <c r="K539" s="377"/>
      <c r="L539" s="377"/>
      <c r="M539" s="377"/>
      <c r="N539" s="488"/>
      <c r="O539" s="431" t="s">
        <v>726</v>
      </c>
      <c r="P539" s="400"/>
      <c r="Q539" s="400"/>
      <c r="R539" s="400"/>
      <c r="S539" s="400"/>
      <c r="T539" s="400"/>
      <c r="U539" s="397"/>
      <c r="V539" s="37" t="s">
        <v>727</v>
      </c>
      <c r="W539" s="38">
        <f>ROUNDUP(SUM(BN22:BN534),0)</f>
        <v>33</v>
      </c>
      <c r="X539" s="38">
        <f>ROUNDUP(SUM(BO22:BO534),0)</f>
        <v>33</v>
      </c>
      <c r="Y539" s="37"/>
      <c r="Z539" s="373"/>
      <c r="AA539" s="373"/>
    </row>
    <row r="540" spans="1:67" x14ac:dyDescent="0.2">
      <c r="A540" s="377"/>
      <c r="B540" s="377"/>
      <c r="C540" s="377"/>
      <c r="D540" s="377"/>
      <c r="E540" s="377"/>
      <c r="F540" s="377"/>
      <c r="G540" s="377"/>
      <c r="H540" s="377"/>
      <c r="I540" s="377"/>
      <c r="J540" s="377"/>
      <c r="K540" s="377"/>
      <c r="L540" s="377"/>
      <c r="M540" s="377"/>
      <c r="N540" s="488"/>
      <c r="O540" s="431" t="s">
        <v>728</v>
      </c>
      <c r="P540" s="400"/>
      <c r="Q540" s="400"/>
      <c r="R540" s="400"/>
      <c r="S540" s="400"/>
      <c r="T540" s="400"/>
      <c r="U540" s="397"/>
      <c r="V540" s="37" t="s">
        <v>67</v>
      </c>
      <c r="W540" s="372">
        <f>GrossWeightTotal+PalletQtyTotal*25</f>
        <v>18966.206691969965</v>
      </c>
      <c r="X540" s="372">
        <f>GrossWeightTotalR+PalletQtyTotalR*25</f>
        <v>19175.189999999999</v>
      </c>
      <c r="Y540" s="37"/>
      <c r="Z540" s="373"/>
      <c r="AA540" s="373"/>
    </row>
    <row r="541" spans="1:67" x14ac:dyDescent="0.2">
      <c r="A541" s="377"/>
      <c r="B541" s="377"/>
      <c r="C541" s="377"/>
      <c r="D541" s="377"/>
      <c r="E541" s="377"/>
      <c r="F541" s="377"/>
      <c r="G541" s="377"/>
      <c r="H541" s="377"/>
      <c r="I541" s="377"/>
      <c r="J541" s="377"/>
      <c r="K541" s="377"/>
      <c r="L541" s="377"/>
      <c r="M541" s="377"/>
      <c r="N541" s="488"/>
      <c r="O541" s="431" t="s">
        <v>729</v>
      </c>
      <c r="P541" s="400"/>
      <c r="Q541" s="400"/>
      <c r="R541" s="400"/>
      <c r="S541" s="400"/>
      <c r="T541" s="400"/>
      <c r="U541" s="397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2853.8230175072631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2884</v>
      </c>
      <c r="Y541" s="37"/>
      <c r="Z541" s="373"/>
      <c r="AA541" s="373"/>
    </row>
    <row r="542" spans="1:67" ht="14.25" hidden="1" customHeight="1" x14ac:dyDescent="0.2">
      <c r="A542" s="377"/>
      <c r="B542" s="377"/>
      <c r="C542" s="377"/>
      <c r="D542" s="377"/>
      <c r="E542" s="377"/>
      <c r="F542" s="377"/>
      <c r="G542" s="377"/>
      <c r="H542" s="377"/>
      <c r="I542" s="377"/>
      <c r="J542" s="377"/>
      <c r="K542" s="377"/>
      <c r="L542" s="377"/>
      <c r="M542" s="377"/>
      <c r="N542" s="488"/>
      <c r="O542" s="431" t="s">
        <v>730</v>
      </c>
      <c r="P542" s="400"/>
      <c r="Q542" s="400"/>
      <c r="R542" s="400"/>
      <c r="S542" s="400"/>
      <c r="T542" s="400"/>
      <c r="U542" s="397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38.76182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374" t="s">
        <v>100</v>
      </c>
      <c r="D544" s="390"/>
      <c r="E544" s="390"/>
      <c r="F544" s="391"/>
      <c r="G544" s="374" t="s">
        <v>228</v>
      </c>
      <c r="H544" s="390"/>
      <c r="I544" s="390"/>
      <c r="J544" s="390"/>
      <c r="K544" s="390"/>
      <c r="L544" s="390"/>
      <c r="M544" s="390"/>
      <c r="N544" s="390"/>
      <c r="O544" s="390"/>
      <c r="P544" s="391"/>
      <c r="Q544" s="374" t="s">
        <v>453</v>
      </c>
      <c r="R544" s="391"/>
      <c r="S544" s="374" t="s">
        <v>511</v>
      </c>
      <c r="T544" s="390"/>
      <c r="U544" s="39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631" t="s">
        <v>733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218</v>
      </c>
      <c r="G545" s="374" t="s">
        <v>229</v>
      </c>
      <c r="H545" s="374" t="s">
        <v>236</v>
      </c>
      <c r="I545" s="374" t="s">
        <v>255</v>
      </c>
      <c r="J545" s="374" t="s">
        <v>314</v>
      </c>
      <c r="K545" s="368"/>
      <c r="L545" s="374" t="s">
        <v>344</v>
      </c>
      <c r="M545" s="368"/>
      <c r="N545" s="374" t="s">
        <v>344</v>
      </c>
      <c r="O545" s="374" t="s">
        <v>423</v>
      </c>
      <c r="P545" s="374" t="s">
        <v>440</v>
      </c>
      <c r="Q545" s="374" t="s">
        <v>454</v>
      </c>
      <c r="R545" s="374" t="s">
        <v>486</v>
      </c>
      <c r="S545" s="374" t="s">
        <v>512</v>
      </c>
      <c r="T545" s="374" t="s">
        <v>559</v>
      </c>
      <c r="U545" s="374" t="s">
        <v>587</v>
      </c>
      <c r="V545" s="374" t="s">
        <v>597</v>
      </c>
      <c r="W545" s="374" t="s">
        <v>648</v>
      </c>
      <c r="AA545" s="52"/>
      <c r="AD545" s="368"/>
    </row>
    <row r="546" spans="1:30" ht="13.5" customHeight="1" thickBot="1" x14ac:dyDescent="0.25">
      <c r="A546" s="632"/>
      <c r="B546" s="375"/>
      <c r="C546" s="375"/>
      <c r="D546" s="375"/>
      <c r="E546" s="375"/>
      <c r="F546" s="375"/>
      <c r="G546" s="375"/>
      <c r="H546" s="375"/>
      <c r="I546" s="375"/>
      <c r="J546" s="375"/>
      <c r="K546" s="368"/>
      <c r="L546" s="375"/>
      <c r="M546" s="368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345.6</v>
      </c>
      <c r="D547" s="46">
        <f>IFERROR(X57*1,"0")+IFERROR(X58*1,"0")+IFERROR(X59*1,"0")+IFERROR(X60*1,"0")</f>
        <v>486.00000000000006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2255.3000000000002</v>
      </c>
      <c r="F547" s="46">
        <f>IFERROR(X131*1,"0")+IFERROR(X132*1,"0")+IFERROR(X133*1,"0")+IFERROR(X134*1,"0")+IFERROR(X135*1,"0")</f>
        <v>472.8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426.3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3022.7999999999993</v>
      </c>
      <c r="J547" s="46">
        <f>IFERROR(X206*1,"0")+IFERROR(X207*1,"0")+IFERROR(X208*1,"0")+IFERROR(X209*1,"0")+IFERROR(X210*1,"0")+IFERROR(X211*1,"0")+IFERROR(X215*1,"0")+IFERROR(X216*1,"0")</f>
        <v>58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1306.2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1306.2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57.9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3655.8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1078.1999999999998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37.200000000000003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27.6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3763.92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195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0,00"/>
        <filter val="1 127,00"/>
        <filter val="1 517,00"/>
        <filter val="1 616,00"/>
        <filter val="1 620,00"/>
        <filter val="10,00"/>
        <filter val="10,26"/>
        <filter val="100,00"/>
        <filter val="104,00"/>
        <filter val="106,00"/>
        <filter val="106,48"/>
        <filter val="107,07"/>
        <filter val="108,97"/>
        <filter val="109,00"/>
        <filter val="11,55"/>
        <filter val="115,00"/>
        <filter val="12,00"/>
        <filter val="125,00"/>
        <filter val="130,00"/>
        <filter val="138,75"/>
        <filter val="146,00"/>
        <filter val="15,24"/>
        <filter val="150,00"/>
        <filter val="152,24"/>
        <filter val="161,00"/>
        <filter val="164,00"/>
        <filter val="165,00"/>
        <filter val="169,00"/>
        <filter val="17 096,00"/>
        <filter val="170,95"/>
        <filter val="171,00"/>
        <filter val="174,95"/>
        <filter val="18 141,21"/>
        <filter val="18 966,21"/>
        <filter val="18,33"/>
        <filter val="18,72"/>
        <filter val="186,00"/>
        <filter val="2 239,00"/>
        <filter val="2 250,00"/>
        <filter val="2 853,82"/>
        <filter val="2,38"/>
        <filter val="2,50"/>
        <filter val="2,67"/>
        <filter val="20,00"/>
        <filter val="214,00"/>
        <filter val="220,00"/>
        <filter val="224,00"/>
        <filter val="228,00"/>
        <filter val="24,00"/>
        <filter val="24,76"/>
        <filter val="25,00"/>
        <filter val="258,00"/>
        <filter val="271,00"/>
        <filter val="273,00"/>
        <filter val="274,00"/>
        <filter val="28,00"/>
        <filter val="3,00"/>
        <filter val="3,95"/>
        <filter val="303,00"/>
        <filter val="304,00"/>
        <filter val="306,06"/>
        <filter val="306,82"/>
        <filter val="31,48"/>
        <filter val="316,00"/>
        <filter val="32,00"/>
        <filter val="320,00"/>
        <filter val="33"/>
        <filter val="337,00"/>
        <filter val="340,00"/>
        <filter val="343,00"/>
        <filter val="35,13"/>
        <filter val="354,00"/>
        <filter val="382,00"/>
        <filter val="4,31"/>
        <filter val="400,00"/>
        <filter val="424,00"/>
        <filter val="44,07"/>
        <filter val="464,00"/>
        <filter val="476,00"/>
        <filter val="5,00"/>
        <filter val="50,00"/>
        <filter val="500,00"/>
        <filter val="507,00"/>
        <filter val="550,00"/>
        <filter val="575,00"/>
        <filter val="600,00"/>
        <filter val="609,00"/>
        <filter val="636,35"/>
        <filter val="655,00"/>
        <filter val="658,00"/>
        <filter val="69,00"/>
        <filter val="700,00"/>
        <filter val="73,33"/>
        <filter val="750,00"/>
        <filter val="76,00"/>
        <filter val="77,50"/>
        <filter val="8,00"/>
        <filter val="8,62"/>
        <filter val="80,00"/>
        <filter val="850,00"/>
        <filter val="88,00"/>
        <filter val="9,00"/>
        <filter val="9,80"/>
        <filter val="900,00"/>
        <filter val="91,00"/>
        <filter val="95,70"/>
        <filter val="950,00"/>
        <filter val="97,00"/>
      </filters>
    </filterColumn>
  </autoFilter>
  <mergeCells count="977"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O224:S224"/>
    <mergeCell ref="D60:E60"/>
    <mergeCell ref="A204:Y204"/>
    <mergeCell ref="D187:E187"/>
    <mergeCell ref="O28:S28"/>
    <mergeCell ref="D174:E174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317:U317"/>
    <mergeCell ref="O117:U117"/>
    <mergeCell ref="A53:N54"/>
    <mergeCell ref="D166:E166"/>
    <mergeCell ref="D464:E464"/>
    <mergeCell ref="O167:S167"/>
    <mergeCell ref="D402:E402"/>
    <mergeCell ref="O403:S403"/>
    <mergeCell ref="A17:A18"/>
    <mergeCell ref="O355:S355"/>
    <mergeCell ref="O222:S222"/>
    <mergeCell ref="O17:S18"/>
    <mergeCell ref="O234:S234"/>
    <mergeCell ref="O172:S17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464:S464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O528:U528"/>
    <mergeCell ref="O402:S402"/>
    <mergeCell ref="O488:U488"/>
    <mergeCell ref="A482:N483"/>
    <mergeCell ref="O526:S526"/>
    <mergeCell ref="A220:Y220"/>
    <mergeCell ref="O221:S221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99:S99"/>
    <mergeCell ref="A197:Y197"/>
    <mergeCell ref="A102:N103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O240:S240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O27:S27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P12:Q12"/>
    <mergeCell ref="O196:U196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324:Y324"/>
    <mergeCell ref="O392:S392"/>
    <mergeCell ref="O125:S125"/>
    <mergeCell ref="A353:Y353"/>
    <mergeCell ref="O112:S112"/>
    <mergeCell ref="O308:U308"/>
    <mergeCell ref="O382:S382"/>
    <mergeCell ref="O267:S267"/>
    <mergeCell ref="D487:E487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A247:Y247"/>
    <mergeCell ref="O186:S186"/>
    <mergeCell ref="A217:N218"/>
    <mergeCell ref="O101:S101"/>
    <mergeCell ref="D33:E33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O498:S498"/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O327:S327"/>
    <mergeCell ref="O183:S183"/>
    <mergeCell ref="A138:Y138"/>
    <mergeCell ref="O486:S486"/>
    <mergeCell ref="O534:S53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2024-05-23T09:57:09Z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