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06F5DF-D54B-4BDA-871B-8F9888BFB0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7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8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8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2" i="1" s="1"/>
  <c r="O230" i="1"/>
  <c r="W227" i="1"/>
  <c r="W226" i="1"/>
  <c r="Y225" i="1"/>
  <c r="Y226" i="1" s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6" i="1" s="1"/>
  <c r="O144" i="1"/>
  <c r="W140" i="1"/>
  <c r="W139" i="1"/>
  <c r="Y138" i="1"/>
  <c r="Y139" i="1" s="1"/>
  <c r="X138" i="1"/>
  <c r="X140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X123" i="1" s="1"/>
  <c r="O119" i="1"/>
  <c r="W116" i="1"/>
  <c r="W115" i="1"/>
  <c r="Y114" i="1"/>
  <c r="Y115" i="1" s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49" i="1" s="1"/>
  <c r="W41" i="1"/>
  <c r="W40" i="1"/>
  <c r="Y39" i="1"/>
  <c r="X39" i="1"/>
  <c r="O39" i="1"/>
  <c r="Y38" i="1"/>
  <c r="X38" i="1"/>
  <c r="O38" i="1"/>
  <c r="Y37" i="1"/>
  <c r="X37" i="1"/>
  <c r="Y36" i="1"/>
  <c r="X36" i="1"/>
  <c r="X41" i="1" s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2" i="1" s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X78" i="1"/>
  <c r="Y87" i="1"/>
  <c r="X88" i="1"/>
  <c r="X102" i="1"/>
  <c r="X110" i="1"/>
  <c r="X134" i="1"/>
  <c r="X149" i="1"/>
  <c r="X154" i="1"/>
  <c r="X162" i="1"/>
  <c r="X167" i="1"/>
  <c r="X174" i="1"/>
  <c r="X179" i="1"/>
  <c r="X184" i="1"/>
  <c r="X189" i="1"/>
  <c r="Y196" i="1"/>
  <c r="X197" i="1"/>
  <c r="X213" i="1"/>
  <c r="X221" i="1"/>
  <c r="W299" i="1"/>
  <c r="Y32" i="1"/>
  <c r="Y40" i="1"/>
  <c r="X40" i="1"/>
  <c r="Y49" i="1"/>
  <c r="Y59" i="1"/>
  <c r="X60" i="1"/>
  <c r="Y65" i="1"/>
  <c r="X70" i="1"/>
  <c r="Y77" i="1"/>
  <c r="X77" i="1"/>
  <c r="X87" i="1"/>
  <c r="X95" i="1"/>
  <c r="Y94" i="1"/>
  <c r="Y102" i="1"/>
  <c r="Y110" i="1"/>
  <c r="X111" i="1"/>
  <c r="Y123" i="1"/>
  <c r="X128" i="1"/>
  <c r="Y134" i="1"/>
  <c r="X135" i="1"/>
  <c r="Y162" i="1"/>
  <c r="Y167" i="1"/>
  <c r="X168" i="1"/>
  <c r="X196" i="1"/>
  <c r="X204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9" i="1"/>
  <c r="J9" i="1"/>
  <c r="F10" i="1"/>
  <c r="X23" i="1"/>
  <c r="X33" i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Y304" i="1" l="1"/>
  <c r="X302" i="1"/>
  <c r="X299" i="1"/>
  <c r="X303" i="1"/>
  <c r="C312" i="1" s="1"/>
  <c r="A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<sst xmlns="http://schemas.openxmlformats.org/spreadsheetml/2006/main" count="1127" uniqueCount="425">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</sst>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45439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9</v>
      </c>
      <c r="X28" s="195">
        <f>IFERROR(IF(W28="","",W28),"")</f>
        <v>9</v>
      </c>
      <c r="Y28" s="36">
        <f>IFERROR(IF(W28="","",W28*0.00936),"")</f>
        <v>8.4240000000000009E-2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7</v>
      </c>
      <c r="X30" s="195">
        <f>IFERROR(IF(W30="","",W30),"")</f>
        <v>7</v>
      </c>
      <c r="Y30" s="36">
        <f>IFERROR(IF(W30="","",W30*0.00936),"")</f>
        <v>6.5519999999999995E-2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12</v>
      </c>
      <c r="X31" s="195">
        <f>IFERROR(IF(W31="","",W31),"")</f>
        <v>12</v>
      </c>
      <c r="Y31" s="36">
        <f>IFERROR(IF(W31="","",W31*0.00936),"")</f>
        <v>0.11232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28</v>
      </c>
      <c r="X32" s="196">
        <f>IFERROR(SUM(X28:X31),"0")</f>
        <v>28</v>
      </c>
      <c r="Y32" s="196">
        <f>IFERROR(IF(Y28="",0,Y28),"0")+IFERROR(IF(Y29="",0,Y29),"0")+IFERROR(IF(Y30="",0,Y30),"0")+IFERROR(IF(Y31="",0,Y31),"0")</f>
        <v>0.26207999999999998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42</v>
      </c>
      <c r="X33" s="196">
        <f>IFERROR(SUMPRODUCT(X28:X31*H28:H31),"0")</f>
        <v>42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26</v>
      </c>
      <c r="X39" s="195">
        <f>IFERROR(IF(W39="","",W39),"")</f>
        <v>26</v>
      </c>
      <c r="Y39" s="36">
        <f>IFERROR(IF(W39="","",W39*0.0155),"")</f>
        <v>0.40300000000000002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26</v>
      </c>
      <c r="X40" s="196">
        <f>IFERROR(SUM(X36:X39),"0")</f>
        <v>26</v>
      </c>
      <c r="Y40" s="196">
        <f>IFERROR(IF(Y36="",0,Y36),"0")+IFERROR(IF(Y37="",0,Y37),"0")+IFERROR(IF(Y38="",0,Y38),"0")+IFERROR(IF(Y39="",0,Y39),"0")</f>
        <v>0.40300000000000002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156</v>
      </c>
      <c r="X41" s="196">
        <f>IFERROR(SUMPRODUCT(X36:X39*H36:H39),"0")</f>
        <v>156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8</v>
      </c>
      <c r="X47" s="195">
        <f>IFERROR(IF(W47="","",W47),"")</f>
        <v>8</v>
      </c>
      <c r="Y47" s="36">
        <f>IFERROR(IF(W47="","",W47*0.0095),"")</f>
        <v>7.5999999999999998E-2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8</v>
      </c>
      <c r="X49" s="196">
        <f>IFERROR(SUM(X44:X48),"0")</f>
        <v>8</v>
      </c>
      <c r="Y49" s="196">
        <f>IFERROR(IF(Y44="",0,Y44),"0")+IFERROR(IF(Y45="",0,Y45),"0")+IFERROR(IF(Y46="",0,Y46),"0")+IFERROR(IF(Y47="",0,Y47),"0")+IFERROR(IF(Y48="",0,Y48),"0")</f>
        <v>7.5999999999999998E-2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9.6</v>
      </c>
      <c r="X50" s="196">
        <f>IFERROR(SUMPRODUCT(X44:X48*H44:H48),"0")</f>
        <v>9.6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22</v>
      </c>
      <c r="X64" s="195">
        <f>IFERROR(IF(W64="","",W64),"")</f>
        <v>22</v>
      </c>
      <c r="Y64" s="36">
        <f>IFERROR(IF(W64="","",W64*0.00866),"")</f>
        <v>0.19051999999999999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22</v>
      </c>
      <c r="X65" s="196">
        <f>IFERROR(SUM(X63:X64),"0")</f>
        <v>22</v>
      </c>
      <c r="Y65" s="196">
        <f>IFERROR(IF(Y63="",0,Y63),"0")+IFERROR(IF(Y64="",0,Y64),"0")</f>
        <v>0.19051999999999999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110</v>
      </c>
      <c r="X66" s="196">
        <f>IFERROR(SUMPRODUCT(X63:X64*H63:H64),"0")</f>
        <v>110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3</v>
      </c>
      <c r="X69" s="195">
        <f>IFERROR(IF(W69="","",W69),"")</f>
        <v>3</v>
      </c>
      <c r="Y69" s="36">
        <f>IFERROR(IF(W69="","",W69*0.01788),"")</f>
        <v>5.364E-2</v>
      </c>
      <c r="Z69" s="56"/>
      <c r="AA69" s="57"/>
      <c r="AE69" s="61"/>
      <c r="BB69" s="90" t="s">
        <v>76</v>
      </c>
    </row>
    <row r="70" spans="1:54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3</v>
      </c>
      <c r="X70" s="196">
        <f>IFERROR(SUM(X69:X69),"0")</f>
        <v>3</v>
      </c>
      <c r="Y70" s="196">
        <f>IFERROR(IF(Y69="",0,Y69),"0")</f>
        <v>5.364E-2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10.8</v>
      </c>
      <c r="X71" s="196">
        <f>IFERROR(SUMPRODUCT(X69:X69*H69:H69),"0")</f>
        <v>10.8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2</v>
      </c>
      <c r="X81" s="195">
        <f t="shared" ref="X81:X86" si="2">IFERROR(IF(W81="","",W81),"")</f>
        <v>2</v>
      </c>
      <c r="Y81" s="36">
        <f t="shared" ref="Y81:Y86" si="3">IFERROR(IF(W81="","",W81*0.01788),"")</f>
        <v>3.576E-2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35</v>
      </c>
      <c r="X82" s="195">
        <f t="shared" si="2"/>
        <v>35</v>
      </c>
      <c r="Y82" s="36">
        <f t="shared" si="3"/>
        <v>0.62580000000000002</v>
      </c>
      <c r="Z82" s="56"/>
      <c r="AA82" s="57"/>
      <c r="AE82" s="61"/>
      <c r="BB82" s="95" t="s">
        <v>76</v>
      </c>
    </row>
    <row r="83" spans="1:54" ht="27" hidden="1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hidden="1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37</v>
      </c>
      <c r="X87" s="196">
        <f>IFERROR(SUM(X81:X86),"0")</f>
        <v>37</v>
      </c>
      <c r="Y87" s="196">
        <f>IFERROR(IF(Y81="",0,Y81),"0")+IFERROR(IF(Y82="",0,Y82),"0")+IFERROR(IF(Y83="",0,Y83),"0")+IFERROR(IF(Y84="",0,Y84),"0")+IFERROR(IF(Y85="",0,Y85),"0")+IFERROR(IF(Y86="",0,Y86),"0")</f>
        <v>0.66156000000000004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134.4</v>
      </c>
      <c r="X88" s="196">
        <f>IFERROR(SUMPRODUCT(X81:X86*H81:H86),"0")</f>
        <v>134.4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9</v>
      </c>
      <c r="X91" s="195">
        <f>IFERROR(IF(W91="","",W91),"")</f>
        <v>9</v>
      </c>
      <c r="Y91" s="36">
        <f>IFERROR(IF(W91="","",W91*0.00936),"")</f>
        <v>8.4240000000000009E-2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4</v>
      </c>
      <c r="X92" s="195">
        <f>IFERROR(IF(W92="","",W92),"")</f>
        <v>4</v>
      </c>
      <c r="Y92" s="36">
        <f>IFERROR(IF(W92="","",W92*0.01788),"")</f>
        <v>7.152E-2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13</v>
      </c>
      <c r="X94" s="196">
        <f>IFERROR(SUM(X91:X93),"0")</f>
        <v>13</v>
      </c>
      <c r="Y94" s="196">
        <f>IFERROR(IF(Y91="",0,Y91),"0")+IFERROR(IF(Y92="",0,Y92),"0")+IFERROR(IF(Y93="",0,Y93),"0")</f>
        <v>0.15576000000000001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33.840000000000003</v>
      </c>
      <c r="X95" s="196">
        <f>IFERROR(SUMPRODUCT(X91:X93*H91:H93),"0")</f>
        <v>33.840000000000003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</v>
      </c>
      <c r="X98" s="195">
        <f>IFERROR(IF(W98="","",W98),"")</f>
        <v>1</v>
      </c>
      <c r="Y98" s="36">
        <f>IFERROR(IF(W98="","",W98*0.0155),"")</f>
        <v>1.55E-2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50</v>
      </c>
      <c r="X99" s="195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6</v>
      </c>
      <c r="X100" s="195">
        <f>IFERROR(IF(W100="","",W100),"")</f>
        <v>6</v>
      </c>
      <c r="Y100" s="36">
        <f>IFERROR(IF(W100="","",W100*0.0155),"")</f>
        <v>9.2999999999999999E-2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41</v>
      </c>
      <c r="X101" s="195">
        <f>IFERROR(IF(W101="","",W101),"")</f>
        <v>41</v>
      </c>
      <c r="Y101" s="36">
        <f>IFERROR(IF(W101="","",W101*0.0155),"")</f>
        <v>0.63549999999999995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98</v>
      </c>
      <c r="X102" s="196">
        <f>IFERROR(SUM(X98:X101),"0")</f>
        <v>98</v>
      </c>
      <c r="Y102" s="196">
        <f>IFERROR(IF(Y98="",0,Y98),"0")+IFERROR(IF(Y99="",0,Y99),"0")+IFERROR(IF(Y100="",0,Y100),"0")+IFERROR(IF(Y101="",0,Y101),"0")</f>
        <v>1.5189999999999999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703.3599999999999</v>
      </c>
      <c r="X103" s="196">
        <f>IFERROR(SUMPRODUCT(X98:X101*H98:H101),"0")</f>
        <v>703.3599999999999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40</v>
      </c>
      <c r="X108" s="195">
        <f>IFERROR(IF(W108="","",W108),"")</f>
        <v>40</v>
      </c>
      <c r="Y108" s="36">
        <f>IFERROR(IF(W108="","",W108*0.01788),"")</f>
        <v>0.71520000000000006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38</v>
      </c>
      <c r="X109" s="195">
        <f>IFERROR(IF(W109="","",W109),"")</f>
        <v>38</v>
      </c>
      <c r="Y109" s="36">
        <f>IFERROR(IF(W109="","",W109*0.01788),"")</f>
        <v>0.67944000000000004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78</v>
      </c>
      <c r="X110" s="196">
        <f>IFERROR(SUM(X106:X109),"0")</f>
        <v>78</v>
      </c>
      <c r="Y110" s="196">
        <f>IFERROR(IF(Y106="",0,Y106),"0")+IFERROR(IF(Y107="",0,Y107),"0")+IFERROR(IF(Y108="",0,Y108),"0")+IFERROR(IF(Y109="",0,Y109),"0")</f>
        <v>1.3946400000000001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234</v>
      </c>
      <c r="X111" s="196">
        <f>IFERROR(SUMPRODUCT(X106:X109*H106:H109),"0")</f>
        <v>234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hidden="1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hidden="1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hidden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9</v>
      </c>
      <c r="X122" s="195">
        <f>IFERROR(IF(W122="","",W122),"")</f>
        <v>9</v>
      </c>
      <c r="Y122" s="36">
        <f>IFERROR(IF(W122="","",W122*0.01788),"")</f>
        <v>0.16092000000000001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9</v>
      </c>
      <c r="X123" s="196">
        <f>IFERROR(SUM(X119:X122),"0")</f>
        <v>9</v>
      </c>
      <c r="Y123" s="196">
        <f>IFERROR(IF(Y119="",0,Y119),"0")+IFERROR(IF(Y120="",0,Y120),"0")+IFERROR(IF(Y121="",0,Y121),"0")+IFERROR(IF(Y122="",0,Y122),"0")</f>
        <v>0.16092000000000001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27</v>
      </c>
      <c r="X124" s="196">
        <f>IFERROR(SUMPRODUCT(X119:X122*H119:H122),"0")</f>
        <v>27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5</v>
      </c>
      <c r="X127" s="195">
        <f>IFERROR(IF(W127="","",W127),"")</f>
        <v>5</v>
      </c>
      <c r="Y127" s="36">
        <f>IFERROR(IF(W127="","",W127*0.01788),"")</f>
        <v>8.9400000000000007E-2</v>
      </c>
      <c r="Z127" s="56"/>
      <c r="AA127" s="57"/>
      <c r="AE127" s="61"/>
      <c r="BB127" s="116" t="s">
        <v>76</v>
      </c>
    </row>
    <row r="128" spans="1:54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5</v>
      </c>
      <c r="X128" s="196">
        <f>IFERROR(SUM(X127:X127),"0")</f>
        <v>5</v>
      </c>
      <c r="Y128" s="196">
        <f>IFERROR(IF(Y127="",0,Y127),"0")</f>
        <v>8.9400000000000007E-2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15</v>
      </c>
      <c r="X129" s="196">
        <f>IFERROR(SUMPRODUCT(X127:X127*H127:H127),"0")</f>
        <v>15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78</v>
      </c>
      <c r="X160" s="195">
        <f>IFERROR(IF(W160="","",W160),"")</f>
        <v>78</v>
      </c>
      <c r="Y160" s="36">
        <f>IFERROR(IF(W160="","",W160*0.00866),"")</f>
        <v>0.67547999999999997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78</v>
      </c>
      <c r="X162" s="196">
        <f>IFERROR(SUM(X158:X161),"0")</f>
        <v>78</v>
      </c>
      <c r="Y162" s="196">
        <f>IFERROR(IF(Y158="",0,Y158),"0")+IFERROR(IF(Y159="",0,Y159),"0")+IFERROR(IF(Y160="",0,Y160),"0")+IFERROR(IF(Y161="",0,Y161),"0")</f>
        <v>0.67547999999999997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390</v>
      </c>
      <c r="X163" s="196">
        <f>IFERROR(SUMPRODUCT(X158:X161*H158:H161),"0")</f>
        <v>390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12</v>
      </c>
      <c r="X172" s="195">
        <f>IFERROR(IF(W172="","",W172),"")</f>
        <v>12</v>
      </c>
      <c r="Y172" s="36">
        <f>IFERROR(IF(W172="","",W172*0.01788),"")</f>
        <v>0.21456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46</v>
      </c>
      <c r="X173" s="195">
        <f>IFERROR(IF(W173="","",W173),"")</f>
        <v>46</v>
      </c>
      <c r="Y173" s="36">
        <f>IFERROR(IF(W173="","",W173*0.01788),"")</f>
        <v>0.82247999999999999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58</v>
      </c>
      <c r="X174" s="196">
        <f>IFERROR(SUM(X172:X173),"0")</f>
        <v>58</v>
      </c>
      <c r="Y174" s="196">
        <f>IFERROR(IF(Y172="",0,Y172),"0")+IFERROR(IF(Y173="",0,Y173),"0")</f>
        <v>1.03704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174</v>
      </c>
      <c r="X175" s="196">
        <f>IFERROR(SUMPRODUCT(X172:X173*H172:H173),"0")</f>
        <v>174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33</v>
      </c>
      <c r="X200" s="195">
        <f>IFERROR(IF(W200="","",W200),"")</f>
        <v>33</v>
      </c>
      <c r="Y200" s="36">
        <f>IFERROR(IF(W200="","",W200*0.0155),"")</f>
        <v>0.51149999999999995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33</v>
      </c>
      <c r="X203" s="196">
        <f>IFERROR(SUM(X200:X202),"0")</f>
        <v>33</v>
      </c>
      <c r="Y203" s="196">
        <f>IFERROR(IF(Y200="",0,Y200),"0")+IFERROR(IF(Y201="",0,Y201),"0")+IFERROR(IF(Y202="",0,Y202),"0")</f>
        <v>0.51149999999999995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184.79999999999998</v>
      </c>
      <c r="X204" s="196">
        <f>IFERROR(SUMPRODUCT(X200:X202*H200:H202),"0")</f>
        <v>184.79999999999998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3</v>
      </c>
      <c r="X210" s="195">
        <f t="shared" si="4"/>
        <v>3</v>
      </c>
      <c r="Y210" s="36">
        <f t="shared" si="5"/>
        <v>4.65E-2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4</v>
      </c>
      <c r="X212" s="195">
        <f t="shared" si="4"/>
        <v>4</v>
      </c>
      <c r="Y212" s="36">
        <f t="shared" si="5"/>
        <v>6.2E-2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7</v>
      </c>
      <c r="X213" s="196">
        <f>IFERROR(SUM(X207:X212),"0")</f>
        <v>7</v>
      </c>
      <c r="Y213" s="196">
        <f>IFERROR(IF(Y207="",0,Y207),"0")+IFERROR(IF(Y208="",0,Y208),"0")+IFERROR(IF(Y209="",0,Y209),"0")+IFERROR(IF(Y210="",0,Y210),"0")+IFERROR(IF(Y211="",0,Y211),"0")+IFERROR(IF(Y212="",0,Y212),"0")</f>
        <v>0.1085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39.199999999999996</v>
      </c>
      <c r="X214" s="196">
        <f>IFERROR(SUMPRODUCT(X207:X212*H207:H212),"0")</f>
        <v>39.199999999999996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</v>
      </c>
      <c r="X218" s="195">
        <f>IFERROR(IF(W218="","",W218),"")</f>
        <v>1</v>
      </c>
      <c r="Y218" s="36">
        <f>IFERROR(IF(W218="","",W218*0.0155),"")</f>
        <v>1.55E-2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6</v>
      </c>
      <c r="X220" s="195">
        <f>IFERROR(IF(W220="","",W220),"")</f>
        <v>6</v>
      </c>
      <c r="Y220" s="36">
        <f>IFERROR(IF(W220="","",W220*0.0155),"")</f>
        <v>9.2999999999999999E-2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7</v>
      </c>
      <c r="X221" s="196">
        <f>IFERROR(SUM(X217:X220),"0")</f>
        <v>7</v>
      </c>
      <c r="Y221" s="196">
        <f>IFERROR(IF(Y217="",0,Y217),"0")+IFERROR(IF(Y218="",0,Y218),"0")+IFERROR(IF(Y219="",0,Y219),"0")+IFERROR(IF(Y220="",0,Y220),"0")</f>
        <v>0.1085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50.400000000000006</v>
      </c>
      <c r="X222" s="196">
        <f>IFERROR(SUMPRODUCT(X217:X220*H217:H220),"0")</f>
        <v>50.400000000000006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33</v>
      </c>
      <c r="X261" s="195">
        <f>IFERROR(IF(W261="","",W261),"")</f>
        <v>33</v>
      </c>
      <c r="Y261" s="36">
        <f>IFERROR(IF(W261="","",W261*0.00502),"")</f>
        <v>0.16566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33</v>
      </c>
      <c r="X262" s="196">
        <f>IFERROR(SUM(X261:X261),"0")</f>
        <v>33</v>
      </c>
      <c r="Y262" s="196">
        <f>IFERROR(IF(Y261="",0,Y261),"0")</f>
        <v>0.16566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59.4</v>
      </c>
      <c r="X263" s="196">
        <f>IFERROR(SUMPRODUCT(X261:X261*H261:H261),"0")</f>
        <v>59.4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hidden="1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hidden="1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hidden="1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</v>
      </c>
      <c r="X270" s="195">
        <f>IFERROR(IF(W270="","",W270),"")</f>
        <v>4</v>
      </c>
      <c r="Y270" s="36">
        <f>IFERROR(IF(W270="","",W270*0.00936),"")</f>
        <v>3.7440000000000001E-2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hidden="1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4</v>
      </c>
      <c r="X274" s="196">
        <f>IFERROR(SUM(X270:X273),"0")</f>
        <v>4</v>
      </c>
      <c r="Y274" s="196">
        <f>IFERROR(IF(Y270="",0,Y270),"0")+IFERROR(IF(Y271="",0,Y271),"0")+IFERROR(IF(Y272="",0,Y272),"0")+IFERROR(IF(Y273="",0,Y273),"0")</f>
        <v>3.7440000000000001E-2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10.8</v>
      </c>
      <c r="X275" s="196">
        <f>IFERROR(SUMPRODUCT(X270:X273*H270:H273),"0")</f>
        <v>10.8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9</v>
      </c>
      <c r="X277" s="195">
        <f t="shared" ref="X277:X296" si="6">IFERROR(IF(W277="","",W277),"")</f>
        <v>9</v>
      </c>
      <c r="Y277" s="36">
        <f t="shared" ref="Y277:Y282" si="7">IFERROR(IF(W277="","",W277*0.00936),"")</f>
        <v>8.4240000000000009E-2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19</v>
      </c>
      <c r="X279" s="195">
        <f t="shared" si="6"/>
        <v>19</v>
      </c>
      <c r="Y279" s="36">
        <f t="shared" si="7"/>
        <v>0.17784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22</v>
      </c>
      <c r="X283" s="195">
        <f t="shared" si="6"/>
        <v>22</v>
      </c>
      <c r="Y283" s="36">
        <f>IFERROR(IF(W283="","",W283*0.0155),"")</f>
        <v>0.34099999999999997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29</v>
      </c>
      <c r="X286" s="195">
        <f t="shared" si="6"/>
        <v>29</v>
      </c>
      <c r="Y286" s="36">
        <f>IFERROR(IF(W286="","",W286*0.00936),"")</f>
        <v>0.27144000000000001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79</v>
      </c>
      <c r="X297" s="196">
        <f>IFERROR(SUM(X277:X296),"0")</f>
        <v>79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0.87451999999999996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305.3</v>
      </c>
      <c r="X298" s="196">
        <f>IFERROR(SUMPRODUCT(X277:X296*H277:H296),"0")</f>
        <v>305.3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2689.9000000000005</v>
      </c>
      <c r="X299" s="196">
        <f>IFERROR(X24+X33+X41+X50+X60+X66+X71+X78+X88+X95+X103+X111+X116+X124+X129+X135+X140+X146+X150+X155+X163+X168+X175+X180+X185+X190+X197+X204+X214+X222+X227+X233+X239+X245+X250+X258+X263+X268+X275+X298,"0")</f>
        <v>2689.9000000000005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2915.3026000000004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2915.3026000000004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7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7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3090.3026000000004</v>
      </c>
      <c r="X302" s="196">
        <f>GrossWeightTotalR+PalletQtyTotalR*25</f>
        <v>3090.3026000000004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626</v>
      </c>
      <c r="X303" s="196">
        <f>IFERROR(X23+X32+X40+X49+X59+X65+X70+X77+X87+X94+X102+X110+X115+X123+X128+X134+X139+X145+X149+X154+X162+X167+X174+X179+X184+X189+X196+X203+X213+X221+X226+X232+X238+X244+X249+X257+X262+X267+X274+X297,"0")</f>
        <v>626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8.4851600000000005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42</v>
      </c>
      <c r="D309" s="46">
        <f>IFERROR(W36*H36,"0")+IFERROR(W37*H37,"0")+IFERROR(W38*H38,"0")+IFERROR(W39*H39,"0")</f>
        <v>156</v>
      </c>
      <c r="E309" s="46">
        <f>IFERROR(W44*H44,"0")+IFERROR(W45*H45,"0")+IFERROR(W46*H46,"0")+IFERROR(W47*H47,"0")+IFERROR(W48*H48,"0")</f>
        <v>9.6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110</v>
      </c>
      <c r="H309" s="46">
        <f>IFERROR(W69*H69,"0")</f>
        <v>10.8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134.4</v>
      </c>
      <c r="K309" s="46">
        <f>IFERROR(W91*H91,"0")+IFERROR(W92*H92,"0")+IFERROR(W93*H93,"0")</f>
        <v>33.840000000000003</v>
      </c>
      <c r="L309" s="46">
        <f>IFERROR(W98*H98,"0")+IFERROR(W99*H99,"0")+IFERROR(W100*H100,"0")+IFERROR(W101*H101,"0")</f>
        <v>703.3599999999999</v>
      </c>
      <c r="M309" s="192"/>
      <c r="N309" s="46">
        <f>IFERROR(W106*H106,"0")+IFERROR(W107*H107,"0")+IFERROR(W108*H108,"0")+IFERROR(W109*H109,"0")</f>
        <v>234</v>
      </c>
      <c r="O309" s="46">
        <f>IFERROR(W114*H114,"0")</f>
        <v>0</v>
      </c>
      <c r="P309" s="46">
        <f>IFERROR(W119*H119,"0")+IFERROR(W120*H120,"0")+IFERROR(W121*H121,"0")+IFERROR(W122*H122,"0")</f>
        <v>27</v>
      </c>
      <c r="Q309" s="46">
        <f>IFERROR(W127*H127,"0")</f>
        <v>15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390</v>
      </c>
      <c r="W309" s="46">
        <f>IFERROR(W172*H172,"0")+IFERROR(W173*H173,"0")</f>
        <v>174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184.79999999999998</v>
      </c>
      <c r="AC309" s="46">
        <f>IFERROR(W207*H207,"0")+IFERROR(W208*H208,"0")+IFERROR(W209*H209,"0")+IFERROR(W210*H210,"0")+IFERROR(W211*H211,"0")+IFERROR(W212*H212,"0")</f>
        <v>39.199999999999996</v>
      </c>
      <c r="AD309" s="46">
        <f>IFERROR(W217*H217,"0")+IFERROR(W218*H218,"0")+IFERROR(W219*H219,"0")+IFERROR(W220*H220,"0")</f>
        <v>50.400000000000006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375.5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1633.76</v>
      </c>
      <c r="B312" s="60">
        <f>SUMPRODUCT(--(BB:BB="ПГП"),--(V:V="кор"),H:H,X:X)+SUMPRODUCT(--(BB:BB="ПГП"),--(V:V="кг"),X:X)</f>
        <v>1056.1399999999999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,80"/>
        <filter val="110,00"/>
        <filter val="12,00"/>
        <filter val="13,00"/>
        <filter val="134,40"/>
        <filter val="15,00"/>
        <filter val="156,00"/>
        <filter val="174,00"/>
        <filter val="184,80"/>
        <filter val="19,00"/>
        <filter val="2 689,90"/>
        <filter val="2 915,30"/>
        <filter val="2,00"/>
        <filter val="22,00"/>
        <filter val="234,00"/>
        <filter val="26,00"/>
        <filter val="27,00"/>
        <filter val="28,00"/>
        <filter val="29,00"/>
        <filter val="3 090,30"/>
        <filter val="3,00"/>
        <filter val="305,30"/>
        <filter val="33,00"/>
        <filter val="33,84"/>
        <filter val="35,00"/>
        <filter val="37,00"/>
        <filter val="38,00"/>
        <filter val="39,20"/>
        <filter val="390,00"/>
        <filter val="4,00"/>
        <filter val="40,00"/>
        <filter val="41,00"/>
        <filter val="42,00"/>
        <filter val="46,00"/>
        <filter val="5,00"/>
        <filter val="50,00"/>
        <filter val="50,40"/>
        <filter val="58,00"/>
        <filter val="59,40"/>
        <filter val="6,00"/>
        <filter val="626,00"/>
        <filter val="7"/>
        <filter val="7,00"/>
        <filter val="703,36"/>
        <filter val="78,00"/>
        <filter val="79,00"/>
        <filter val="8,00"/>
        <filter val="9,00"/>
        <filter val="9,60"/>
        <filter val="98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