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1B599E-0D41-435F-AA0C-A615873BA1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8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7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7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3" i="1" s="1"/>
  <c r="O230" i="1"/>
  <c r="W227" i="1"/>
  <c r="W226" i="1"/>
  <c r="Y225" i="1"/>
  <c r="Y226" i="1" s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5" i="1" s="1"/>
  <c r="O144" i="1"/>
  <c r="W140" i="1"/>
  <c r="W139" i="1"/>
  <c r="Y138" i="1"/>
  <c r="Y139" i="1" s="1"/>
  <c r="X138" i="1"/>
  <c r="X139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O119" i="1"/>
  <c r="W116" i="1"/>
  <c r="W115" i="1"/>
  <c r="Y114" i="1"/>
  <c r="Y115" i="1" s="1"/>
  <c r="X114" i="1"/>
  <c r="X115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Y110" i="1" s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Y87" i="1" s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Y123" i="1" l="1"/>
  <c r="X128" i="1"/>
  <c r="Y134" i="1"/>
  <c r="X146" i="1"/>
  <c r="X149" i="1"/>
  <c r="X154" i="1"/>
  <c r="X163" i="1"/>
  <c r="X174" i="1"/>
  <c r="X179" i="1"/>
  <c r="X184" i="1"/>
  <c r="X189" i="1"/>
  <c r="Y196" i="1"/>
  <c r="X214" i="1"/>
  <c r="X221" i="1"/>
  <c r="X88" i="1"/>
  <c r="X33" i="1"/>
  <c r="X50" i="1"/>
  <c r="X66" i="1"/>
  <c r="X78" i="1"/>
  <c r="X103" i="1"/>
  <c r="X110" i="1"/>
  <c r="X111" i="1"/>
  <c r="X124" i="1"/>
  <c r="X134" i="1"/>
  <c r="X135" i="1"/>
  <c r="Y167" i="1"/>
  <c r="X168" i="1"/>
  <c r="X196" i="1"/>
  <c r="X197" i="1"/>
  <c r="X203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10" i="1"/>
  <c r="J9" i="1"/>
  <c r="F9" i="1"/>
  <c r="A10" i="1"/>
  <c r="X32" i="1"/>
  <c r="X49" i="1"/>
  <c r="X162" i="1"/>
  <c r="H9" i="1"/>
  <c r="X301" i="1"/>
  <c r="X300" i="1"/>
  <c r="X23" i="1"/>
  <c r="W303" i="1"/>
  <c r="Y32" i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13" i="1"/>
  <c r="X227" i="1"/>
  <c r="X232" i="1"/>
  <c r="X258" i="1"/>
  <c r="X268" i="1"/>
  <c r="X297" i="1"/>
  <c r="X302" i="1" l="1"/>
  <c r="X299" i="1"/>
  <c r="Y304" i="1"/>
  <c r="B312" i="1"/>
  <c r="X303" i="1"/>
  <c r="A312" i="1"/>
  <c r="C312" i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<sst xmlns="http://schemas.openxmlformats.org/spreadsheetml/2006/main" count="1127" uniqueCount="425">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</sst>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45439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0.375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10</v>
      </c>
      <c r="X28" s="195">
        <f>IFERROR(IF(W28="","",W28),"")</f>
        <v>10</v>
      </c>
      <c r="Y28" s="36">
        <f>IFERROR(IF(W28="","",W28*0.00936),"")</f>
        <v>9.3600000000000003E-2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59</v>
      </c>
      <c r="X30" s="195">
        <f>IFERROR(IF(W30="","",W30),"")</f>
        <v>59</v>
      </c>
      <c r="Y30" s="36">
        <f>IFERROR(IF(W30="","",W30*0.00936),"")</f>
        <v>0.55224000000000006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15</v>
      </c>
      <c r="X31" s="195">
        <f>IFERROR(IF(W31="","",W31),"")</f>
        <v>15</v>
      </c>
      <c r="Y31" s="36">
        <f>IFERROR(IF(W31="","",W31*0.00936),"")</f>
        <v>0.1404</v>
      </c>
      <c r="Z31" s="56"/>
      <c r="AA31" s="57"/>
      <c r="AE31" s="61"/>
      <c r="BB31" s="72" t="s">
        <v>76</v>
      </c>
    </row>
    <row r="32" spans="1:54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84</v>
      </c>
      <c r="X32" s="196">
        <f>IFERROR(SUM(X28:X31),"0")</f>
        <v>84</v>
      </c>
      <c r="Y32" s="196">
        <f>IFERROR(IF(Y28="",0,Y28),"0")+IFERROR(IF(Y29="",0,Y29),"0")+IFERROR(IF(Y30="",0,Y30),"0")+IFERROR(IF(Y31="",0,Y31),"0")</f>
        <v>0.78624000000000005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126</v>
      </c>
      <c r="X33" s="196">
        <f>IFERROR(SUMPRODUCT(X28:X31*H28:H31),"0")</f>
        <v>126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11</v>
      </c>
      <c r="X36" s="195">
        <f>IFERROR(IF(W36="","",W36),"")</f>
        <v>11</v>
      </c>
      <c r="Y36" s="36">
        <f>IFERROR(IF(W36="","",W36*0.0155),"")</f>
        <v>0.17049999999999998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9</v>
      </c>
      <c r="X37" s="195">
        <f>IFERROR(IF(W37="","",W37),"")</f>
        <v>9</v>
      </c>
      <c r="Y37" s="36">
        <f>IFERROR(IF(W37="","",W37*0.0155),"")</f>
        <v>0.13950000000000001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4</v>
      </c>
      <c r="X38" s="195">
        <f>IFERROR(IF(W38="","",W38),"")</f>
        <v>4</v>
      </c>
      <c r="Y38" s="36">
        <f>IFERROR(IF(W38="","",W38*0.0155),"")</f>
        <v>6.2E-2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11</v>
      </c>
      <c r="X39" s="195">
        <f>IFERROR(IF(W39="","",W39),"")</f>
        <v>11</v>
      </c>
      <c r="Y39" s="36">
        <f>IFERROR(IF(W39="","",W39*0.0155),"")</f>
        <v>0.17049999999999998</v>
      </c>
      <c r="Z39" s="56"/>
      <c r="AA39" s="57"/>
      <c r="AE39" s="61"/>
      <c r="BB39" s="76" t="s">
        <v>1</v>
      </c>
    </row>
    <row r="40" spans="1:54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35</v>
      </c>
      <c r="X40" s="196">
        <f>IFERROR(SUM(X36:X39),"0")</f>
        <v>35</v>
      </c>
      <c r="Y40" s="196">
        <f>IFERROR(IF(Y36="",0,Y36),"0")+IFERROR(IF(Y37="",0,Y37),"0")+IFERROR(IF(Y38="",0,Y38),"0")+IFERROR(IF(Y39="",0,Y39),"0")</f>
        <v>0.54249999999999998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210</v>
      </c>
      <c r="X41" s="196">
        <f>IFERROR(SUMPRODUCT(X36:X39*H36:H39),"0")</f>
        <v>210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9</v>
      </c>
      <c r="X47" s="195">
        <f>IFERROR(IF(W47="","",W47),"")</f>
        <v>9</v>
      </c>
      <c r="Y47" s="36">
        <f>IFERROR(IF(W47="","",W47*0.0095),"")</f>
        <v>8.5499999999999993E-2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23</v>
      </c>
      <c r="X48" s="195">
        <f>IFERROR(IF(W48="","",W48),"")</f>
        <v>23</v>
      </c>
      <c r="Y48" s="36">
        <f>IFERROR(IF(W48="","",W48*0.0095),"")</f>
        <v>0.2185</v>
      </c>
      <c r="Z48" s="56"/>
      <c r="AA48" s="57"/>
      <c r="AE48" s="61"/>
      <c r="BB48" s="81" t="s">
        <v>76</v>
      </c>
    </row>
    <row r="49" spans="1:54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32</v>
      </c>
      <c r="X49" s="196">
        <f>IFERROR(SUM(X44:X48),"0")</f>
        <v>32</v>
      </c>
      <c r="Y49" s="196">
        <f>IFERROR(IF(Y44="",0,Y44),"0")+IFERROR(IF(Y45="",0,Y45),"0")+IFERROR(IF(Y46="",0,Y46),"0")+IFERROR(IF(Y47="",0,Y47),"0")+IFERROR(IF(Y48="",0,Y48),"0")</f>
        <v>0.30399999999999999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38.4</v>
      </c>
      <c r="X50" s="196">
        <f>IFERROR(SUMPRODUCT(X44:X48*H44:H48),"0")</f>
        <v>38.4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4</v>
      </c>
      <c r="X53" s="195">
        <f t="shared" ref="X53:X58" si="0">IFERROR(IF(W53="","",W53),"")</f>
        <v>4</v>
      </c>
      <c r="Y53" s="36">
        <f t="shared" ref="Y53:Y58" si="1">IFERROR(IF(W53="","",W53*0.0155),"")</f>
        <v>6.2E-2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8</v>
      </c>
      <c r="X54" s="195">
        <f t="shared" si="0"/>
        <v>8</v>
      </c>
      <c r="Y54" s="36">
        <f t="shared" si="1"/>
        <v>0.124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11</v>
      </c>
      <c r="X56" s="195">
        <f t="shared" si="0"/>
        <v>11</v>
      </c>
      <c r="Y56" s="36">
        <f t="shared" si="1"/>
        <v>0.17049999999999998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5</v>
      </c>
      <c r="X57" s="195">
        <f t="shared" si="0"/>
        <v>5</v>
      </c>
      <c r="Y57" s="36">
        <f t="shared" si="1"/>
        <v>7.7499999999999999E-2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8</v>
      </c>
      <c r="X58" s="195">
        <f t="shared" si="0"/>
        <v>8</v>
      </c>
      <c r="Y58" s="36">
        <f t="shared" si="1"/>
        <v>0.124</v>
      </c>
      <c r="Z58" s="56"/>
      <c r="AA58" s="57"/>
      <c r="AE58" s="61"/>
      <c r="BB58" s="87" t="s">
        <v>1</v>
      </c>
    </row>
    <row r="59" spans="1:54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36</v>
      </c>
      <c r="X59" s="196">
        <f>IFERROR(SUM(X53:X58),"0")</f>
        <v>36</v>
      </c>
      <c r="Y59" s="196">
        <f>IFERROR(IF(Y53="",0,Y53),"0")+IFERROR(IF(Y54="",0,Y54),"0")+IFERROR(IF(Y55="",0,Y55),"0")+IFERROR(IF(Y56="",0,Y56),"0")+IFERROR(IF(Y57="",0,Y57),"0")+IFERROR(IF(Y58="",0,Y58),"0")</f>
        <v>0.55800000000000005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256.32</v>
      </c>
      <c r="X60" s="196">
        <f>IFERROR(SUMPRODUCT(X53:X58*H53:H58),"0")</f>
        <v>256.32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80</v>
      </c>
      <c r="X64" s="195">
        <f>IFERROR(IF(W64="","",W64),"")</f>
        <v>80</v>
      </c>
      <c r="Y64" s="36">
        <f>IFERROR(IF(W64="","",W64*0.00866),"")</f>
        <v>0.69279999999999997</v>
      </c>
      <c r="Z64" s="56"/>
      <c r="AA64" s="57"/>
      <c r="AE64" s="61"/>
      <c r="BB64" s="89" t="s">
        <v>1</v>
      </c>
    </row>
    <row r="65" spans="1:54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80</v>
      </c>
      <c r="X65" s="196">
        <f>IFERROR(SUM(X63:X64),"0")</f>
        <v>80</v>
      </c>
      <c r="Y65" s="196">
        <f>IFERROR(IF(Y63="",0,Y63),"0")+IFERROR(IF(Y64="",0,Y64),"0")</f>
        <v>0.69279999999999997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400</v>
      </c>
      <c r="X66" s="196">
        <f>IFERROR(SUMPRODUCT(X63:X64*H63:H64),"0")</f>
        <v>400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15</v>
      </c>
      <c r="X69" s="195">
        <f>IFERROR(IF(W69="","",W69),"")</f>
        <v>15</v>
      </c>
      <c r="Y69" s="36">
        <f>IFERROR(IF(W69="","",W69*0.01788),"")</f>
        <v>0.26819999999999999</v>
      </c>
      <c r="Z69" s="56"/>
      <c r="AA69" s="57"/>
      <c r="AE69" s="61"/>
      <c r="BB69" s="90" t="s">
        <v>76</v>
      </c>
    </row>
    <row r="70" spans="1:54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15</v>
      </c>
      <c r="X70" s="196">
        <f>IFERROR(SUM(X69:X69),"0")</f>
        <v>15</v>
      </c>
      <c r="Y70" s="196">
        <f>IFERROR(IF(Y69="",0,Y69),"0")</f>
        <v>0.26819999999999999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54</v>
      </c>
      <c r="X71" s="196">
        <f>IFERROR(SUMPRODUCT(X69:X69*H69:H69),"0")</f>
        <v>54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13</v>
      </c>
      <c r="X74" s="195">
        <f>IFERROR(IF(W74="","",W74),"")</f>
        <v>13</v>
      </c>
      <c r="Y74" s="36">
        <f>IFERROR(IF(W74="","",W74*0.01788),"")</f>
        <v>0.23244000000000001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11</v>
      </c>
      <c r="X76" s="195">
        <f>IFERROR(IF(W76="","",W76),"")</f>
        <v>11</v>
      </c>
      <c r="Y76" s="36">
        <f>IFERROR(IF(W76="","",W76*0.01788),"")</f>
        <v>0.19667999999999999</v>
      </c>
      <c r="Z76" s="56"/>
      <c r="AA76" s="57"/>
      <c r="AE76" s="61"/>
      <c r="BB76" s="93" t="s">
        <v>76</v>
      </c>
    </row>
    <row r="77" spans="1:54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24</v>
      </c>
      <c r="X77" s="196">
        <f>IFERROR(SUM(X74:X76),"0")</f>
        <v>24</v>
      </c>
      <c r="Y77" s="196">
        <f>IFERROR(IF(Y74="",0,Y74),"0")+IFERROR(IF(Y75="",0,Y75),"0")+IFERROR(IF(Y76="",0,Y76),"0")</f>
        <v>0.42912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86.4</v>
      </c>
      <c r="X78" s="196">
        <f>IFERROR(SUMPRODUCT(X74:X76*H74:H76),"0")</f>
        <v>86.4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6</v>
      </c>
      <c r="X81" s="195">
        <f t="shared" ref="X81:X86" si="2">IFERROR(IF(W81="","",W81),"")</f>
        <v>6</v>
      </c>
      <c r="Y81" s="36">
        <f t="shared" ref="Y81:Y86" si="3">IFERROR(IF(W81="","",W81*0.01788),"")</f>
        <v>0.10728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38</v>
      </c>
      <c r="X82" s="195">
        <f t="shared" si="2"/>
        <v>38</v>
      </c>
      <c r="Y82" s="36">
        <f t="shared" si="3"/>
        <v>0.67944000000000004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58</v>
      </c>
      <c r="X83" s="195">
        <f t="shared" si="2"/>
        <v>58</v>
      </c>
      <c r="Y83" s="36">
        <f t="shared" si="3"/>
        <v>1.03704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2</v>
      </c>
      <c r="X85" s="195">
        <f t="shared" si="2"/>
        <v>2</v>
      </c>
      <c r="Y85" s="36">
        <f t="shared" si="3"/>
        <v>3.576E-2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42</v>
      </c>
      <c r="X86" s="195">
        <f t="shared" si="2"/>
        <v>42</v>
      </c>
      <c r="Y86" s="36">
        <f t="shared" si="3"/>
        <v>0.75095999999999996</v>
      </c>
      <c r="Z86" s="56"/>
      <c r="AA86" s="57"/>
      <c r="AE86" s="61"/>
      <c r="BB86" s="99" t="s">
        <v>76</v>
      </c>
    </row>
    <row r="87" spans="1:54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146</v>
      </c>
      <c r="X87" s="196">
        <f>IFERROR(SUM(X81:X86),"0")</f>
        <v>146</v>
      </c>
      <c r="Y87" s="196">
        <f>IFERROR(IF(Y81="",0,Y81),"0")+IFERROR(IF(Y82="",0,Y82),"0")+IFERROR(IF(Y83="",0,Y83),"0")+IFERROR(IF(Y84="",0,Y84),"0")+IFERROR(IF(Y85="",0,Y85),"0")+IFERROR(IF(Y86="",0,Y86),"0")</f>
        <v>2.6104799999999999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529.68000000000006</v>
      </c>
      <c r="X88" s="196">
        <f>IFERROR(SUMPRODUCT(X81:X86*H81:H86),"0")</f>
        <v>529.68000000000006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8</v>
      </c>
      <c r="X91" s="195">
        <f>IFERROR(IF(W91="","",W91),"")</f>
        <v>8</v>
      </c>
      <c r="Y91" s="36">
        <f>IFERROR(IF(W91="","",W91*0.00936),"")</f>
        <v>7.4880000000000002E-2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10</v>
      </c>
      <c r="X92" s="195">
        <f>IFERROR(IF(W92="","",W92),"")</f>
        <v>10</v>
      </c>
      <c r="Y92" s="36">
        <f>IFERROR(IF(W92="","",W92*0.01788),"")</f>
        <v>0.17880000000000001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17</v>
      </c>
      <c r="X93" s="195">
        <f>IFERROR(IF(W93="","",W93),"")</f>
        <v>17</v>
      </c>
      <c r="Y93" s="36">
        <f>IFERROR(IF(W93="","",W93*0.0155),"")</f>
        <v>0.26350000000000001</v>
      </c>
      <c r="Z93" s="56"/>
      <c r="AA93" s="57"/>
      <c r="AE93" s="61"/>
      <c r="BB93" s="102" t="s">
        <v>76</v>
      </c>
    </row>
    <row r="94" spans="1:54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35</v>
      </c>
      <c r="X94" s="196">
        <f>IFERROR(SUM(X91:X93),"0")</f>
        <v>35</v>
      </c>
      <c r="Y94" s="196">
        <f>IFERROR(IF(Y91="",0,Y91),"0")+IFERROR(IF(Y92="",0,Y92),"0")+IFERROR(IF(Y93="",0,Y93),"0")</f>
        <v>0.51717999999999997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105.64</v>
      </c>
      <c r="X95" s="196">
        <f>IFERROR(SUMPRODUCT(X91:X93*H91:H93),"0")</f>
        <v>105.64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5</v>
      </c>
      <c r="X98" s="195">
        <f>IFERROR(IF(W98="","",W98),"")</f>
        <v>5</v>
      </c>
      <c r="Y98" s="36">
        <f>IFERROR(IF(W98="","",W98*0.0155),"")</f>
        <v>7.7499999999999999E-2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27</v>
      </c>
      <c r="X99" s="195">
        <f>IFERROR(IF(W99="","",W99),"")</f>
        <v>27</v>
      </c>
      <c r="Y99" s="36">
        <f>IFERROR(IF(W99="","",W99*0.0155),"")</f>
        <v>0.41849999999999998</v>
      </c>
      <c r="Z99" s="56"/>
      <c r="AA99" s="57"/>
      <c r="AE99" s="61"/>
      <c r="BB99" s="104" t="s">
        <v>1</v>
      </c>
    </row>
    <row r="100" spans="1:54" ht="27" hidden="1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0</v>
      </c>
      <c r="X100" s="195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36</v>
      </c>
      <c r="X101" s="195">
        <f>IFERROR(IF(W101="","",W101),"")</f>
        <v>36</v>
      </c>
      <c r="Y101" s="36">
        <f>IFERROR(IF(W101="","",W101*0.0155),"")</f>
        <v>0.55800000000000005</v>
      </c>
      <c r="Z101" s="56"/>
      <c r="AA101" s="57"/>
      <c r="AE101" s="61"/>
      <c r="BB101" s="106" t="s">
        <v>1</v>
      </c>
    </row>
    <row r="102" spans="1:54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68</v>
      </c>
      <c r="X102" s="196">
        <f>IFERROR(SUM(X98:X101),"0")</f>
        <v>68</v>
      </c>
      <c r="Y102" s="196">
        <f>IFERROR(IF(Y98="",0,Y98),"0")+IFERROR(IF(Y99="",0,Y99),"0")+IFERROR(IF(Y100="",0,Y100),"0")+IFERROR(IF(Y101="",0,Y101),"0")</f>
        <v>1.054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488</v>
      </c>
      <c r="X103" s="196">
        <f>IFERROR(SUMPRODUCT(X98:X101*H98:H101),"0")</f>
        <v>488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59</v>
      </c>
      <c r="X108" s="195">
        <f>IFERROR(IF(W108="","",W108),"")</f>
        <v>59</v>
      </c>
      <c r="Y108" s="36">
        <f>IFERROR(IF(W108="","",W108*0.01788),"")</f>
        <v>1.0549200000000001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72</v>
      </c>
      <c r="X109" s="195">
        <f>IFERROR(IF(W109="","",W109),"")</f>
        <v>72</v>
      </c>
      <c r="Y109" s="36">
        <f>IFERROR(IF(W109="","",W109*0.01788),"")</f>
        <v>1.2873600000000001</v>
      </c>
      <c r="Z109" s="56"/>
      <c r="AA109" s="57"/>
      <c r="AE109" s="61"/>
      <c r="BB109" s="110" t="s">
        <v>76</v>
      </c>
    </row>
    <row r="110" spans="1:54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131</v>
      </c>
      <c r="X110" s="196">
        <f>IFERROR(SUM(X106:X109),"0")</f>
        <v>131</v>
      </c>
      <c r="Y110" s="196">
        <f>IFERROR(IF(Y106="",0,Y106),"0")+IFERROR(IF(Y107="",0,Y107),"0")+IFERROR(IF(Y108="",0,Y108),"0")+IFERROR(IF(Y109="",0,Y109),"0")</f>
        <v>2.3422800000000001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393</v>
      </c>
      <c r="X111" s="196">
        <f>IFERROR(SUMPRODUCT(X106:X109*H106:H109),"0")</f>
        <v>393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16</v>
      </c>
      <c r="X114" s="195">
        <f>IFERROR(IF(W114="","",W114),"")</f>
        <v>16</v>
      </c>
      <c r="Y114" s="36">
        <f>IFERROR(IF(W114="","",W114*0.01788),"")</f>
        <v>0.28608</v>
      </c>
      <c r="Z114" s="56"/>
      <c r="AA114" s="57"/>
      <c r="AE114" s="61"/>
      <c r="BB114" s="111" t="s">
        <v>76</v>
      </c>
    </row>
    <row r="115" spans="1:54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16</v>
      </c>
      <c r="X115" s="196">
        <f>IFERROR(SUM(X114:X114),"0")</f>
        <v>16</v>
      </c>
      <c r="Y115" s="196">
        <f>IFERROR(IF(Y114="",0,Y114),"0")</f>
        <v>0.28608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48</v>
      </c>
      <c r="X116" s="196">
        <f>IFERROR(SUMPRODUCT(X114:X114*H114:H114),"0")</f>
        <v>48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13</v>
      </c>
      <c r="X121" s="195">
        <f>IFERROR(IF(W121="","",W121),"")</f>
        <v>13</v>
      </c>
      <c r="Y121" s="36">
        <f>IFERROR(IF(W121="","",W121*0.01788),"")</f>
        <v>0.23244000000000001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8</v>
      </c>
      <c r="X122" s="195">
        <f>IFERROR(IF(W122="","",W122),"")</f>
        <v>8</v>
      </c>
      <c r="Y122" s="36">
        <f>IFERROR(IF(W122="","",W122*0.01788),"")</f>
        <v>0.14304</v>
      </c>
      <c r="Z122" s="56"/>
      <c r="AA122" s="57"/>
      <c r="AE122" s="61"/>
      <c r="BB122" s="115" t="s">
        <v>76</v>
      </c>
    </row>
    <row r="123" spans="1:54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21</v>
      </c>
      <c r="X123" s="196">
        <f>IFERROR(SUM(X119:X122),"0")</f>
        <v>21</v>
      </c>
      <c r="Y123" s="196">
        <f>IFERROR(IF(Y119="",0,Y119),"0")+IFERROR(IF(Y120="",0,Y120),"0")+IFERROR(IF(Y121="",0,Y121),"0")+IFERROR(IF(Y122="",0,Y122),"0")</f>
        <v>0.37548000000000004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63</v>
      </c>
      <c r="X124" s="196">
        <f>IFERROR(SUMPRODUCT(X119:X122*H119:H122),"0")</f>
        <v>63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6</v>
      </c>
      <c r="X127" s="195">
        <f>IFERROR(IF(W127="","",W127),"")</f>
        <v>6</v>
      </c>
      <c r="Y127" s="36">
        <f>IFERROR(IF(W127="","",W127*0.01788),"")</f>
        <v>0.10728</v>
      </c>
      <c r="Z127" s="56"/>
      <c r="AA127" s="57"/>
      <c r="AE127" s="61"/>
      <c r="BB127" s="116" t="s">
        <v>76</v>
      </c>
    </row>
    <row r="128" spans="1:54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6</v>
      </c>
      <c r="X128" s="196">
        <f>IFERROR(SUM(X127:X127),"0")</f>
        <v>6</v>
      </c>
      <c r="Y128" s="196">
        <f>IFERROR(IF(Y127="",0,Y127),"0")</f>
        <v>0.10728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18</v>
      </c>
      <c r="X129" s="196">
        <f>IFERROR(SUMPRODUCT(X127:X127*H127:H127),"0")</f>
        <v>18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3</v>
      </c>
      <c r="X132" s="195">
        <f>IFERROR(IF(W132="","",W132),"")</f>
        <v>3</v>
      </c>
      <c r="Y132" s="36">
        <f>IFERROR(IF(W132="","",W132*0.01786),"")</f>
        <v>5.3580000000000003E-2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3</v>
      </c>
      <c r="X134" s="196">
        <f>IFERROR(SUM(X132:X133),"0")</f>
        <v>3</v>
      </c>
      <c r="Y134" s="196">
        <f>IFERROR(IF(Y132="",0,Y132),"0")+IFERROR(IF(Y133="",0,Y133),"0")</f>
        <v>5.3580000000000003E-2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7.1999999999999993</v>
      </c>
      <c r="X135" s="196">
        <f>IFERROR(SUMPRODUCT(X132:X133*H132:H133),"0")</f>
        <v>7.1999999999999993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3</v>
      </c>
      <c r="X160" s="195">
        <f>IFERROR(IF(W160="","",W160),"")</f>
        <v>3</v>
      </c>
      <c r="Y160" s="36">
        <f>IFERROR(IF(W160="","",W160*0.00866),"")</f>
        <v>2.5979999999999996E-2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3</v>
      </c>
      <c r="X162" s="196">
        <f>IFERROR(SUM(X158:X161),"0")</f>
        <v>3</v>
      </c>
      <c r="Y162" s="196">
        <f>IFERROR(IF(Y158="",0,Y158),"0")+IFERROR(IF(Y159="",0,Y159),"0")+IFERROR(IF(Y160="",0,Y160),"0")+IFERROR(IF(Y161="",0,Y161),"0")</f>
        <v>2.5979999999999996E-2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15</v>
      </c>
      <c r="X163" s="196">
        <f>IFERROR(SUMPRODUCT(X158:X161*H158:H161),"0")</f>
        <v>15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62</v>
      </c>
      <c r="X172" s="195">
        <f>IFERROR(IF(W172="","",W172),"")</f>
        <v>62</v>
      </c>
      <c r="Y172" s="36">
        <f>IFERROR(IF(W172="","",W172*0.01788),"")</f>
        <v>1.10856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33</v>
      </c>
      <c r="X173" s="195">
        <f>IFERROR(IF(W173="","",W173),"")</f>
        <v>33</v>
      </c>
      <c r="Y173" s="36">
        <f>IFERROR(IF(W173="","",W173*0.01788),"")</f>
        <v>0.59004000000000001</v>
      </c>
      <c r="Z173" s="56"/>
      <c r="AA173" s="57"/>
      <c r="AE173" s="61"/>
      <c r="BB173" s="130" t="s">
        <v>76</v>
      </c>
    </row>
    <row r="174" spans="1:54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95</v>
      </c>
      <c r="X174" s="196">
        <f>IFERROR(SUM(X172:X173),"0")</f>
        <v>95</v>
      </c>
      <c r="Y174" s="196">
        <f>IFERROR(IF(Y172="",0,Y172),"0")+IFERROR(IF(Y173="",0,Y173),"0")</f>
        <v>1.6985999999999999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285</v>
      </c>
      <c r="X175" s="196">
        <f>IFERROR(SUMPRODUCT(X172:X173*H172:H173),"0")</f>
        <v>285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7</v>
      </c>
      <c r="X178" s="195">
        <f>IFERROR(IF(W178="","",W178),"")</f>
        <v>7</v>
      </c>
      <c r="Y178" s="36">
        <f>IFERROR(IF(W178="","",W178*0.01157),"")</f>
        <v>8.0990000000000006E-2</v>
      </c>
      <c r="Z178" s="56"/>
      <c r="AA178" s="57"/>
      <c r="AE178" s="61"/>
      <c r="BB178" s="131" t="s">
        <v>76</v>
      </c>
    </row>
    <row r="179" spans="1:54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7</v>
      </c>
      <c r="X179" s="196">
        <f>IFERROR(SUM(X178:X178),"0")</f>
        <v>7</v>
      </c>
      <c r="Y179" s="196">
        <f>IFERROR(IF(Y178="",0,Y178),"0")</f>
        <v>8.0990000000000006E-2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11.200000000000001</v>
      </c>
      <c r="X180" s="196">
        <f>IFERROR(SUMPRODUCT(X178:X178*H178:H178),"0")</f>
        <v>11.200000000000001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8</v>
      </c>
      <c r="X188" s="195">
        <f>IFERROR(IF(W188="","",W188),"")</f>
        <v>8</v>
      </c>
      <c r="Y188" s="36">
        <f>IFERROR(IF(W188="","",W188*0.01788),"")</f>
        <v>0.14304</v>
      </c>
      <c r="Z188" s="56"/>
      <c r="AA188" s="57"/>
      <c r="AE188" s="61"/>
      <c r="BB188" s="133" t="s">
        <v>76</v>
      </c>
    </row>
    <row r="189" spans="1:54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8</v>
      </c>
      <c r="X189" s="196">
        <f>IFERROR(SUM(X188:X188),"0")</f>
        <v>8</v>
      </c>
      <c r="Y189" s="196">
        <f>IFERROR(IF(Y188="",0,Y188),"0")</f>
        <v>0.14304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24</v>
      </c>
      <c r="X190" s="196">
        <f>IFERROR(SUMPRODUCT(X188:X188*H188:H188),"0")</f>
        <v>24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6</v>
      </c>
      <c r="X200" s="195">
        <f>IFERROR(IF(W200="","",W200),"")</f>
        <v>6</v>
      </c>
      <c r="Y200" s="36">
        <f>IFERROR(IF(W200="","",W200*0.0155),"")</f>
        <v>9.2999999999999999E-2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6</v>
      </c>
      <c r="X203" s="196">
        <f>IFERROR(SUM(X200:X202),"0")</f>
        <v>6</v>
      </c>
      <c r="Y203" s="196">
        <f>IFERROR(IF(Y200="",0,Y200),"0")+IFERROR(IF(Y201="",0,Y201),"0")+IFERROR(IF(Y202="",0,Y202),"0")</f>
        <v>9.2999999999999999E-2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33.599999999999994</v>
      </c>
      <c r="X204" s="196">
        <f>IFERROR(SUMPRODUCT(X200:X202*H200:H202),"0")</f>
        <v>33.599999999999994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7</v>
      </c>
      <c r="X208" s="195">
        <f t="shared" si="4"/>
        <v>7</v>
      </c>
      <c r="Y208" s="36">
        <f t="shared" si="5"/>
        <v>0.1085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7</v>
      </c>
      <c r="X210" s="195">
        <f t="shared" si="4"/>
        <v>7</v>
      </c>
      <c r="Y210" s="36">
        <f t="shared" si="5"/>
        <v>0.1085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14</v>
      </c>
      <c r="X213" s="196">
        <f>IFERROR(SUM(X207:X212),"0")</f>
        <v>14</v>
      </c>
      <c r="Y213" s="196">
        <f>IFERROR(IF(Y207="",0,Y207),"0")+IFERROR(IF(Y208="",0,Y208),"0")+IFERROR(IF(Y209="",0,Y209),"0")+IFERROR(IF(Y210="",0,Y210),"0")+IFERROR(IF(Y211="",0,Y211),"0")+IFERROR(IF(Y212="",0,Y212),"0")</f>
        <v>0.217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78.399999999999991</v>
      </c>
      <c r="X214" s="196">
        <f>IFERROR(SUMPRODUCT(X207:X212*H207:H212),"0")</f>
        <v>78.399999999999991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hidden="1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11</v>
      </c>
      <c r="X220" s="195">
        <f>IFERROR(IF(W220="","",W220),"")</f>
        <v>11</v>
      </c>
      <c r="Y220" s="36">
        <f>IFERROR(IF(W220="","",W220*0.0155),"")</f>
        <v>0.17049999999999998</v>
      </c>
      <c r="Z220" s="56"/>
      <c r="AA220" s="57"/>
      <c r="AE220" s="61"/>
      <c r="BB220" s="148" t="s">
        <v>1</v>
      </c>
    </row>
    <row r="221" spans="1:54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11</v>
      </c>
      <c r="X221" s="196">
        <f>IFERROR(SUM(X217:X220),"0")</f>
        <v>11</v>
      </c>
      <c r="Y221" s="196">
        <f>IFERROR(IF(Y217="",0,Y217),"0")+IFERROR(IF(Y218="",0,Y218),"0")+IFERROR(IF(Y219="",0,Y219),"0")+IFERROR(IF(Y220="",0,Y220),"0")</f>
        <v>0.17049999999999998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79.2</v>
      </c>
      <c r="X222" s="196">
        <f>IFERROR(SUMPRODUCT(X217:X220*H217:H220),"0")</f>
        <v>79.2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1</v>
      </c>
      <c r="X243" s="195">
        <f>IFERROR(IF(W243="","",W243),"")</f>
        <v>1</v>
      </c>
      <c r="Y243" s="36">
        <f>IFERROR(IF(W243="","",W243*0.0155),"")</f>
        <v>1.55E-2</v>
      </c>
      <c r="Z243" s="56"/>
      <c r="AA243" s="57"/>
      <c r="AE243" s="61"/>
      <c r="BB243" s="153" t="s">
        <v>1</v>
      </c>
    </row>
    <row r="244" spans="1:54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1</v>
      </c>
      <c r="X244" s="196">
        <f>IFERROR(SUM(X243:X243),"0")</f>
        <v>1</v>
      </c>
      <c r="Y244" s="196">
        <f>IFERROR(IF(Y243="",0,Y243),"0")</f>
        <v>1.55E-2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5</v>
      </c>
      <c r="X245" s="196">
        <f>IFERROR(SUMPRODUCT(X243:X243*H243:H243),"0")</f>
        <v>5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18</v>
      </c>
      <c r="X261" s="195">
        <f>IFERROR(IF(W261="","",W261),"")</f>
        <v>18</v>
      </c>
      <c r="Y261" s="36">
        <f>IFERROR(IF(W261="","",W261*0.00502),"")</f>
        <v>9.0359999999999996E-2</v>
      </c>
      <c r="Z261" s="56"/>
      <c r="AA261" s="57"/>
      <c r="AE261" s="61"/>
      <c r="BB261" s="158" t="s">
        <v>76</v>
      </c>
    </row>
    <row r="262" spans="1:54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18</v>
      </c>
      <c r="X262" s="196">
        <f>IFERROR(SUM(X261:X261),"0")</f>
        <v>18</v>
      </c>
      <c r="Y262" s="196">
        <f>IFERROR(IF(Y261="",0,Y261),"0")</f>
        <v>9.0359999999999996E-2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32.4</v>
      </c>
      <c r="X263" s="196">
        <f>IFERROR(SUMPRODUCT(X261:X261*H261:H261),"0")</f>
        <v>32.4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21</v>
      </c>
      <c r="X265" s="195">
        <f>IFERROR(IF(W265="","",W265),"")</f>
        <v>21</v>
      </c>
      <c r="Y265" s="36">
        <f>IFERROR(IF(W265="","",W265*0.0155),"")</f>
        <v>0.32550000000000001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21</v>
      </c>
      <c r="X267" s="196">
        <f>IFERROR(SUM(X265:X266),"0")</f>
        <v>21</v>
      </c>
      <c r="Y267" s="196">
        <f>IFERROR(IF(Y265="",0,Y265),"0")+IFERROR(IF(Y266="",0,Y266),"0")</f>
        <v>0.32550000000000001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126</v>
      </c>
      <c r="X268" s="196">
        <f>IFERROR(SUMPRODUCT(X265:X266*H265:H266),"0")</f>
        <v>126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4</v>
      </c>
      <c r="X270" s="195">
        <f>IFERROR(IF(W270="","",W270),"")</f>
        <v>4</v>
      </c>
      <c r="Y270" s="36">
        <f>IFERROR(IF(W270="","",W270*0.00936),"")</f>
        <v>3.7440000000000001E-2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33</v>
      </c>
      <c r="X272" s="195">
        <f>IFERROR(IF(W272="","",W272),"")</f>
        <v>33</v>
      </c>
      <c r="Y272" s="36">
        <f>IFERROR(IF(W272="","",W272*0.0155),"")</f>
        <v>0.51149999999999995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37</v>
      </c>
      <c r="X274" s="196">
        <f>IFERROR(SUM(X270:X273),"0")</f>
        <v>37</v>
      </c>
      <c r="Y274" s="196">
        <f>IFERROR(IF(Y270="",0,Y270),"0")+IFERROR(IF(Y271="",0,Y271),"0")+IFERROR(IF(Y272="",0,Y272),"0")+IFERROR(IF(Y273="",0,Y273),"0")</f>
        <v>0.54893999999999998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175.8</v>
      </c>
      <c r="X275" s="196">
        <f>IFERROR(SUMPRODUCT(X270:X273*H270:H273),"0")</f>
        <v>175.8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34</v>
      </c>
      <c r="X277" s="195">
        <f t="shared" ref="X277:X296" si="6">IFERROR(IF(W277="","",W277),"")</f>
        <v>34</v>
      </c>
      <c r="Y277" s="36">
        <f t="shared" ref="Y277:Y282" si="7">IFERROR(IF(W277="","",W277*0.00936),"")</f>
        <v>0.31824000000000002</v>
      </c>
      <c r="Z277" s="56"/>
      <c r="AA277" s="57"/>
      <c r="AE277" s="61"/>
      <c r="BB277" s="165" t="s">
        <v>76</v>
      </c>
    </row>
    <row r="278" spans="1:54" ht="27" hidden="1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54</v>
      </c>
      <c r="X279" s="195">
        <f t="shared" si="6"/>
        <v>54</v>
      </c>
      <c r="Y279" s="36">
        <f t="shared" si="7"/>
        <v>0.50544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hidden="1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58</v>
      </c>
      <c r="X285" s="195">
        <f t="shared" si="6"/>
        <v>58</v>
      </c>
      <c r="Y285" s="36">
        <f>IFERROR(IF(W285="","",W285*0.00936),"")</f>
        <v>0.54288000000000003</v>
      </c>
      <c r="Z285" s="56"/>
      <c r="AA285" s="57"/>
      <c r="AE285" s="61"/>
      <c r="BB285" s="173" t="s">
        <v>76</v>
      </c>
    </row>
    <row r="286" spans="1:54" ht="27" hidden="1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0</v>
      </c>
      <c r="X286" s="195">
        <f t="shared" si="6"/>
        <v>0</v>
      </c>
      <c r="Y286" s="36">
        <f>IFERROR(IF(W286="","",W286*0.00936),"")</f>
        <v>0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146</v>
      </c>
      <c r="X297" s="196">
        <f>IFERROR(SUM(X277:X296),"0")</f>
        <v>146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1.36656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516.40000000000009</v>
      </c>
      <c r="X298" s="196">
        <f>IFERROR(SUMPRODUCT(X277:X296*H277:H296),"0")</f>
        <v>516.40000000000009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4205.6400000000003</v>
      </c>
      <c r="X299" s="196">
        <f>IFERROR(X24+X33+X41+X50+X60+X66+X71+X78+X88+X95+X103+X111+X116+X124+X129+X135+X140+X146+X150+X155+X163+X168+X175+X180+X185+X190+X197+X204+X214+X222+X227+X233+X239+X245+X250+X258+X263+X268+X275+X298,"0")</f>
        <v>4205.6400000000003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4668.3989999999985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4668.3989999999985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13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13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4993.3989999999985</v>
      </c>
      <c r="X302" s="196">
        <f>GrossWeightTotalR+PalletQtyTotalR*25</f>
        <v>4993.3989999999985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1099</v>
      </c>
      <c r="X303" s="196">
        <f>IFERROR(X23+X32+X40+X49+X59+X65+X70+X77+X87+X94+X102+X110+X115+X123+X128+X134+X139+X145+X149+X154+X162+X167+X174+X179+X184+X189+X196+X203+X213+X221+X226+X232+X238+X244+X249+X257+X262+X267+X274+X297,"0")</f>
        <v>1099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15.703190000000001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126</v>
      </c>
      <c r="D309" s="46">
        <f>IFERROR(W36*H36,"0")+IFERROR(W37*H37,"0")+IFERROR(W38*H38,"0")+IFERROR(W39*H39,"0")</f>
        <v>210</v>
      </c>
      <c r="E309" s="46">
        <f>IFERROR(W44*H44,"0")+IFERROR(W45*H45,"0")+IFERROR(W46*H46,"0")+IFERROR(W47*H47,"0")+IFERROR(W48*H48,"0")</f>
        <v>38.4</v>
      </c>
      <c r="F309" s="46">
        <f>IFERROR(W53*H53,"0")+IFERROR(W54*H54,"0")+IFERROR(W55*H55,"0")+IFERROR(W56*H56,"0")+IFERROR(W57*H57,"0")+IFERROR(W58*H58,"0")</f>
        <v>256.32</v>
      </c>
      <c r="G309" s="46">
        <f>IFERROR(W63*H63,"0")+IFERROR(W64*H64,"0")</f>
        <v>400</v>
      </c>
      <c r="H309" s="46">
        <f>IFERROR(W69*H69,"0")</f>
        <v>54</v>
      </c>
      <c r="I309" s="46">
        <f>IFERROR(W74*H74,"0")+IFERROR(W75*H75,"0")+IFERROR(W76*H76,"0")</f>
        <v>86.4</v>
      </c>
      <c r="J309" s="46">
        <f>IFERROR(W81*H81,"0")+IFERROR(W82*H82,"0")+IFERROR(W83*H83,"0")+IFERROR(W84*H84,"0")+IFERROR(W85*H85,"0")+IFERROR(W86*H86,"0")</f>
        <v>529.68000000000006</v>
      </c>
      <c r="K309" s="46">
        <f>IFERROR(W91*H91,"0")+IFERROR(W92*H92,"0")+IFERROR(W93*H93,"0")</f>
        <v>105.64</v>
      </c>
      <c r="L309" s="46">
        <f>IFERROR(W98*H98,"0")+IFERROR(W99*H99,"0")+IFERROR(W100*H100,"0")+IFERROR(W101*H101,"0")</f>
        <v>488</v>
      </c>
      <c r="M309" s="192"/>
      <c r="N309" s="46">
        <f>IFERROR(W106*H106,"0")+IFERROR(W107*H107,"0")+IFERROR(W108*H108,"0")+IFERROR(W109*H109,"0")</f>
        <v>393</v>
      </c>
      <c r="O309" s="46">
        <f>IFERROR(W114*H114,"0")</f>
        <v>48</v>
      </c>
      <c r="P309" s="46">
        <f>IFERROR(W119*H119,"0")+IFERROR(W120*H120,"0")+IFERROR(W121*H121,"0")+IFERROR(W122*H122,"0")</f>
        <v>63</v>
      </c>
      <c r="Q309" s="46">
        <f>IFERROR(W127*H127,"0")</f>
        <v>18</v>
      </c>
      <c r="R309" s="46">
        <f>IFERROR(W132*H132,"0")+IFERROR(W133*H133,"0")</f>
        <v>7.1999999999999993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15</v>
      </c>
      <c r="W309" s="46">
        <f>IFERROR(W172*H172,"0")+IFERROR(W173*H173,"0")</f>
        <v>285</v>
      </c>
      <c r="X309" s="46">
        <f>IFERROR(W178*H178,"0")</f>
        <v>11.200000000000001</v>
      </c>
      <c r="Y309" s="46">
        <f>IFERROR(W183*H183,"0")</f>
        <v>0</v>
      </c>
      <c r="Z309" s="46">
        <f>IFERROR(W188*H188,"0")</f>
        <v>24</v>
      </c>
      <c r="AA309" s="46">
        <f>IFERROR(W194*H194,"0")+IFERROR(W195*H195,"0")</f>
        <v>0</v>
      </c>
      <c r="AB309" s="46">
        <f>IFERROR(W200*H200,"0")+IFERROR(W201*H201,"0")+IFERROR(W202*H202,"0")</f>
        <v>33.599999999999994</v>
      </c>
      <c r="AC309" s="46">
        <f>IFERROR(W207*H207,"0")+IFERROR(W208*H208,"0")+IFERROR(W209*H209,"0")+IFERROR(W210*H210,"0")+IFERROR(W211*H211,"0")+IFERROR(W212*H212,"0")</f>
        <v>78.399999999999991</v>
      </c>
      <c r="AD309" s="46">
        <f>IFERROR(W217*H217,"0")+IFERROR(W218*H218,"0")+IFERROR(W219*H219,"0")+IFERROR(W220*H220,"0")</f>
        <v>79.2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5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850.6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1565.52</v>
      </c>
      <c r="B312" s="60">
        <f>SUMPRODUCT(--(BB:BB="ПГП"),--(V:V="кор"),H:H,X:X)+SUMPRODUCT(--(BB:BB="ПГП"),--(V:V="кг"),X:X)</f>
        <v>2640.1200000000003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99,00"/>
        <filter val="1,00"/>
        <filter val="10,00"/>
        <filter val="105,64"/>
        <filter val="11,00"/>
        <filter val="11,20"/>
        <filter val="126,00"/>
        <filter val="13"/>
        <filter val="13,00"/>
        <filter val="131,00"/>
        <filter val="14,00"/>
        <filter val="146,00"/>
        <filter val="15,00"/>
        <filter val="16,00"/>
        <filter val="17,00"/>
        <filter val="175,80"/>
        <filter val="18,00"/>
        <filter val="2,00"/>
        <filter val="21,00"/>
        <filter val="210,00"/>
        <filter val="23,00"/>
        <filter val="24,00"/>
        <filter val="256,32"/>
        <filter val="27,00"/>
        <filter val="285,00"/>
        <filter val="3,00"/>
        <filter val="32,00"/>
        <filter val="32,40"/>
        <filter val="33,00"/>
        <filter val="33,60"/>
        <filter val="34,00"/>
        <filter val="35,00"/>
        <filter val="36,00"/>
        <filter val="37,00"/>
        <filter val="38,00"/>
        <filter val="38,40"/>
        <filter val="393,00"/>
        <filter val="4 205,64"/>
        <filter val="4 668,40"/>
        <filter val="4 993,40"/>
        <filter val="4,00"/>
        <filter val="400,00"/>
        <filter val="42,00"/>
        <filter val="48,00"/>
        <filter val="488,00"/>
        <filter val="5,00"/>
        <filter val="516,40"/>
        <filter val="529,68"/>
        <filter val="54,00"/>
        <filter val="58,00"/>
        <filter val="59,00"/>
        <filter val="6,00"/>
        <filter val="62,00"/>
        <filter val="63,00"/>
        <filter val="68,00"/>
        <filter val="7,00"/>
        <filter val="7,20"/>
        <filter val="72,00"/>
        <filter val="78,40"/>
        <filter val="79,20"/>
        <filter val="8,00"/>
        <filter val="80,00"/>
        <filter val="84,00"/>
        <filter val="86,40"/>
        <filter val="9,00"/>
        <filter val="95,00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