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E4877F-6468-4240-AC22-6F40E628E3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BN208" i="1"/>
  <c r="BL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N201" i="1"/>
  <c r="BL201" i="1"/>
  <c r="X201" i="1"/>
  <c r="O201" i="1"/>
  <c r="BN200" i="1"/>
  <c r="BL200" i="1"/>
  <c r="X200" i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BN172" i="1"/>
  <c r="BL172" i="1"/>
  <c r="X172" i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O142" i="1"/>
  <c r="BO141" i="1"/>
  <c r="BN141" i="1"/>
  <c r="BM141" i="1"/>
  <c r="BL141" i="1"/>
  <c r="Y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X118" i="1" s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N88" i="1"/>
  <c r="BL88" i="1"/>
  <c r="X88" i="1"/>
  <c r="O88" i="1"/>
  <c r="W86" i="1"/>
  <c r="W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39" i="1" s="1"/>
  <c r="BL22" i="1"/>
  <c r="X22" i="1"/>
  <c r="B547" i="1" s="1"/>
  <c r="H10" i="1"/>
  <c r="A9" i="1"/>
  <c r="A10" i="1" s="1"/>
  <c r="D7" i="1"/>
  <c r="P6" i="1"/>
  <c r="O2" i="1"/>
  <c r="BO84" i="1" l="1"/>
  <c r="BM84" i="1"/>
  <c r="Y84" i="1"/>
  <c r="BO112" i="1"/>
  <c r="BM112" i="1"/>
  <c r="Y112" i="1"/>
  <c r="BO133" i="1"/>
  <c r="BM133" i="1"/>
  <c r="Y133" i="1"/>
  <c r="BO156" i="1"/>
  <c r="BM156" i="1"/>
  <c r="Y156" i="1"/>
  <c r="BO187" i="1"/>
  <c r="BM187" i="1"/>
  <c r="Y187" i="1"/>
  <c r="BO210" i="1"/>
  <c r="BM210" i="1"/>
  <c r="Y210" i="1"/>
  <c r="BO240" i="1"/>
  <c r="BM240" i="1"/>
  <c r="Y240" i="1"/>
  <c r="BO266" i="1"/>
  <c r="BM266" i="1"/>
  <c r="Y266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40" i="1"/>
  <c r="BM340" i="1"/>
  <c r="Y340" i="1"/>
  <c r="BO387" i="1"/>
  <c r="BM387" i="1"/>
  <c r="Y387" i="1"/>
  <c r="BO414" i="1"/>
  <c r="BM414" i="1"/>
  <c r="Y414" i="1"/>
  <c r="BO464" i="1"/>
  <c r="BM464" i="1"/>
  <c r="Y464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47" i="1"/>
  <c r="Y68" i="1"/>
  <c r="BM68" i="1"/>
  <c r="BO76" i="1"/>
  <c r="BM76" i="1"/>
  <c r="Y76" i="1"/>
  <c r="BO98" i="1"/>
  <c r="BM98" i="1"/>
  <c r="Y98" i="1"/>
  <c r="BO122" i="1"/>
  <c r="BM122" i="1"/>
  <c r="Y122" i="1"/>
  <c r="BO148" i="1"/>
  <c r="BM148" i="1"/>
  <c r="Y148" i="1"/>
  <c r="BO179" i="1"/>
  <c r="BM179" i="1"/>
  <c r="Y179" i="1"/>
  <c r="BO199" i="1"/>
  <c r="BM199" i="1"/>
  <c r="Y199" i="1"/>
  <c r="BO232" i="1"/>
  <c r="BM232" i="1"/>
  <c r="Y232" i="1"/>
  <c r="BO254" i="1"/>
  <c r="BM254" i="1"/>
  <c r="Y254" i="1"/>
  <c r="BO293" i="1"/>
  <c r="BM293" i="1"/>
  <c r="Y293" i="1"/>
  <c r="BO363" i="1"/>
  <c r="BM363" i="1"/>
  <c r="Y363" i="1"/>
  <c r="BO395" i="1"/>
  <c r="BM395" i="1"/>
  <c r="Y395" i="1"/>
  <c r="BO427" i="1"/>
  <c r="BM427" i="1"/>
  <c r="Y427" i="1"/>
  <c r="BO480" i="1"/>
  <c r="BM480" i="1"/>
  <c r="Y480" i="1"/>
  <c r="X92" i="1"/>
  <c r="BO161" i="1"/>
  <c r="BM161" i="1"/>
  <c r="BO173" i="1"/>
  <c r="BM173" i="1"/>
  <c r="Y173" i="1"/>
  <c r="BO185" i="1"/>
  <c r="BM185" i="1"/>
  <c r="Y185" i="1"/>
  <c r="BO193" i="1"/>
  <c r="BM193" i="1"/>
  <c r="Y193" i="1"/>
  <c r="BO208" i="1"/>
  <c r="BM208" i="1"/>
  <c r="Y208" i="1"/>
  <c r="BO225" i="1"/>
  <c r="BM225" i="1"/>
  <c r="Y225" i="1"/>
  <c r="BO238" i="1"/>
  <c r="BM238" i="1"/>
  <c r="Y238" i="1"/>
  <c r="X250" i="1"/>
  <c r="X249" i="1"/>
  <c r="BO248" i="1"/>
  <c r="BM248" i="1"/>
  <c r="Y248" i="1"/>
  <c r="Y249" i="1" s="1"/>
  <c r="BO252" i="1"/>
  <c r="BM252" i="1"/>
  <c r="Y252" i="1"/>
  <c r="BO264" i="1"/>
  <c r="BM264" i="1"/>
  <c r="Y264" i="1"/>
  <c r="X280" i="1"/>
  <c r="BO277" i="1"/>
  <c r="BM277" i="1"/>
  <c r="Y277" i="1"/>
  <c r="BO291" i="1"/>
  <c r="BM291" i="1"/>
  <c r="Y291" i="1"/>
  <c r="BO312" i="1"/>
  <c r="BM312" i="1"/>
  <c r="Y312" i="1"/>
  <c r="BO334" i="1"/>
  <c r="BM334" i="1"/>
  <c r="Y334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X415" i="1"/>
  <c r="W538" i="1"/>
  <c r="W540" i="1" s="1"/>
  <c r="Y23" i="1"/>
  <c r="BM23" i="1"/>
  <c r="W537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88" i="1"/>
  <c r="BM88" i="1"/>
  <c r="BO88" i="1"/>
  <c r="Y96" i="1"/>
  <c r="BM96" i="1"/>
  <c r="Y100" i="1"/>
  <c r="BM100" i="1"/>
  <c r="Y105" i="1"/>
  <c r="BM105" i="1"/>
  <c r="BO105" i="1"/>
  <c r="Y106" i="1"/>
  <c r="BM106" i="1"/>
  <c r="Y110" i="1"/>
  <c r="BM110" i="1"/>
  <c r="Y114" i="1"/>
  <c r="BM114" i="1"/>
  <c r="Y120" i="1"/>
  <c r="BM120" i="1"/>
  <c r="BO120" i="1"/>
  <c r="Y124" i="1"/>
  <c r="BM124" i="1"/>
  <c r="Y131" i="1"/>
  <c r="BM131" i="1"/>
  <c r="Y135" i="1"/>
  <c r="BM135" i="1"/>
  <c r="Y143" i="1"/>
  <c r="BM143" i="1"/>
  <c r="H547" i="1"/>
  <c r="Y150" i="1"/>
  <c r="BM150" i="1"/>
  <c r="Y154" i="1"/>
  <c r="BM154" i="1"/>
  <c r="Y161" i="1"/>
  <c r="BO181" i="1"/>
  <c r="BM181" i="1"/>
  <c r="Y181" i="1"/>
  <c r="BO189" i="1"/>
  <c r="BM189" i="1"/>
  <c r="Y189" i="1"/>
  <c r="BO201" i="1"/>
  <c r="BM201" i="1"/>
  <c r="Y201" i="1"/>
  <c r="BO216" i="1"/>
  <c r="BM216" i="1"/>
  <c r="Y216" i="1"/>
  <c r="BO221" i="1"/>
  <c r="BM221" i="1"/>
  <c r="Y221" i="1"/>
  <c r="BO234" i="1"/>
  <c r="BM234" i="1"/>
  <c r="Y234" i="1"/>
  <c r="BO242" i="1"/>
  <c r="BM242" i="1"/>
  <c r="Y242" i="1"/>
  <c r="BO260" i="1"/>
  <c r="BM260" i="1"/>
  <c r="Y260" i="1"/>
  <c r="BO272" i="1"/>
  <c r="BM272" i="1"/>
  <c r="Y272" i="1"/>
  <c r="BO278" i="1"/>
  <c r="BM278" i="1"/>
  <c r="Y278" i="1"/>
  <c r="BO295" i="1"/>
  <c r="BM295" i="1"/>
  <c r="Y295" i="1"/>
  <c r="BO327" i="1"/>
  <c r="BM327" i="1"/>
  <c r="Y327" i="1"/>
  <c r="BO346" i="1"/>
  <c r="BM346" i="1"/>
  <c r="Y346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F9" i="1"/>
  <c r="J9" i="1"/>
  <c r="F10" i="1"/>
  <c r="X24" i="1"/>
  <c r="X34" i="1"/>
  <c r="X54" i="1"/>
  <c r="X62" i="1"/>
  <c r="X85" i="1"/>
  <c r="X93" i="1"/>
  <c r="X103" i="1"/>
  <c r="X117" i="1"/>
  <c r="X127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75" i="1"/>
  <c r="BO285" i="1"/>
  <c r="BM285" i="1"/>
  <c r="Y285" i="1"/>
  <c r="X287" i="1"/>
  <c r="O547" i="1"/>
  <c r="X297" i="1"/>
  <c r="BO290" i="1"/>
  <c r="BM290" i="1"/>
  <c r="Y290" i="1"/>
  <c r="X298" i="1"/>
  <c r="BO294" i="1"/>
  <c r="BM294" i="1"/>
  <c r="Y294" i="1"/>
  <c r="BO311" i="1"/>
  <c r="BM311" i="1"/>
  <c r="Y311" i="1"/>
  <c r="X313" i="1"/>
  <c r="H9" i="1"/>
  <c r="Y22" i="1"/>
  <c r="Y24" i="1" s="1"/>
  <c r="BM22" i="1"/>
  <c r="BO22" i="1"/>
  <c r="W541" i="1"/>
  <c r="X25" i="1"/>
  <c r="Y28" i="1"/>
  <c r="BM28" i="1"/>
  <c r="Y30" i="1"/>
  <c r="BM30" i="1"/>
  <c r="Y32" i="1"/>
  <c r="BM32" i="1"/>
  <c r="C547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Y95" i="1"/>
  <c r="BM95" i="1"/>
  <c r="BO95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47" i="1"/>
  <c r="X137" i="1"/>
  <c r="Y132" i="1"/>
  <c r="BM132" i="1"/>
  <c r="BO134" i="1"/>
  <c r="BM134" i="1"/>
  <c r="Y134" i="1"/>
  <c r="X14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Y202" i="1" s="1"/>
  <c r="X202" i="1"/>
  <c r="BO207" i="1"/>
  <c r="BM207" i="1"/>
  <c r="Y207" i="1"/>
  <c r="Y212" i="1" s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3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360" i="1" l="1"/>
  <c r="Y347" i="1"/>
  <c r="Y280" i="1"/>
  <c r="Y256" i="1"/>
  <c r="Y313" i="1"/>
  <c r="Y482" i="1"/>
  <c r="Y157" i="1"/>
  <c r="Y92" i="1"/>
  <c r="Y34" i="1"/>
  <c r="Y175" i="1"/>
  <c r="Y504" i="1"/>
  <c r="Y520" i="1"/>
  <c r="Y136" i="1"/>
  <c r="Y127" i="1"/>
  <c r="Y117" i="1"/>
  <c r="Y227" i="1"/>
  <c r="Y468" i="1"/>
  <c r="Y451" i="1"/>
  <c r="Y336" i="1"/>
  <c r="Y405" i="1"/>
  <c r="Y372" i="1"/>
  <c r="Y342" i="1"/>
  <c r="Y102" i="1"/>
  <c r="Y85" i="1"/>
  <c r="Y61" i="1"/>
  <c r="X538" i="1"/>
  <c r="Y268" i="1"/>
  <c r="Y511" i="1"/>
  <c r="Y535" i="1"/>
  <c r="Y488" i="1"/>
  <c r="Y431" i="1"/>
  <c r="Y399" i="1"/>
  <c r="Y195" i="1"/>
  <c r="X537" i="1"/>
  <c r="X539" i="1"/>
  <c r="Y297" i="1"/>
  <c r="Y274" i="1"/>
  <c r="Y245" i="1"/>
  <c r="X541" i="1"/>
  <c r="Y542" i="1" l="1"/>
  <c r="X540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<sst xmlns="http://schemas.openxmlformats.org/spreadsheetml/2006/main" count="2314" uniqueCount="768">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</sst>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45439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320</v>
      </c>
      <c r="X57" s="371">
        <f>IFERROR(IF(W57="",0,CEILING((W57/$H57),1)*$H57),"")</f>
        <v>324</v>
      </c>
      <c r="Y57" s="36">
        <f>IFERROR(IF(X57=0,"",ROUNDUP(X57/H57,0)*0.02175),"")</f>
        <v>0.65249999999999997</v>
      </c>
      <c r="Z57" s="56"/>
      <c r="AA57" s="57"/>
      <c r="AE57" s="64"/>
      <c r="BB57" s="79" t="s">
        <v>1</v>
      </c>
      <c r="BL57" s="64">
        <f>IFERROR(W57*I57/H57,"0")</f>
        <v>334.22222222222217</v>
      </c>
      <c r="BM57" s="64">
        <f>IFERROR(X57*I57/H57,"0")</f>
        <v>338.4</v>
      </c>
      <c r="BN57" s="64">
        <f>IFERROR(1/J57*(W57/H57),"0")</f>
        <v>0.52910052910052896</v>
      </c>
      <c r="BO57" s="64">
        <f>IFERROR(1/J57*(X57/H57),"0")</f>
        <v>0.53571428571428559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29.629629629629626</v>
      </c>
      <c r="X61" s="372">
        <f>IFERROR(X57/H57,"0")+IFERROR(X58/H58,"0")+IFERROR(X59/H59,"0")+IFERROR(X60/H60,"0")</f>
        <v>29.999999999999996</v>
      </c>
      <c r="Y61" s="372">
        <f>IFERROR(IF(Y57="",0,Y57),"0")+IFERROR(IF(Y58="",0,Y58),"0")+IFERROR(IF(Y59="",0,Y59),"0")+IFERROR(IF(Y60="",0,Y60),"0")</f>
        <v>0.65249999999999997</v>
      </c>
      <c r="Z61" s="373"/>
      <c r="AA61" s="373"/>
    </row>
    <row r="62" spans="1:67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320</v>
      </c>
      <c r="X62" s="372">
        <f>IFERROR(SUM(X57:X60),"0")</f>
        <v>324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400</v>
      </c>
      <c r="X66" s="371">
        <f t="shared" si="6"/>
        <v>403.2</v>
      </c>
      <c r="Y66" s="36">
        <f t="shared" si="7"/>
        <v>0.78299999999999992</v>
      </c>
      <c r="Z66" s="56"/>
      <c r="AA66" s="57"/>
      <c r="AE66" s="64"/>
      <c r="BB66" s="84" t="s">
        <v>1</v>
      </c>
      <c r="BL66" s="64">
        <f t="shared" si="8"/>
        <v>417.14285714285717</v>
      </c>
      <c r="BM66" s="64">
        <f t="shared" si="9"/>
        <v>420.48</v>
      </c>
      <c r="BN66" s="64">
        <f t="shared" si="10"/>
        <v>0.63775510204081631</v>
      </c>
      <c r="BO66" s="64">
        <f t="shared" si="11"/>
        <v>0.64285714285714279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70</v>
      </c>
      <c r="X68" s="371">
        <f t="shared" si="6"/>
        <v>78.399999999999991</v>
      </c>
      <c r="Y68" s="36">
        <f t="shared" si="7"/>
        <v>0.15225</v>
      </c>
      <c r="Z68" s="56"/>
      <c r="AA68" s="57"/>
      <c r="AE68" s="64"/>
      <c r="BB68" s="86" t="s">
        <v>1</v>
      </c>
      <c r="BL68" s="64">
        <f t="shared" si="8"/>
        <v>73</v>
      </c>
      <c r="BM68" s="64">
        <f t="shared" si="9"/>
        <v>81.759999999999991</v>
      </c>
      <c r="BN68" s="64">
        <f t="shared" si="10"/>
        <v>0.11160714285714285</v>
      </c>
      <c r="BO68" s="64">
        <f t="shared" si="11"/>
        <v>0.125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350</v>
      </c>
      <c r="X69" s="371">
        <f t="shared" si="6"/>
        <v>356.40000000000003</v>
      </c>
      <c r="Y69" s="36">
        <f t="shared" si="7"/>
        <v>0.71775</v>
      </c>
      <c r="Z69" s="56"/>
      <c r="AA69" s="57"/>
      <c r="AE69" s="64"/>
      <c r="BB69" s="87" t="s">
        <v>1</v>
      </c>
      <c r="BL69" s="64">
        <f t="shared" si="8"/>
        <v>365.55555555555554</v>
      </c>
      <c r="BM69" s="64">
        <f t="shared" si="9"/>
        <v>372.23999999999995</v>
      </c>
      <c r="BN69" s="64">
        <f t="shared" si="10"/>
        <v>0.57870370370370361</v>
      </c>
      <c r="BO69" s="64">
        <f t="shared" si="11"/>
        <v>0.5892857142857143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176</v>
      </c>
      <c r="X70" s="371">
        <f t="shared" si="6"/>
        <v>179.2</v>
      </c>
      <c r="Y70" s="36">
        <f t="shared" si="7"/>
        <v>0.34799999999999998</v>
      </c>
      <c r="Z70" s="56"/>
      <c r="AA70" s="57"/>
      <c r="AE70" s="64"/>
      <c r="BB70" s="88" t="s">
        <v>1</v>
      </c>
      <c r="BL70" s="64">
        <f t="shared" si="8"/>
        <v>183.54285714285714</v>
      </c>
      <c r="BM70" s="64">
        <f t="shared" si="9"/>
        <v>186.88000000000002</v>
      </c>
      <c r="BN70" s="64">
        <f t="shared" si="10"/>
        <v>0.28061224489795916</v>
      </c>
      <c r="BO70" s="64">
        <f t="shared" si="11"/>
        <v>0.2857142857142857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90.085978835978835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92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2.0009999999999999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996</v>
      </c>
      <c r="X86" s="372">
        <f>IFERROR(SUM(X65:X84),"0")</f>
        <v>1017.2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3</v>
      </c>
      <c r="X105" s="371">
        <f t="shared" ref="X105:X116" si="18">IFERROR(IF(W105="",0,CEILING((W105/$H105),1)*$H105),"")</f>
        <v>3.6</v>
      </c>
      <c r="Y105" s="36">
        <f>IFERROR(IF(X105=0,"",ROUNDUP(X105/H105,0)*0.00753),"")</f>
        <v>1.506E-2</v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3.333333333333333</v>
      </c>
      <c r="BM105" s="64">
        <f t="shared" ref="BM105:BM116" si="20">IFERROR(X105*I105/H105,"0")</f>
        <v>4</v>
      </c>
      <c r="BN105" s="64">
        <f t="shared" ref="BN105:BN116" si="21">IFERROR(1/J105*(W105/H105),"0")</f>
        <v>1.0683760683760682E-2</v>
      </c>
      <c r="BO105" s="64">
        <f t="shared" ref="BO105:BO116" si="22">IFERROR(1/J105*(X105/H105),"0")</f>
        <v>1.282051282051282E-2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3</v>
      </c>
      <c r="X106" s="371">
        <f t="shared" si="18"/>
        <v>3.6</v>
      </c>
      <c r="Y106" s="36">
        <f>IFERROR(IF(X106=0,"",ROUNDUP(X106/H106,0)*0.00753),"")</f>
        <v>1.506E-2</v>
      </c>
      <c r="Z106" s="56"/>
      <c r="AA106" s="57" t="s">
        <v>68</v>
      </c>
      <c r="AE106" s="64"/>
      <c r="BB106" s="115" t="s">
        <v>1</v>
      </c>
      <c r="BL106" s="64">
        <f t="shared" si="19"/>
        <v>3.4433333333333329</v>
      </c>
      <c r="BM106" s="64">
        <f t="shared" si="20"/>
        <v>4.1319999999999997</v>
      </c>
      <c r="BN106" s="64">
        <f t="shared" si="21"/>
        <v>1.0683760683760682E-2</v>
      </c>
      <c r="BO106" s="64">
        <f t="shared" si="22"/>
        <v>1.282051282051282E-2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450</v>
      </c>
      <c r="X107" s="371">
        <f t="shared" si="18"/>
        <v>453.6</v>
      </c>
      <c r="Y107" s="36">
        <f>IFERROR(IF(X107=0,"",ROUNDUP(X107/H107,0)*0.02175),"")</f>
        <v>1.1744999999999999</v>
      </c>
      <c r="Z107" s="56"/>
      <c r="AA107" s="57"/>
      <c r="AE107" s="64"/>
      <c r="BB107" s="116" t="s">
        <v>1</v>
      </c>
      <c r="BL107" s="64">
        <f t="shared" si="19"/>
        <v>480.21428571428572</v>
      </c>
      <c r="BM107" s="64">
        <f t="shared" si="20"/>
        <v>484.05600000000004</v>
      </c>
      <c r="BN107" s="64">
        <f t="shared" si="21"/>
        <v>0.95663265306122436</v>
      </c>
      <c r="BO107" s="64">
        <f t="shared" si="22"/>
        <v>0.96428571428571419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54</v>
      </c>
      <c r="X111" s="371">
        <f t="shared" si="18"/>
        <v>54</v>
      </c>
      <c r="Y111" s="36">
        <f>IFERROR(IF(X111=0,"",ROUNDUP(X111/H111,0)*0.00753),"")</f>
        <v>0.15060000000000001</v>
      </c>
      <c r="Z111" s="56"/>
      <c r="AA111" s="57"/>
      <c r="AE111" s="64"/>
      <c r="BB111" s="120" t="s">
        <v>1</v>
      </c>
      <c r="BL111" s="64">
        <f t="shared" si="19"/>
        <v>59.44</v>
      </c>
      <c r="BM111" s="64">
        <f t="shared" si="20"/>
        <v>59.44</v>
      </c>
      <c r="BN111" s="64">
        <f t="shared" si="21"/>
        <v>0.12820512820512819</v>
      </c>
      <c r="BO111" s="64">
        <f t="shared" si="22"/>
        <v>0.12820512820512819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76.904761904761898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78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1.3552199999999999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510</v>
      </c>
      <c r="X118" s="372">
        <f>IFERROR(SUM(X105:X116),"0")</f>
        <v>514.79999999999995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60</v>
      </c>
      <c r="X122" s="371">
        <f t="shared" si="23"/>
        <v>67.2</v>
      </c>
      <c r="Y122" s="36">
        <f>IFERROR(IF(X122=0,"",ROUNDUP(X122/H122,0)*0.02175),"")</f>
        <v>0.17399999999999999</v>
      </c>
      <c r="Z122" s="56"/>
      <c r="AA122" s="57"/>
      <c r="AE122" s="64"/>
      <c r="BB122" s="128" t="s">
        <v>1</v>
      </c>
      <c r="BL122" s="64">
        <f t="shared" si="24"/>
        <v>64.028571428571425</v>
      </c>
      <c r="BM122" s="64">
        <f t="shared" si="25"/>
        <v>71.712000000000003</v>
      </c>
      <c r="BN122" s="64">
        <f t="shared" si="26"/>
        <v>0.12755102040816324</v>
      </c>
      <c r="BO122" s="64">
        <f t="shared" si="27"/>
        <v>0.14285714285714285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7.1428571428571423</v>
      </c>
      <c r="X127" s="372">
        <f>IFERROR(X120/H120,"0")+IFERROR(X121/H121,"0")+IFERROR(X122/H122,"0")+IFERROR(X123/H123,"0")+IFERROR(X124/H124,"0")+IFERROR(X125/H125,"0")+IFERROR(X126/H126,"0")</f>
        <v>8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0.17399999999999999</v>
      </c>
      <c r="Z127" s="373"/>
      <c r="AA127" s="373"/>
    </row>
    <row r="128" spans="1:67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60</v>
      </c>
      <c r="X128" s="372">
        <f>IFERROR(SUM(X120:X126),"0")</f>
        <v>67.2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450</v>
      </c>
      <c r="X131" s="371">
        <f>IFERROR(IF(W131="",0,CEILING((W131/$H131),1)*$H131),"")</f>
        <v>453.6</v>
      </c>
      <c r="Y131" s="36">
        <f>IFERROR(IF(X131=0,"",ROUNDUP(X131/H131,0)*0.02175),"")</f>
        <v>1.1744999999999999</v>
      </c>
      <c r="Z131" s="56"/>
      <c r="AA131" s="57"/>
      <c r="AE131" s="64"/>
      <c r="BB131" s="133" t="s">
        <v>1</v>
      </c>
      <c r="BL131" s="64">
        <f>IFERROR(W131*I131/H131,"0")</f>
        <v>479.89285714285711</v>
      </c>
      <c r="BM131" s="64">
        <f>IFERROR(X131*I131/H131,"0")</f>
        <v>483.73200000000003</v>
      </c>
      <c r="BN131" s="64">
        <f>IFERROR(1/J131*(W131/H131),"0")</f>
        <v>0.95663265306122436</v>
      </c>
      <c r="BO131" s="64">
        <f>IFERROR(1/J131*(X131/H131),"0")</f>
        <v>0.96428571428571419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158</v>
      </c>
      <c r="X134" s="371">
        <f>IFERROR(IF(W134="",0,CEILING((W134/$H134),1)*$H134),"")</f>
        <v>159.30000000000001</v>
      </c>
      <c r="Y134" s="36">
        <f>IFERROR(IF(X134=0,"",ROUNDUP(X134/H134,0)*0.00753),"")</f>
        <v>0.44427</v>
      </c>
      <c r="Z134" s="56"/>
      <c r="AA134" s="57"/>
      <c r="AE134" s="64"/>
      <c r="BB134" s="136" t="s">
        <v>1</v>
      </c>
      <c r="BL134" s="64">
        <f>IFERROR(W134*I134/H134,"0")</f>
        <v>173.91703703703703</v>
      </c>
      <c r="BM134" s="64">
        <f>IFERROR(X134*I134/H134,"0")</f>
        <v>175.34800000000001</v>
      </c>
      <c r="BN134" s="64">
        <f>IFERROR(1/J134*(W134/H134),"0")</f>
        <v>0.3751187084520417</v>
      </c>
      <c r="BO134" s="64">
        <f>IFERROR(1/J134*(X134/H134),"0")</f>
        <v>0.37820512820512819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112.08994708994709</v>
      </c>
      <c r="X136" s="372">
        <f>IFERROR(X131/H131,"0")+IFERROR(X132/H132,"0")+IFERROR(X133/H133,"0")+IFERROR(X134/H134,"0")+IFERROR(X135/H135,"0")</f>
        <v>113</v>
      </c>
      <c r="Y136" s="372">
        <f>IFERROR(IF(Y131="",0,Y131),"0")+IFERROR(IF(Y132="",0,Y132),"0")+IFERROR(IF(Y133="",0,Y133),"0")+IFERROR(IF(Y134="",0,Y134),"0")+IFERROR(IF(Y135="",0,Y135),"0")</f>
        <v>1.6187699999999998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608</v>
      </c>
      <c r="X137" s="372">
        <f>IFERROR(SUM(X131:X135),"0")</f>
        <v>612.90000000000009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30</v>
      </c>
      <c r="X150" s="371">
        <f t="shared" si="28"/>
        <v>33.6</v>
      </c>
      <c r="Y150" s="36">
        <f>IFERROR(IF(X150=0,"",ROUNDUP(X150/H150,0)*0.00753),"")</f>
        <v>6.0240000000000002E-2</v>
      </c>
      <c r="Z150" s="56"/>
      <c r="AA150" s="57"/>
      <c r="AE150" s="64"/>
      <c r="BB150" s="143" t="s">
        <v>1</v>
      </c>
      <c r="BL150" s="64">
        <f t="shared" si="29"/>
        <v>31.428571428571427</v>
      </c>
      <c r="BM150" s="64">
        <f t="shared" si="30"/>
        <v>35.200000000000003</v>
      </c>
      <c r="BN150" s="64">
        <f t="shared" si="31"/>
        <v>4.5787545787545784E-2</v>
      </c>
      <c r="BO150" s="64">
        <f t="shared" si="32"/>
        <v>5.128205128205128E-2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40</v>
      </c>
      <c r="X154" s="371">
        <f t="shared" si="28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29"/>
        <v>41.904761904761905</v>
      </c>
      <c r="BM154" s="64">
        <f t="shared" si="30"/>
        <v>44</v>
      </c>
      <c r="BN154" s="64">
        <f t="shared" si="31"/>
        <v>8.1400081400081412E-2</v>
      </c>
      <c r="BO154" s="64">
        <f t="shared" si="32"/>
        <v>8.5470085470085472E-2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26.19047619047619</v>
      </c>
      <c r="X157" s="372">
        <f>IFERROR(X148/H148,"0")+IFERROR(X149/H149,"0")+IFERROR(X150/H150,"0")+IFERROR(X151/H151,"0")+IFERROR(X152/H152,"0")+IFERROR(X153/H153,"0")+IFERROR(X154/H154,"0")+IFERROR(X155/H155,"0")+IFERROR(X156/H156,"0")</f>
        <v>28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0.16064000000000001</v>
      </c>
      <c r="Z157" s="373"/>
      <c r="AA157" s="373"/>
    </row>
    <row r="158" spans="1:67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70</v>
      </c>
      <c r="X158" s="372">
        <f>IFERROR(SUM(X148:X156),"0")</f>
        <v>75.599999999999994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hidden="1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180</v>
      </c>
      <c r="X184" s="371">
        <f t="shared" si="33"/>
        <v>180</v>
      </c>
      <c r="Y184" s="36">
        <f>IFERROR(IF(X184=0,"",ROUNDUP(X184/H184,0)*0.00753),"")</f>
        <v>0.56474999999999997</v>
      </c>
      <c r="Z184" s="56"/>
      <c r="AA184" s="57"/>
      <c r="AE184" s="64"/>
      <c r="BB184" s="164" t="s">
        <v>1</v>
      </c>
      <c r="BL184" s="64">
        <f t="shared" si="34"/>
        <v>200.40000000000003</v>
      </c>
      <c r="BM184" s="64">
        <f t="shared" si="35"/>
        <v>200.40000000000003</v>
      </c>
      <c r="BN184" s="64">
        <f t="shared" si="36"/>
        <v>0.48076923076923073</v>
      </c>
      <c r="BO184" s="64">
        <f t="shared" si="37"/>
        <v>0.48076923076923073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320</v>
      </c>
      <c r="X186" s="371">
        <f t="shared" si="33"/>
        <v>321.59999999999997</v>
      </c>
      <c r="Y186" s="36">
        <f>IFERROR(IF(X186=0,"",ROUNDUP(X186/H186,0)*0.00753),"")</f>
        <v>1.00902</v>
      </c>
      <c r="Z186" s="56"/>
      <c r="AA186" s="57"/>
      <c r="AE186" s="64"/>
      <c r="BB186" s="166" t="s">
        <v>1</v>
      </c>
      <c r="BL186" s="64">
        <f t="shared" si="34"/>
        <v>346.66666666666669</v>
      </c>
      <c r="BM186" s="64">
        <f t="shared" si="35"/>
        <v>348.4</v>
      </c>
      <c r="BN186" s="64">
        <f t="shared" si="36"/>
        <v>0.85470085470085477</v>
      </c>
      <c r="BO186" s="64">
        <f t="shared" si="37"/>
        <v>0.85897435897435892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100</v>
      </c>
      <c r="X188" s="371">
        <f t="shared" si="33"/>
        <v>100.8</v>
      </c>
      <c r="Y188" s="36">
        <f t="shared" ref="Y188:Y194" si="38">IFERROR(IF(X188=0,"",ROUNDUP(X188/H188,0)*0.00753),"")</f>
        <v>0.31625999999999999</v>
      </c>
      <c r="Z188" s="56"/>
      <c r="AA188" s="57"/>
      <c r="AE188" s="64"/>
      <c r="BB188" s="168" t="s">
        <v>1</v>
      </c>
      <c r="BL188" s="64">
        <f t="shared" si="34"/>
        <v>112.08333333333334</v>
      </c>
      <c r="BM188" s="64">
        <f t="shared" si="35"/>
        <v>112.98</v>
      </c>
      <c r="BN188" s="64">
        <f t="shared" si="36"/>
        <v>0.26709401709401709</v>
      </c>
      <c r="BO188" s="64">
        <f t="shared" si="37"/>
        <v>0.26923076923076922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160</v>
      </c>
      <c r="X190" s="371">
        <f t="shared" si="33"/>
        <v>160.79999999999998</v>
      </c>
      <c r="Y190" s="36">
        <f t="shared" si="38"/>
        <v>0.50451000000000001</v>
      </c>
      <c r="Z190" s="56"/>
      <c r="AA190" s="57"/>
      <c r="AE190" s="64"/>
      <c r="BB190" s="170" t="s">
        <v>1</v>
      </c>
      <c r="BL190" s="64">
        <f t="shared" si="34"/>
        <v>178.13333333333335</v>
      </c>
      <c r="BM190" s="64">
        <f t="shared" si="35"/>
        <v>179.024</v>
      </c>
      <c r="BN190" s="64">
        <f t="shared" si="36"/>
        <v>0.42735042735042739</v>
      </c>
      <c r="BO190" s="64">
        <f t="shared" si="37"/>
        <v>0.42948717948717946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240</v>
      </c>
      <c r="X191" s="371">
        <f t="shared" si="33"/>
        <v>240</v>
      </c>
      <c r="Y191" s="36">
        <f t="shared" si="38"/>
        <v>0.753</v>
      </c>
      <c r="Z191" s="56"/>
      <c r="AA191" s="57"/>
      <c r="AE191" s="64"/>
      <c r="BB191" s="171" t="s">
        <v>1</v>
      </c>
      <c r="BL191" s="64">
        <f t="shared" si="34"/>
        <v>267.20000000000005</v>
      </c>
      <c r="BM191" s="64">
        <f t="shared" si="35"/>
        <v>267.20000000000005</v>
      </c>
      <c r="BN191" s="64">
        <f t="shared" si="36"/>
        <v>0.64102564102564097</v>
      </c>
      <c r="BO191" s="64">
        <f t="shared" si="37"/>
        <v>0.64102564102564097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76</v>
      </c>
      <c r="X194" s="371">
        <f t="shared" si="33"/>
        <v>76.8</v>
      </c>
      <c r="Y194" s="36">
        <f t="shared" si="38"/>
        <v>0.24096000000000001</v>
      </c>
      <c r="Z194" s="56"/>
      <c r="AA194" s="57"/>
      <c r="AE194" s="64"/>
      <c r="BB194" s="174" t="s">
        <v>1</v>
      </c>
      <c r="BL194" s="64">
        <f t="shared" si="34"/>
        <v>84.803333333333327</v>
      </c>
      <c r="BM194" s="64">
        <f t="shared" si="35"/>
        <v>85.695999999999998</v>
      </c>
      <c r="BN194" s="64">
        <f t="shared" si="36"/>
        <v>0.20299145299145299</v>
      </c>
      <c r="BO194" s="64">
        <f t="shared" si="37"/>
        <v>0.20512820512820512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448.33333333333337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450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3.3885000000000001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1076</v>
      </c>
      <c r="X196" s="372">
        <f>IFERROR(SUM(X178:X194),"0")</f>
        <v>1080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64</v>
      </c>
      <c r="X200" s="371">
        <f>IFERROR(IF(W200="",0,CEILING((W200/$H200),1)*$H200),"")</f>
        <v>64.8</v>
      </c>
      <c r="Y200" s="36">
        <f>IFERROR(IF(X200=0,"",ROUNDUP(X200/H200,0)*0.00753),"")</f>
        <v>0.20331000000000002</v>
      </c>
      <c r="Z200" s="56"/>
      <c r="AA200" s="57"/>
      <c r="AE200" s="64"/>
      <c r="BB200" s="177" t="s">
        <v>1</v>
      </c>
      <c r="BL200" s="64">
        <f>IFERROR(W200*I200/H200,"0")</f>
        <v>71.253333333333345</v>
      </c>
      <c r="BM200" s="64">
        <f>IFERROR(X200*I200/H200,"0")</f>
        <v>72.144000000000005</v>
      </c>
      <c r="BN200" s="64">
        <f>IFERROR(1/J200*(W200/H200),"0")</f>
        <v>0.17094017094017094</v>
      </c>
      <c r="BO200" s="64">
        <f>IFERROR(1/J200*(X200/H200),"0")</f>
        <v>0.17307692307692307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36</v>
      </c>
      <c r="X201" s="371">
        <f>IFERROR(IF(W201="",0,CEILING((W201/$H201),1)*$H201),"")</f>
        <v>36</v>
      </c>
      <c r="Y201" s="36">
        <f>IFERROR(IF(X201=0,"",ROUNDUP(X201/H201,0)*0.00753),"")</f>
        <v>0.11295000000000001</v>
      </c>
      <c r="Z201" s="56"/>
      <c r="AA201" s="57"/>
      <c r="AE201" s="64"/>
      <c r="BB201" s="178" t="s">
        <v>1</v>
      </c>
      <c r="BL201" s="64">
        <f>IFERROR(W201*I201/H201,"0")</f>
        <v>40.080000000000005</v>
      </c>
      <c r="BM201" s="64">
        <f>IFERROR(X201*I201/H201,"0")</f>
        <v>40.080000000000005</v>
      </c>
      <c r="BN201" s="64">
        <f>IFERROR(1/J201*(W201/H201),"0")</f>
        <v>9.6153846153846145E-2</v>
      </c>
      <c r="BO201" s="64">
        <f>IFERROR(1/J201*(X201/H201),"0")</f>
        <v>9.6153846153846145E-2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41.666666666666671</v>
      </c>
      <c r="X202" s="372">
        <f>IFERROR(X198/H198,"0")+IFERROR(X199/H199,"0")+IFERROR(X200/H200,"0")+IFERROR(X201/H201,"0")</f>
        <v>42</v>
      </c>
      <c r="Y202" s="372">
        <f>IFERROR(IF(Y198="",0,Y198),"0")+IFERROR(IF(Y199="",0,Y199),"0")+IFERROR(IF(Y200="",0,Y200),"0")+IFERROR(IF(Y201="",0,Y201),"0")</f>
        <v>0.31626000000000004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100</v>
      </c>
      <c r="X203" s="372">
        <f>IFERROR(SUM(X198:X201),"0")</f>
        <v>100.8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10</v>
      </c>
      <c r="X211" s="371">
        <f t="shared" si="39"/>
        <v>12</v>
      </c>
      <c r="Y211" s="36">
        <f>IFERROR(IF(X211=0,"",ROUNDUP(X211/H211,0)*0.00937),"")</f>
        <v>2.811E-2</v>
      </c>
      <c r="Z211" s="56"/>
      <c r="AA211" s="57"/>
      <c r="AE211" s="64"/>
      <c r="BB211" s="184" t="s">
        <v>1</v>
      </c>
      <c r="BL211" s="64">
        <f t="shared" si="40"/>
        <v>10.600000000000001</v>
      </c>
      <c r="BM211" s="64">
        <f t="shared" si="41"/>
        <v>12.72</v>
      </c>
      <c r="BN211" s="64">
        <f t="shared" si="42"/>
        <v>2.0833333333333332E-2</v>
      </c>
      <c r="BO211" s="64">
        <f t="shared" si="43"/>
        <v>2.5000000000000001E-2</v>
      </c>
    </row>
    <row r="212" spans="1:67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2.5</v>
      </c>
      <c r="X212" s="372">
        <f>IFERROR(X206/H206,"0")+IFERROR(X207/H207,"0")+IFERROR(X208/H208,"0")+IFERROR(X209/H209,"0")+IFERROR(X210/H210,"0")+IFERROR(X211/H211,"0")</f>
        <v>3</v>
      </c>
      <c r="Y212" s="372">
        <f>IFERROR(IF(Y206="",0,Y206),"0")+IFERROR(IF(Y207="",0,Y207),"0")+IFERROR(IF(Y208="",0,Y208),"0")+IFERROR(IF(Y209="",0,Y209),"0")+IFERROR(IF(Y210="",0,Y210),"0")+IFERROR(IF(Y211="",0,Y211),"0")</f>
        <v>2.811E-2</v>
      </c>
      <c r="Z212" s="373"/>
      <c r="AA212" s="373"/>
    </row>
    <row r="213" spans="1:67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10</v>
      </c>
      <c r="X213" s="372">
        <f>IFERROR(SUM(X206:X211),"0")</f>
        <v>12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12</v>
      </c>
      <c r="X224" s="371">
        <f t="shared" si="44"/>
        <v>12</v>
      </c>
      <c r="Y224" s="36">
        <f>IFERROR(IF(X224=0,"",ROUNDUP(X224/H224,0)*0.00937),"")</f>
        <v>2.811E-2</v>
      </c>
      <c r="Z224" s="56"/>
      <c r="AA224" s="57"/>
      <c r="AE224" s="64"/>
      <c r="BB224" s="190" t="s">
        <v>1</v>
      </c>
      <c r="BL224" s="64">
        <f t="shared" si="45"/>
        <v>12.72</v>
      </c>
      <c r="BM224" s="64">
        <f t="shared" si="46"/>
        <v>12.72</v>
      </c>
      <c r="BN224" s="64">
        <f t="shared" si="47"/>
        <v>2.5000000000000001E-2</v>
      </c>
      <c r="BO224" s="64">
        <f t="shared" si="48"/>
        <v>2.5000000000000001E-2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3</v>
      </c>
      <c r="X227" s="372">
        <f>IFERROR(X221/H221,"0")+IFERROR(X222/H222,"0")+IFERROR(X223/H223,"0")+IFERROR(X224/H224,"0")+IFERROR(X225/H225,"0")+IFERROR(X226/H226,"0")</f>
        <v>3</v>
      </c>
      <c r="Y227" s="372">
        <f>IFERROR(IF(Y221="",0,Y221),"0")+IFERROR(IF(Y222="",0,Y222),"0")+IFERROR(IF(Y223="",0,Y223),"0")+IFERROR(IF(Y224="",0,Y224),"0")+IFERROR(IF(Y225="",0,Y225),"0")+IFERROR(IF(Y226="",0,Y226),"0")</f>
        <v>2.811E-2</v>
      </c>
      <c r="Z227" s="373"/>
      <c r="AA227" s="373"/>
    </row>
    <row r="228" spans="1:67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12</v>
      </c>
      <c r="X228" s="372">
        <f>IFERROR(SUM(X221:X226),"0")</f>
        <v>12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30</v>
      </c>
      <c r="X252" s="371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08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7.1428571428571423</v>
      </c>
      <c r="X256" s="372">
        <f>IFERROR(X252/H252,"0")+IFERROR(X253/H253,"0")+IFERROR(X254/H254,"0")+IFERROR(X255/H255,"0")</f>
        <v>8</v>
      </c>
      <c r="Y256" s="372">
        <f>IFERROR(IF(Y252="",0,Y252),"0")+IFERROR(IF(Y253="",0,Y253),"0")+IFERROR(IF(Y254="",0,Y254),"0")+IFERROR(IF(Y255="",0,Y255),"0")</f>
        <v>6.0240000000000002E-2</v>
      </c>
      <c r="Z256" s="373"/>
      <c r="AA256" s="373"/>
    </row>
    <row r="257" spans="1:67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30</v>
      </c>
      <c r="X257" s="372">
        <f>IFERROR(SUM(X252:X255),"0")</f>
        <v>33.6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250</v>
      </c>
      <c r="X272" s="371">
        <f>IFERROR(IF(W272="",0,CEILING((W272/$H272),1)*$H272),"")</f>
        <v>257.39999999999998</v>
      </c>
      <c r="Y272" s="36">
        <f>IFERROR(IF(X272=0,"",ROUNDUP(X272/H272,0)*0.02175),"")</f>
        <v>0.71775</v>
      </c>
      <c r="Z272" s="56"/>
      <c r="AA272" s="57"/>
      <c r="AE272" s="64"/>
      <c r="BB272" s="222" t="s">
        <v>1</v>
      </c>
      <c r="BL272" s="64">
        <f>IFERROR(W272*I272/H272,"0")</f>
        <v>268.07692307692309</v>
      </c>
      <c r="BM272" s="64">
        <f>IFERROR(X272*I272/H272,"0")</f>
        <v>276.012</v>
      </c>
      <c r="BN272" s="64">
        <f>IFERROR(1/J272*(W272/H272),"0")</f>
        <v>0.57234432234432231</v>
      </c>
      <c r="BO272" s="64">
        <f>IFERROR(1/J272*(X272/H272),"0")</f>
        <v>0.5892857142857143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32.051282051282051</v>
      </c>
      <c r="X274" s="372">
        <f>IFERROR(X271/H271,"0")+IFERROR(X272/H272,"0")+IFERROR(X273/H273,"0")</f>
        <v>33</v>
      </c>
      <c r="Y274" s="372">
        <f>IFERROR(IF(Y271="",0,Y271),"0")+IFERROR(IF(Y272="",0,Y272),"0")+IFERROR(IF(Y273="",0,Y273),"0")</f>
        <v>0.71775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250</v>
      </c>
      <c r="X275" s="372">
        <f>IFERROR(SUM(X271:X273),"0")</f>
        <v>257.39999999999998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800</v>
      </c>
      <c r="X328" s="371">
        <f t="shared" si="65"/>
        <v>810</v>
      </c>
      <c r="Y328" s="36">
        <f>IFERROR(IF(X328=0,"",ROUNDUP(X328/H328,0)*0.02175),"")</f>
        <v>1.1744999999999999</v>
      </c>
      <c r="Z328" s="56"/>
      <c r="AA328" s="57"/>
      <c r="AE328" s="64"/>
      <c r="BB328" s="247" t="s">
        <v>1</v>
      </c>
      <c r="BL328" s="64">
        <f t="shared" si="66"/>
        <v>825.6</v>
      </c>
      <c r="BM328" s="64">
        <f t="shared" si="67"/>
        <v>835.92000000000007</v>
      </c>
      <c r="BN328" s="64">
        <f t="shared" si="68"/>
        <v>1.1111111111111112</v>
      </c>
      <c r="BO328" s="64">
        <f t="shared" si="69"/>
        <v>1.125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800</v>
      </c>
      <c r="X329" s="371">
        <f t="shared" si="65"/>
        <v>810</v>
      </c>
      <c r="Y329" s="36">
        <f>IFERROR(IF(X329=0,"",ROUNDUP(X329/H329,0)*0.02175),"")</f>
        <v>1.1744999999999999</v>
      </c>
      <c r="Z329" s="56"/>
      <c r="AA329" s="57"/>
      <c r="AE329" s="64"/>
      <c r="BB329" s="248" t="s">
        <v>1</v>
      </c>
      <c r="BL329" s="64">
        <f t="shared" si="66"/>
        <v>825.6</v>
      </c>
      <c r="BM329" s="64">
        <f t="shared" si="67"/>
        <v>835.92000000000007</v>
      </c>
      <c r="BN329" s="64">
        <f t="shared" si="68"/>
        <v>1.1111111111111112</v>
      </c>
      <c r="BO329" s="64">
        <f t="shared" si="69"/>
        <v>1.125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500</v>
      </c>
      <c r="X332" s="371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140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142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3.0884999999999998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2100</v>
      </c>
      <c r="X337" s="372">
        <f>IFERROR(SUM(X326:X335),"0")</f>
        <v>2130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800</v>
      </c>
      <c r="X339" s="371">
        <f>IFERROR(IF(W339="",0,CEILING((W339/$H339),1)*$H339),"")</f>
        <v>810</v>
      </c>
      <c r="Y339" s="36">
        <f>IFERROR(IF(X339=0,"",ROUNDUP(X339/H339,0)*0.02175),"")</f>
        <v>1.1744999999999999</v>
      </c>
      <c r="Z339" s="56"/>
      <c r="AA339" s="57"/>
      <c r="AE339" s="64"/>
      <c r="BB339" s="255" t="s">
        <v>1</v>
      </c>
      <c r="BL339" s="64">
        <f>IFERROR(W339*I339/H339,"0")</f>
        <v>825.6</v>
      </c>
      <c r="BM339" s="64">
        <f>IFERROR(X339*I339/H339,"0")</f>
        <v>835.92000000000007</v>
      </c>
      <c r="BN339" s="64">
        <f>IFERROR(1/J339*(W339/H339),"0")</f>
        <v>1.1111111111111112</v>
      </c>
      <c r="BO339" s="64">
        <f>IFERROR(1/J339*(X339/H339),"0")</f>
        <v>1.125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53.333333333333336</v>
      </c>
      <c r="X342" s="372">
        <f>IFERROR(X339/H339,"0")+IFERROR(X340/H340,"0")+IFERROR(X341/H341,"0")</f>
        <v>54</v>
      </c>
      <c r="Y342" s="372">
        <f>IFERROR(IF(Y339="",0,Y339),"0")+IFERROR(IF(Y340="",0,Y340),"0")+IFERROR(IF(Y341="",0,Y341),"0")</f>
        <v>1.1744999999999999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800</v>
      </c>
      <c r="X343" s="372">
        <f>IFERROR(SUM(X339:X341),"0")</f>
        <v>810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500</v>
      </c>
      <c r="X368" s="371">
        <f>IFERROR(IF(W368="",0,CEILING((W368/$H368),1)*$H368),"")</f>
        <v>507</v>
      </c>
      <c r="Y368" s="36">
        <f>IFERROR(IF(X368=0,"",ROUNDUP(X368/H368,0)*0.02175),"")</f>
        <v>1.4137499999999998</v>
      </c>
      <c r="Z368" s="56"/>
      <c r="AA368" s="57"/>
      <c r="AE368" s="64"/>
      <c r="BB368" s="268" t="s">
        <v>1</v>
      </c>
      <c r="BL368" s="64">
        <f>IFERROR(W368*I368/H368,"0")</f>
        <v>536.15384615384619</v>
      </c>
      <c r="BM368" s="64">
        <f>IFERROR(X368*I368/H368,"0")</f>
        <v>543.66000000000008</v>
      </c>
      <c r="BN368" s="64">
        <f>IFERROR(1/J368*(W368/H368),"0")</f>
        <v>1.1446886446886446</v>
      </c>
      <c r="BO368" s="64">
        <f>IFERROR(1/J368*(X368/H368),"0")</f>
        <v>1.1607142857142856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64.102564102564102</v>
      </c>
      <c r="X372" s="372">
        <f>IFERROR(X368/H368,"0")+IFERROR(X369/H369,"0")+IFERROR(X370/H370,"0")+IFERROR(X371/H371,"0")</f>
        <v>65</v>
      </c>
      <c r="Y372" s="372">
        <f>IFERROR(IF(Y368="",0,Y368),"0")+IFERROR(IF(Y369="",0,Y369),"0")+IFERROR(IF(Y370="",0,Y370),"0")+IFERROR(IF(Y371="",0,Y371),"0")</f>
        <v>1.4137499999999998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500</v>
      </c>
      <c r="X373" s="372">
        <f>IFERROR(SUM(X368:X371),"0")</f>
        <v>507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60</v>
      </c>
      <c r="X386" s="371">
        <f t="shared" ref="X386:X398" si="70">IFERROR(IF(W386="",0,CEILING((W386/$H386),1)*$H386),"")</f>
        <v>63</v>
      </c>
      <c r="Y386" s="36">
        <f>IFERROR(IF(X386=0,"",ROUNDUP(X386/H386,0)*0.00753),"")</f>
        <v>0.11295000000000001</v>
      </c>
      <c r="Z386" s="56"/>
      <c r="AA386" s="57"/>
      <c r="AE386" s="64"/>
      <c r="BB386" s="275" t="s">
        <v>1</v>
      </c>
      <c r="BL386" s="64">
        <f t="shared" ref="BL386:BL398" si="71">IFERROR(W386*I386/H386,"0")</f>
        <v>63.28571428571427</v>
      </c>
      <c r="BM386" s="64">
        <f t="shared" ref="BM386:BM398" si="72">IFERROR(X386*I386/H386,"0")</f>
        <v>66.449999999999989</v>
      </c>
      <c r="BN386" s="64">
        <f t="shared" ref="BN386:BN398" si="73">IFERROR(1/J386*(W386/H386),"0")</f>
        <v>9.1575091575091569E-2</v>
      </c>
      <c r="BO386" s="64">
        <f t="shared" ref="BO386:BO398" si="74">IFERROR(1/J386*(X386/H386),"0")</f>
        <v>9.6153846153846145E-2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140</v>
      </c>
      <c r="X388" s="371">
        <f t="shared" si="70"/>
        <v>142.80000000000001</v>
      </c>
      <c r="Y388" s="36">
        <f>IFERROR(IF(X388=0,"",ROUNDUP(X388/H388,0)*0.00753),"")</f>
        <v>0.25602000000000003</v>
      </c>
      <c r="Z388" s="56"/>
      <c r="AA388" s="57"/>
      <c r="AE388" s="64"/>
      <c r="BB388" s="277" t="s">
        <v>1</v>
      </c>
      <c r="BL388" s="64">
        <f t="shared" si="71"/>
        <v>147.66666666666666</v>
      </c>
      <c r="BM388" s="64">
        <f t="shared" si="72"/>
        <v>150.62</v>
      </c>
      <c r="BN388" s="64">
        <f t="shared" si="73"/>
        <v>0.21367521367521364</v>
      </c>
      <c r="BO388" s="64">
        <f t="shared" si="74"/>
        <v>0.21794871794871795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47.619047619047613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49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0.36897000000000002</v>
      </c>
      <c r="Z399" s="373"/>
      <c r="AA399" s="373"/>
    </row>
    <row r="400" spans="1:67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200</v>
      </c>
      <c r="X400" s="372">
        <f>IFERROR(SUM(X386:X398),"0")</f>
        <v>205.8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3</v>
      </c>
      <c r="X412" s="371">
        <f>IFERROR(IF(W412="",0,CEILING((W412/$H412),1)*$H412),"")</f>
        <v>3.5999999999999996</v>
      </c>
      <c r="Y412" s="36">
        <f>IFERROR(IF(X412=0,"",ROUNDUP(X412/H412,0)*0.00627),"")</f>
        <v>1.881E-2</v>
      </c>
      <c r="Z412" s="56"/>
      <c r="AA412" s="57"/>
      <c r="AE412" s="64"/>
      <c r="BB412" s="292" t="s">
        <v>1</v>
      </c>
      <c r="BL412" s="64">
        <f>IFERROR(W412*I412/H412,"0")</f>
        <v>4.5000000000000009</v>
      </c>
      <c r="BM412" s="64">
        <f>IFERROR(X412*I412/H412,"0")</f>
        <v>5.3999999999999995</v>
      </c>
      <c r="BN412" s="64">
        <f>IFERROR(1/J412*(W412/H412),"0")</f>
        <v>1.2500000000000001E-2</v>
      </c>
      <c r="BO412" s="64">
        <f>IFERROR(1/J412*(X412/H412),"0")</f>
        <v>1.4999999999999999E-2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2.5</v>
      </c>
      <c r="X415" s="372">
        <f>IFERROR(X412/H412,"0")+IFERROR(X413/H413,"0")+IFERROR(X414/H414,"0")</f>
        <v>3</v>
      </c>
      <c r="Y415" s="372">
        <f>IFERROR(IF(Y412="",0,Y412),"0")+IFERROR(IF(Y413="",0,Y413),"0")+IFERROR(IF(Y414="",0,Y414),"0")</f>
        <v>1.881E-2</v>
      </c>
      <c r="Z415" s="373"/>
      <c r="AA415" s="373"/>
    </row>
    <row r="416" spans="1:67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3</v>
      </c>
      <c r="X416" s="372">
        <f>IFERROR(SUM(X412:X414),"0")</f>
        <v>3.5999999999999996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7</v>
      </c>
      <c r="X439" s="371">
        <f>IFERROR(IF(W439="",0,CEILING((W439/$H439),1)*$H439),"")</f>
        <v>7.92</v>
      </c>
      <c r="Y439" s="36">
        <f>IFERROR(IF(X439=0,"",ROUNDUP(X439/H439,0)*0.00627),"")</f>
        <v>3.7620000000000001E-2</v>
      </c>
      <c r="Z439" s="56"/>
      <c r="AA439" s="57"/>
      <c r="AE439" s="64"/>
      <c r="BB439" s="306" t="s">
        <v>1</v>
      </c>
      <c r="BL439" s="64">
        <f>IFERROR(W439*I439/H439,"0")</f>
        <v>9.9696969696969688</v>
      </c>
      <c r="BM439" s="64">
        <f>IFERROR(X439*I439/H439,"0")</f>
        <v>11.28</v>
      </c>
      <c r="BN439" s="64">
        <f>IFERROR(1/J439*(W439/H439),"0")</f>
        <v>2.6515151515151516E-2</v>
      </c>
      <c r="BO439" s="64">
        <f>IFERROR(1/J439*(X439/H439),"0")</f>
        <v>0.03</v>
      </c>
    </row>
    <row r="440" spans="1:67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5.3030303030303028</v>
      </c>
      <c r="X440" s="372">
        <f>IFERROR(X439/H439,"0")</f>
        <v>6</v>
      </c>
      <c r="Y440" s="372">
        <f>IFERROR(IF(Y439="",0,Y439),"0")</f>
        <v>3.7620000000000001E-2</v>
      </c>
      <c r="Z440" s="373"/>
      <c r="AA440" s="373"/>
    </row>
    <row r="441" spans="1:67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7</v>
      </c>
      <c r="X441" s="372">
        <f>IFERROR(SUM(X439:X439),"0")</f>
        <v>7.92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9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07" t="s">
        <v>1</v>
      </c>
      <c r="BL443" s="64">
        <f>IFERROR(W443*I443/H443,"0")</f>
        <v>10.799999999999999</v>
      </c>
      <c r="BM443" s="64">
        <f>IFERROR(X443*I443/H443,"0")</f>
        <v>10.799999999999999</v>
      </c>
      <c r="BN443" s="64">
        <f>IFERROR(1/J443*(W443/H443),"0")</f>
        <v>1.4999999999999999E-2</v>
      </c>
      <c r="BO443" s="64">
        <f>IFERROR(1/J443*(X443/H443),"0")</f>
        <v>1.4999999999999999E-2</v>
      </c>
    </row>
    <row r="444" spans="1:67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3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67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9</v>
      </c>
      <c r="X445" s="372">
        <f>IFERROR(SUM(X443:X443),"0")</f>
        <v>9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900</v>
      </c>
      <c r="X457" s="371">
        <f t="shared" si="81"/>
        <v>902.88</v>
      </c>
      <c r="Y457" s="36">
        <f t="shared" si="82"/>
        <v>2.0451600000000001</v>
      </c>
      <c r="Z457" s="56"/>
      <c r="AA457" s="57"/>
      <c r="AE457" s="64"/>
      <c r="BB457" s="312" t="s">
        <v>1</v>
      </c>
      <c r="BL457" s="64">
        <f t="shared" si="83"/>
        <v>961.36363636363637</v>
      </c>
      <c r="BM457" s="64">
        <f t="shared" si="84"/>
        <v>964.43999999999994</v>
      </c>
      <c r="BN457" s="64">
        <f t="shared" si="85"/>
        <v>1.638986013986014</v>
      </c>
      <c r="BO457" s="64">
        <f t="shared" si="86"/>
        <v>1.6442307692307694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900</v>
      </c>
      <c r="X461" s="371">
        <f t="shared" si="81"/>
        <v>902.88</v>
      </c>
      <c r="Y461" s="36">
        <f t="shared" si="82"/>
        <v>2.0451600000000001</v>
      </c>
      <c r="Z461" s="56"/>
      <c r="AA461" s="57"/>
      <c r="AE461" s="64"/>
      <c r="BB461" s="316" t="s">
        <v>1</v>
      </c>
      <c r="BL461" s="64">
        <f t="shared" si="83"/>
        <v>961.36363636363637</v>
      </c>
      <c r="BM461" s="64">
        <f t="shared" si="84"/>
        <v>964.43999999999994</v>
      </c>
      <c r="BN461" s="64">
        <f t="shared" si="85"/>
        <v>1.638986013986014</v>
      </c>
      <c r="BO461" s="64">
        <f t="shared" si="86"/>
        <v>1.6442307692307694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340.90909090909088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342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4.0903200000000002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1800</v>
      </c>
      <c r="X469" s="372">
        <f>IFERROR(SUM(X456:X467),"0")</f>
        <v>1805.76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1000</v>
      </c>
      <c r="X471" s="371">
        <f>IFERROR(IF(W471="",0,CEILING((W471/$H471),1)*$H471),"")</f>
        <v>1003.2</v>
      </c>
      <c r="Y471" s="36">
        <f>IFERROR(IF(X471=0,"",ROUNDUP(X471/H471,0)*0.01196),"")</f>
        <v>2.2724000000000002</v>
      </c>
      <c r="Z471" s="56"/>
      <c r="AA471" s="57"/>
      <c r="AE471" s="64"/>
      <c r="BB471" s="323" t="s">
        <v>1</v>
      </c>
      <c r="BL471" s="64">
        <f>IFERROR(W471*I471/H471,"0")</f>
        <v>1068.1818181818182</v>
      </c>
      <c r="BM471" s="64">
        <f>IFERROR(X471*I471/H471,"0")</f>
        <v>1071.5999999999999</v>
      </c>
      <c r="BN471" s="64">
        <f>IFERROR(1/J471*(W471/H471),"0")</f>
        <v>1.821095571095571</v>
      </c>
      <c r="BO471" s="64">
        <f>IFERROR(1/J471*(X471/H471),"0")</f>
        <v>1.8269230769230771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189.39393939393938</v>
      </c>
      <c r="X473" s="372">
        <f>IFERROR(X471/H471,"0")+IFERROR(X472/H472,"0")</f>
        <v>190</v>
      </c>
      <c r="Y473" s="372">
        <f>IFERROR(IF(Y471="",0,Y471),"0")+IFERROR(IF(Y472="",0,Y472),"0")</f>
        <v>2.2724000000000002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1000</v>
      </c>
      <c r="X474" s="372">
        <f>IFERROR(SUM(X471:X472),"0")</f>
        <v>1003.2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500</v>
      </c>
      <c r="X476" s="371">
        <f t="shared" ref="X476:X481" si="87">IFERROR(IF(W476="",0,CEILING((W476/$H476),1)*$H476),"")</f>
        <v>501.6</v>
      </c>
      <c r="Y476" s="36">
        <f>IFERROR(IF(X476=0,"",ROUNDUP(X476/H476,0)*0.01196),"")</f>
        <v>1.1362000000000001</v>
      </c>
      <c r="Z476" s="56"/>
      <c r="AA476" s="57"/>
      <c r="AE476" s="64"/>
      <c r="BB476" s="325" t="s">
        <v>1</v>
      </c>
      <c r="BL476" s="64">
        <f t="shared" ref="BL476:BL481" si="88">IFERROR(W476*I476/H476,"0")</f>
        <v>534.09090909090912</v>
      </c>
      <c r="BM476" s="64">
        <f t="shared" ref="BM476:BM481" si="89">IFERROR(X476*I476/H476,"0")</f>
        <v>535.79999999999995</v>
      </c>
      <c r="BN476" s="64">
        <f t="shared" ref="BN476:BN481" si="90">IFERROR(1/J476*(W476/H476),"0")</f>
        <v>0.91054778554778548</v>
      </c>
      <c r="BO476" s="64">
        <f t="shared" ref="BO476:BO481" si="91">IFERROR(1/J476*(X476/H476),"0")</f>
        <v>0.91346153846153855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500</v>
      </c>
      <c r="X477" s="371">
        <f t="shared" si="87"/>
        <v>501.6</v>
      </c>
      <c r="Y477" s="36">
        <f>IFERROR(IF(X477=0,"",ROUNDUP(X477/H477,0)*0.01196),"")</f>
        <v>1.1362000000000001</v>
      </c>
      <c r="Z477" s="56"/>
      <c r="AA477" s="57"/>
      <c r="AE477" s="64"/>
      <c r="BB477" s="326" t="s">
        <v>1</v>
      </c>
      <c r="BL477" s="64">
        <f t="shared" si="88"/>
        <v>534.09090909090912</v>
      </c>
      <c r="BM477" s="64">
        <f t="shared" si="89"/>
        <v>535.79999999999995</v>
      </c>
      <c r="BN477" s="64">
        <f t="shared" si="90"/>
        <v>0.91054778554778548</v>
      </c>
      <c r="BO477" s="64">
        <f t="shared" si="91"/>
        <v>0.91346153846153855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550</v>
      </c>
      <c r="X478" s="371">
        <f t="shared" si="87"/>
        <v>554.4</v>
      </c>
      <c r="Y478" s="36">
        <f>IFERROR(IF(X478=0,"",ROUNDUP(X478/H478,0)*0.01196),"")</f>
        <v>1.2558</v>
      </c>
      <c r="Z478" s="56"/>
      <c r="AA478" s="57"/>
      <c r="AE478" s="64"/>
      <c r="BB478" s="327" t="s">
        <v>1</v>
      </c>
      <c r="BL478" s="64">
        <f t="shared" si="88"/>
        <v>587.5</v>
      </c>
      <c r="BM478" s="64">
        <f t="shared" si="89"/>
        <v>592.19999999999993</v>
      </c>
      <c r="BN478" s="64">
        <f t="shared" si="90"/>
        <v>1.0016025641025641</v>
      </c>
      <c r="BO478" s="64">
        <f t="shared" si="91"/>
        <v>1.0096153846153846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293.56060606060601</v>
      </c>
      <c r="X482" s="372">
        <f>IFERROR(X476/H476,"0")+IFERROR(X477/H477,"0")+IFERROR(X478/H478,"0")+IFERROR(X479/H479,"0")+IFERROR(X480/H480,"0")+IFERROR(X481/H481,"0")</f>
        <v>295</v>
      </c>
      <c r="Y482" s="372">
        <f>IFERROR(IF(Y476="",0,Y476),"0")+IFERROR(IF(Y477="",0,Y477),"0")+IFERROR(IF(Y478="",0,Y478),"0")+IFERROR(IF(Y479="",0,Y479),"0")+IFERROR(IF(Y480="",0,Y480),"0")+IFERROR(IF(Y481="",0,Y481),"0")</f>
        <v>3.5282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1550</v>
      </c>
      <c r="X483" s="372">
        <f>IFERROR(SUM(X476:X481),"0")</f>
        <v>1557.6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12011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12147.380000000001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12746.707142487145</v>
      </c>
      <c r="X538" s="372">
        <f>IFERROR(SUM(BM22:BM534),"0")</f>
        <v>12891.005999999999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23</v>
      </c>
      <c r="X539" s="38">
        <f>ROUNDUP(SUM(BO22:BO534),0)</f>
        <v>23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13321.707142487145</v>
      </c>
      <c r="X540" s="372">
        <f>GrossWeightTotalR+PalletQtyTotalR*25</f>
        <v>13466.005999999999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2016.4594017094018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2037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26.512979999999999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324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1599.2</v>
      </c>
      <c r="F547" s="46">
        <f>IFERROR(X131*1,"0")+IFERROR(X132*1,"0")+IFERROR(X133*1,"0")+IFERROR(X134*1,"0")+IFERROR(X135*1,"0")</f>
        <v>612.90000000000009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75.599999999999994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1180.8</v>
      </c>
      <c r="J547" s="46">
        <f>IFERROR(X206*1,"0")+IFERROR(X207*1,"0")+IFERROR(X208*1,"0")+IFERROR(X209*1,"0")+IFERROR(X210*1,"0")+IFERROR(X211*1,"0")+IFERROR(X215*1,"0")+IFERROR(X216*1,"0")</f>
        <v>12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291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291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2940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507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209.4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16.920000000000002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4366.5599999999995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76,00"/>
        <filter val="1 550,00"/>
        <filter val="1 800,00"/>
        <filter val="10,00"/>
        <filter val="100,00"/>
        <filter val="112,09"/>
        <filter val="12 011,00"/>
        <filter val="12 746,71"/>
        <filter val="12,00"/>
        <filter val="13 321,71"/>
        <filter val="140,00"/>
        <filter val="158,00"/>
        <filter val="160,00"/>
        <filter val="176,00"/>
        <filter val="180,00"/>
        <filter val="189,39"/>
        <filter val="2 016,46"/>
        <filter val="2 100,00"/>
        <filter val="2,50"/>
        <filter val="200,00"/>
        <filter val="23"/>
        <filter val="240,00"/>
        <filter val="250,00"/>
        <filter val="26,19"/>
        <filter val="29,63"/>
        <filter val="293,56"/>
        <filter val="3,00"/>
        <filter val="30,00"/>
        <filter val="32,05"/>
        <filter val="320,00"/>
        <filter val="340,91"/>
        <filter val="350,00"/>
        <filter val="36,00"/>
        <filter val="40,00"/>
        <filter val="400,00"/>
        <filter val="41,67"/>
        <filter val="448,33"/>
        <filter val="450,00"/>
        <filter val="47,62"/>
        <filter val="5,30"/>
        <filter val="500,00"/>
        <filter val="510,00"/>
        <filter val="53,33"/>
        <filter val="54,00"/>
        <filter val="550,00"/>
        <filter val="60,00"/>
        <filter val="608,00"/>
        <filter val="64,00"/>
        <filter val="64,10"/>
        <filter val="7,00"/>
        <filter val="7,14"/>
        <filter val="70,00"/>
        <filter val="76,00"/>
        <filter val="76,90"/>
        <filter val="800,00"/>
        <filter val="9,00"/>
        <filter val="90,09"/>
        <filter val="900,00"/>
        <filter val="996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