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DEEB2BE-EBC3-4F52-921A-8552B94962F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O537" i="1" s="1"/>
  <c r="BN536" i="1"/>
  <c r="BL536" i="1"/>
  <c r="X536" i="1"/>
  <c r="BN535" i="1"/>
  <c r="BL535" i="1"/>
  <c r="X535" i="1"/>
  <c r="BO535" i="1" s="1"/>
  <c r="BN534" i="1"/>
  <c r="BL534" i="1"/>
  <c r="X534" i="1"/>
  <c r="X539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W523" i="1"/>
  <c r="BN522" i="1"/>
  <c r="BL522" i="1"/>
  <c r="X522" i="1"/>
  <c r="BO522" i="1" s="1"/>
  <c r="BN521" i="1"/>
  <c r="BL521" i="1"/>
  <c r="X521" i="1"/>
  <c r="BN520" i="1"/>
  <c r="BL520" i="1"/>
  <c r="X520" i="1"/>
  <c r="BO520" i="1" s="1"/>
  <c r="BN519" i="1"/>
  <c r="BL519" i="1"/>
  <c r="X519" i="1"/>
  <c r="BN518" i="1"/>
  <c r="BL518" i="1"/>
  <c r="X518" i="1"/>
  <c r="BO518" i="1" s="1"/>
  <c r="O518" i="1"/>
  <c r="BN517" i="1"/>
  <c r="BL517" i="1"/>
  <c r="X517" i="1"/>
  <c r="W515" i="1"/>
  <c r="W514" i="1"/>
  <c r="BN513" i="1"/>
  <c r="BL513" i="1"/>
  <c r="X513" i="1"/>
  <c r="BN512" i="1"/>
  <c r="BL512" i="1"/>
  <c r="X512" i="1"/>
  <c r="BO512" i="1" s="1"/>
  <c r="BN511" i="1"/>
  <c r="BL511" i="1"/>
  <c r="X511" i="1"/>
  <c r="BN510" i="1"/>
  <c r="BL510" i="1"/>
  <c r="X510" i="1"/>
  <c r="BM510" i="1" s="1"/>
  <c r="W508" i="1"/>
  <c r="W507" i="1"/>
  <c r="BN506" i="1"/>
  <c r="BL506" i="1"/>
  <c r="X506" i="1"/>
  <c r="BN505" i="1"/>
  <c r="BL505" i="1"/>
  <c r="X505" i="1"/>
  <c r="BO505" i="1" s="1"/>
  <c r="BN504" i="1"/>
  <c r="BL504" i="1"/>
  <c r="X504" i="1"/>
  <c r="BN503" i="1"/>
  <c r="BL503" i="1"/>
  <c r="X503" i="1"/>
  <c r="BO503" i="1" s="1"/>
  <c r="BN502" i="1"/>
  <c r="BL502" i="1"/>
  <c r="X502" i="1"/>
  <c r="BN501" i="1"/>
  <c r="BL501" i="1"/>
  <c r="X501" i="1"/>
  <c r="BN500" i="1"/>
  <c r="BL500" i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X491" i="1" s="1"/>
  <c r="O489" i="1"/>
  <c r="BO488" i="1"/>
  <c r="BN488" i="1"/>
  <c r="BM488" i="1"/>
  <c r="BL488" i="1"/>
  <c r="Y488" i="1"/>
  <c r="X488" i="1"/>
  <c r="O488" i="1"/>
  <c r="W486" i="1"/>
  <c r="W485" i="1"/>
  <c r="BN484" i="1"/>
  <c r="BL484" i="1"/>
  <c r="X484" i="1"/>
  <c r="O484" i="1"/>
  <c r="BN483" i="1"/>
  <c r="BL483" i="1"/>
  <c r="Y483" i="1"/>
  <c r="X483" i="1"/>
  <c r="BM483" i="1" s="1"/>
  <c r="O483" i="1"/>
  <c r="BN482" i="1"/>
  <c r="BL482" i="1"/>
  <c r="X482" i="1"/>
  <c r="O482" i="1"/>
  <c r="BN481" i="1"/>
  <c r="BL481" i="1"/>
  <c r="X481" i="1"/>
  <c r="BO481" i="1" s="1"/>
  <c r="O481" i="1"/>
  <c r="BN480" i="1"/>
  <c r="BL480" i="1"/>
  <c r="X480" i="1"/>
  <c r="O480" i="1"/>
  <c r="BN479" i="1"/>
  <c r="BL479" i="1"/>
  <c r="Y479" i="1"/>
  <c r="X479" i="1"/>
  <c r="BM479" i="1" s="1"/>
  <c r="O479" i="1"/>
  <c r="W477" i="1"/>
  <c r="W476" i="1"/>
  <c r="BN475" i="1"/>
  <c r="BL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N469" i="1"/>
  <c r="BL469" i="1"/>
  <c r="X469" i="1"/>
  <c r="BO469" i="1" s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BO465" i="1" s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BO461" i="1" s="1"/>
  <c r="BN460" i="1"/>
  <c r="BL460" i="1"/>
  <c r="X460" i="1"/>
  <c r="O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W447" i="1"/>
  <c r="BN446" i="1"/>
  <c r="BL446" i="1"/>
  <c r="X446" i="1"/>
  <c r="X448" i="1" s="1"/>
  <c r="O446" i="1"/>
  <c r="W444" i="1"/>
  <c r="W443" i="1"/>
  <c r="BN442" i="1"/>
  <c r="BL442" i="1"/>
  <c r="X442" i="1"/>
  <c r="X444" i="1" s="1"/>
  <c r="O442" i="1"/>
  <c r="W440" i="1"/>
  <c r="W439" i="1"/>
  <c r="BN438" i="1"/>
  <c r="BL438" i="1"/>
  <c r="X438" i="1"/>
  <c r="O438" i="1"/>
  <c r="BN437" i="1"/>
  <c r="BL437" i="1"/>
  <c r="X437" i="1"/>
  <c r="O437" i="1"/>
  <c r="W435" i="1"/>
  <c r="W434" i="1"/>
  <c r="BO433" i="1"/>
  <c r="BN433" i="1"/>
  <c r="BM433" i="1"/>
  <c r="BL433" i="1"/>
  <c r="Y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BO430" i="1" s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N422" i="1"/>
  <c r="BL422" i="1"/>
  <c r="X422" i="1"/>
  <c r="X424" i="1" s="1"/>
  <c r="O422" i="1"/>
  <c r="W419" i="1"/>
  <c r="W418" i="1"/>
  <c r="BN417" i="1"/>
  <c r="BL417" i="1"/>
  <c r="X417" i="1"/>
  <c r="BO417" i="1" s="1"/>
  <c r="O417" i="1"/>
  <c r="BO416" i="1"/>
  <c r="BN416" i="1"/>
  <c r="BM416" i="1"/>
  <c r="BL416" i="1"/>
  <c r="Y416" i="1"/>
  <c r="X416" i="1"/>
  <c r="O416" i="1"/>
  <c r="BN415" i="1"/>
  <c r="BL415" i="1"/>
  <c r="X415" i="1"/>
  <c r="Y415" i="1" s="1"/>
  <c r="O415" i="1"/>
  <c r="W413" i="1"/>
  <c r="W412" i="1"/>
  <c r="BN411" i="1"/>
  <c r="BL411" i="1"/>
  <c r="Y411" i="1"/>
  <c r="Y412" i="1" s="1"/>
  <c r="X411" i="1"/>
  <c r="X412" i="1" s="1"/>
  <c r="O411" i="1"/>
  <c r="W409" i="1"/>
  <c r="W408" i="1"/>
  <c r="BN407" i="1"/>
  <c r="BL407" i="1"/>
  <c r="X407" i="1"/>
  <c r="O407" i="1"/>
  <c r="BN406" i="1"/>
  <c r="BL406" i="1"/>
  <c r="X406" i="1"/>
  <c r="O406" i="1"/>
  <c r="BN405" i="1"/>
  <c r="BL405" i="1"/>
  <c r="X405" i="1"/>
  <c r="X408" i="1" s="1"/>
  <c r="O405" i="1"/>
  <c r="W403" i="1"/>
  <c r="W402" i="1"/>
  <c r="BN401" i="1"/>
  <c r="BL401" i="1"/>
  <c r="X401" i="1"/>
  <c r="BO401" i="1" s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BO397" i="1" s="1"/>
  <c r="O397" i="1"/>
  <c r="BN396" i="1"/>
  <c r="BL396" i="1"/>
  <c r="X396" i="1"/>
  <c r="O396" i="1"/>
  <c r="BO395" i="1"/>
  <c r="BN395" i="1"/>
  <c r="BL395" i="1"/>
  <c r="X395" i="1"/>
  <c r="O395" i="1"/>
  <c r="BN394" i="1"/>
  <c r="BL394" i="1"/>
  <c r="X394" i="1"/>
  <c r="O394" i="1"/>
  <c r="BN393" i="1"/>
  <c r="BL393" i="1"/>
  <c r="X393" i="1"/>
  <c r="BO393" i="1" s="1"/>
  <c r="O393" i="1"/>
  <c r="BN392" i="1"/>
  <c r="BL392" i="1"/>
  <c r="X392" i="1"/>
  <c r="O392" i="1"/>
  <c r="BN391" i="1"/>
  <c r="BL391" i="1"/>
  <c r="X391" i="1"/>
  <c r="BM391" i="1" s="1"/>
  <c r="O391" i="1"/>
  <c r="BN390" i="1"/>
  <c r="BL390" i="1"/>
  <c r="X390" i="1"/>
  <c r="O390" i="1"/>
  <c r="BN389" i="1"/>
  <c r="BL389" i="1"/>
  <c r="X389" i="1"/>
  <c r="BM389" i="1" s="1"/>
  <c r="O389" i="1"/>
  <c r="W387" i="1"/>
  <c r="W386" i="1"/>
  <c r="BN385" i="1"/>
  <c r="BL385" i="1"/>
  <c r="X385" i="1"/>
  <c r="BO385" i="1" s="1"/>
  <c r="O385" i="1"/>
  <c r="BN384" i="1"/>
  <c r="BL384" i="1"/>
  <c r="X384" i="1"/>
  <c r="O384" i="1"/>
  <c r="W380" i="1"/>
  <c r="W379" i="1"/>
  <c r="BN378" i="1"/>
  <c r="BL378" i="1"/>
  <c r="X378" i="1"/>
  <c r="O378" i="1"/>
  <c r="W376" i="1"/>
  <c r="W375" i="1"/>
  <c r="BO374" i="1"/>
  <c r="BN374" i="1"/>
  <c r="BM374" i="1"/>
  <c r="BL374" i="1"/>
  <c r="Y374" i="1"/>
  <c r="X374" i="1"/>
  <c r="O374" i="1"/>
  <c r="BN373" i="1"/>
  <c r="BL373" i="1"/>
  <c r="X373" i="1"/>
  <c r="O373" i="1"/>
  <c r="BN372" i="1"/>
  <c r="BL372" i="1"/>
  <c r="X372" i="1"/>
  <c r="BO372" i="1" s="1"/>
  <c r="O372" i="1"/>
  <c r="BN371" i="1"/>
  <c r="BL371" i="1"/>
  <c r="X371" i="1"/>
  <c r="O371" i="1"/>
  <c r="W369" i="1"/>
  <c r="W368" i="1"/>
  <c r="BN367" i="1"/>
  <c r="BL367" i="1"/>
  <c r="X367" i="1"/>
  <c r="BM367" i="1" s="1"/>
  <c r="O367" i="1"/>
  <c r="BN366" i="1"/>
  <c r="BL366" i="1"/>
  <c r="X366" i="1"/>
  <c r="O366" i="1"/>
  <c r="W364" i="1"/>
  <c r="W363" i="1"/>
  <c r="BN362" i="1"/>
  <c r="BL362" i="1"/>
  <c r="X362" i="1"/>
  <c r="BO362" i="1" s="1"/>
  <c r="O362" i="1"/>
  <c r="BN361" i="1"/>
  <c r="BL361" i="1"/>
  <c r="X361" i="1"/>
  <c r="BO361" i="1" s="1"/>
  <c r="O361" i="1"/>
  <c r="BN360" i="1"/>
  <c r="BL360" i="1"/>
  <c r="X360" i="1"/>
  <c r="BO360" i="1" s="1"/>
  <c r="O360" i="1"/>
  <c r="BN359" i="1"/>
  <c r="BL359" i="1"/>
  <c r="X359" i="1"/>
  <c r="BO359" i="1" s="1"/>
  <c r="O359" i="1"/>
  <c r="BO358" i="1"/>
  <c r="BN358" i="1"/>
  <c r="BL358" i="1"/>
  <c r="X358" i="1"/>
  <c r="O358" i="1"/>
  <c r="W355" i="1"/>
  <c r="W354" i="1"/>
  <c r="BN353" i="1"/>
  <c r="BL353" i="1"/>
  <c r="Y353" i="1"/>
  <c r="Y354" i="1" s="1"/>
  <c r="X353" i="1"/>
  <c r="X354" i="1" s="1"/>
  <c r="O353" i="1"/>
  <c r="W351" i="1"/>
  <c r="W350" i="1"/>
  <c r="BN349" i="1"/>
  <c r="BL349" i="1"/>
  <c r="X349" i="1"/>
  <c r="O349" i="1"/>
  <c r="BN348" i="1"/>
  <c r="BL348" i="1"/>
  <c r="X348" i="1"/>
  <c r="X351" i="1" s="1"/>
  <c r="O348" i="1"/>
  <c r="W346" i="1"/>
  <c r="W345" i="1"/>
  <c r="BN344" i="1"/>
  <c r="BL344" i="1"/>
  <c r="X344" i="1"/>
  <c r="BO344" i="1" s="1"/>
  <c r="O344" i="1"/>
  <c r="BN343" i="1"/>
  <c r="BL343" i="1"/>
  <c r="X343" i="1"/>
  <c r="BO343" i="1" s="1"/>
  <c r="O343" i="1"/>
  <c r="BN342" i="1"/>
  <c r="BL342" i="1"/>
  <c r="X342" i="1"/>
  <c r="O342" i="1"/>
  <c r="W340" i="1"/>
  <c r="W339" i="1"/>
  <c r="BN338" i="1"/>
  <c r="BL338" i="1"/>
  <c r="X338" i="1"/>
  <c r="BO338" i="1" s="1"/>
  <c r="O338" i="1"/>
  <c r="BO337" i="1"/>
  <c r="BN337" i="1"/>
  <c r="BL337" i="1"/>
  <c r="X337" i="1"/>
  <c r="O337" i="1"/>
  <c r="BN336" i="1"/>
  <c r="BL336" i="1"/>
  <c r="X336" i="1"/>
  <c r="BO336" i="1" s="1"/>
  <c r="O336" i="1"/>
  <c r="BN335" i="1"/>
  <c r="BL335" i="1"/>
  <c r="X335" i="1"/>
  <c r="BO335" i="1" s="1"/>
  <c r="BO334" i="1"/>
  <c r="BN334" i="1"/>
  <c r="BL334" i="1"/>
  <c r="X334" i="1"/>
  <c r="O334" i="1"/>
  <c r="BN333" i="1"/>
  <c r="BL333" i="1"/>
  <c r="X333" i="1"/>
  <c r="BO333" i="1" s="1"/>
  <c r="O333" i="1"/>
  <c r="BN332" i="1"/>
  <c r="BL332" i="1"/>
  <c r="X332" i="1"/>
  <c r="BO332" i="1" s="1"/>
  <c r="O332" i="1"/>
  <c r="BN331" i="1"/>
  <c r="BL331" i="1"/>
  <c r="X331" i="1"/>
  <c r="BO331" i="1" s="1"/>
  <c r="O331" i="1"/>
  <c r="BN330" i="1"/>
  <c r="BL330" i="1"/>
  <c r="X330" i="1"/>
  <c r="BO330" i="1" s="1"/>
  <c r="O330" i="1"/>
  <c r="BN329" i="1"/>
  <c r="BL329" i="1"/>
  <c r="X329" i="1"/>
  <c r="W325" i="1"/>
  <c r="W324" i="1"/>
  <c r="BN323" i="1"/>
  <c r="BL323" i="1"/>
  <c r="X323" i="1"/>
  <c r="X325" i="1" s="1"/>
  <c r="O323" i="1"/>
  <c r="W321" i="1"/>
  <c r="W320" i="1"/>
  <c r="BN319" i="1"/>
  <c r="BL319" i="1"/>
  <c r="X319" i="1"/>
  <c r="X321" i="1" s="1"/>
  <c r="O319" i="1"/>
  <c r="W317" i="1"/>
  <c r="W316" i="1"/>
  <c r="BN315" i="1"/>
  <c r="BL315" i="1"/>
  <c r="X315" i="1"/>
  <c r="BO315" i="1" s="1"/>
  <c r="O315" i="1"/>
  <c r="BN314" i="1"/>
  <c r="BL314" i="1"/>
  <c r="X314" i="1"/>
  <c r="O314" i="1"/>
  <c r="BN313" i="1"/>
  <c r="BL313" i="1"/>
  <c r="X313" i="1"/>
  <c r="X317" i="1" s="1"/>
  <c r="O313" i="1"/>
  <c r="W311" i="1"/>
  <c r="W310" i="1"/>
  <c r="BN309" i="1"/>
  <c r="BL309" i="1"/>
  <c r="Y309" i="1"/>
  <c r="Y310" i="1" s="1"/>
  <c r="X309" i="1"/>
  <c r="X311" i="1" s="1"/>
  <c r="O309" i="1"/>
  <c r="W306" i="1"/>
  <c r="W305" i="1"/>
  <c r="BN304" i="1"/>
  <c r="BL304" i="1"/>
  <c r="X304" i="1"/>
  <c r="O304" i="1"/>
  <c r="BN303" i="1"/>
  <c r="BL303" i="1"/>
  <c r="X303" i="1"/>
  <c r="X306" i="1" s="1"/>
  <c r="O303" i="1"/>
  <c r="W301" i="1"/>
  <c r="W300" i="1"/>
  <c r="BN299" i="1"/>
  <c r="BL299" i="1"/>
  <c r="X299" i="1"/>
  <c r="BO299" i="1" s="1"/>
  <c r="O299" i="1"/>
  <c r="BN298" i="1"/>
  <c r="BL298" i="1"/>
  <c r="X298" i="1"/>
  <c r="BO298" i="1" s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BO294" i="1" s="1"/>
  <c r="O294" i="1"/>
  <c r="BO293" i="1"/>
  <c r="BN293" i="1"/>
  <c r="BM293" i="1"/>
  <c r="BL293" i="1"/>
  <c r="Y293" i="1"/>
  <c r="X293" i="1"/>
  <c r="O293" i="1"/>
  <c r="W290" i="1"/>
  <c r="W289" i="1"/>
  <c r="BN288" i="1"/>
  <c r="BL288" i="1"/>
  <c r="X288" i="1"/>
  <c r="BO288" i="1" s="1"/>
  <c r="O288" i="1"/>
  <c r="BN287" i="1"/>
  <c r="BL287" i="1"/>
  <c r="X287" i="1"/>
  <c r="BM287" i="1" s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O281" i="1" s="1"/>
  <c r="BN280" i="1"/>
  <c r="BL280" i="1"/>
  <c r="X280" i="1"/>
  <c r="Y280" i="1" s="1"/>
  <c r="W278" i="1"/>
  <c r="W277" i="1"/>
  <c r="BN276" i="1"/>
  <c r="BL276" i="1"/>
  <c r="X276" i="1"/>
  <c r="O276" i="1"/>
  <c r="BN275" i="1"/>
  <c r="BL275" i="1"/>
  <c r="X275" i="1"/>
  <c r="BO275" i="1" s="1"/>
  <c r="O275" i="1"/>
  <c r="BN274" i="1"/>
  <c r="BL274" i="1"/>
  <c r="X274" i="1"/>
  <c r="O274" i="1"/>
  <c r="W272" i="1"/>
  <c r="W271" i="1"/>
  <c r="BN270" i="1"/>
  <c r="BL270" i="1"/>
  <c r="X270" i="1"/>
  <c r="BO270" i="1" s="1"/>
  <c r="O270" i="1"/>
  <c r="BN269" i="1"/>
  <c r="BL269" i="1"/>
  <c r="X269" i="1"/>
  <c r="BM269" i="1" s="1"/>
  <c r="O269" i="1"/>
  <c r="BN268" i="1"/>
  <c r="BL268" i="1"/>
  <c r="X268" i="1"/>
  <c r="O268" i="1"/>
  <c r="BN267" i="1"/>
  <c r="BL267" i="1"/>
  <c r="X267" i="1"/>
  <c r="BO267" i="1" s="1"/>
  <c r="O267" i="1"/>
  <c r="BN266" i="1"/>
  <c r="BL266" i="1"/>
  <c r="X266" i="1"/>
  <c r="BO266" i="1" s="1"/>
  <c r="O266" i="1"/>
  <c r="BN265" i="1"/>
  <c r="BL265" i="1"/>
  <c r="X265" i="1"/>
  <c r="BM265" i="1" s="1"/>
  <c r="O265" i="1"/>
  <c r="BN264" i="1"/>
  <c r="BL264" i="1"/>
  <c r="X264" i="1"/>
  <c r="O264" i="1"/>
  <c r="BN263" i="1"/>
  <c r="BL263" i="1"/>
  <c r="X263" i="1"/>
  <c r="BM263" i="1" s="1"/>
  <c r="O263" i="1"/>
  <c r="BN262" i="1"/>
  <c r="BL262" i="1"/>
  <c r="X262" i="1"/>
  <c r="BO262" i="1" s="1"/>
  <c r="O262" i="1"/>
  <c r="W260" i="1"/>
  <c r="W259" i="1"/>
  <c r="BN258" i="1"/>
  <c r="BL258" i="1"/>
  <c r="X258" i="1"/>
  <c r="BO258" i="1" s="1"/>
  <c r="O258" i="1"/>
  <c r="BN257" i="1"/>
  <c r="BL257" i="1"/>
  <c r="X257" i="1"/>
  <c r="BM257" i="1" s="1"/>
  <c r="O257" i="1"/>
  <c r="BN256" i="1"/>
  <c r="BL256" i="1"/>
  <c r="Y256" i="1"/>
  <c r="X256" i="1"/>
  <c r="BM256" i="1" s="1"/>
  <c r="O256" i="1"/>
  <c r="BN255" i="1"/>
  <c r="BL255" i="1"/>
  <c r="X255" i="1"/>
  <c r="O255" i="1"/>
  <c r="W253" i="1"/>
  <c r="W252" i="1"/>
  <c r="BN251" i="1"/>
  <c r="BL251" i="1"/>
  <c r="X251" i="1"/>
  <c r="X252" i="1" s="1"/>
  <c r="O251" i="1"/>
  <c r="W249" i="1"/>
  <c r="W248" i="1"/>
  <c r="BN247" i="1"/>
  <c r="BL247" i="1"/>
  <c r="X247" i="1"/>
  <c r="BM247" i="1" s="1"/>
  <c r="O247" i="1"/>
  <c r="BN246" i="1"/>
  <c r="BL246" i="1"/>
  <c r="X246" i="1"/>
  <c r="O246" i="1"/>
  <c r="BN245" i="1"/>
  <c r="BL245" i="1"/>
  <c r="Y245" i="1"/>
  <c r="X245" i="1"/>
  <c r="BM245" i="1" s="1"/>
  <c r="O245" i="1"/>
  <c r="BN244" i="1"/>
  <c r="BL244" i="1"/>
  <c r="X244" i="1"/>
  <c r="BM244" i="1" s="1"/>
  <c r="O244" i="1"/>
  <c r="BN243" i="1"/>
  <c r="BL243" i="1"/>
  <c r="X243" i="1"/>
  <c r="BM243" i="1" s="1"/>
  <c r="O243" i="1"/>
  <c r="BN242" i="1"/>
  <c r="BL242" i="1"/>
  <c r="X242" i="1"/>
  <c r="O242" i="1"/>
  <c r="BN241" i="1"/>
  <c r="BL241" i="1"/>
  <c r="Y241" i="1"/>
  <c r="X241" i="1"/>
  <c r="BM241" i="1" s="1"/>
  <c r="O241" i="1"/>
  <c r="BN240" i="1"/>
  <c r="BL240" i="1"/>
  <c r="X240" i="1"/>
  <c r="BM240" i="1" s="1"/>
  <c r="O240" i="1"/>
  <c r="BN239" i="1"/>
  <c r="BL239" i="1"/>
  <c r="X239" i="1"/>
  <c r="BM239" i="1" s="1"/>
  <c r="O239" i="1"/>
  <c r="BN238" i="1"/>
  <c r="BL238" i="1"/>
  <c r="X238" i="1"/>
  <c r="O238" i="1"/>
  <c r="BN237" i="1"/>
  <c r="BL237" i="1"/>
  <c r="X237" i="1"/>
  <c r="BM237" i="1" s="1"/>
  <c r="O237" i="1"/>
  <c r="BN236" i="1"/>
  <c r="BL236" i="1"/>
  <c r="X236" i="1"/>
  <c r="BM236" i="1" s="1"/>
  <c r="O236" i="1"/>
  <c r="BN235" i="1"/>
  <c r="BL235" i="1"/>
  <c r="X235" i="1"/>
  <c r="O235" i="1"/>
  <c r="BO234" i="1"/>
  <c r="BN234" i="1"/>
  <c r="BM234" i="1"/>
  <c r="BL234" i="1"/>
  <c r="Y234" i="1"/>
  <c r="X234" i="1"/>
  <c r="O234" i="1"/>
  <c r="W231" i="1"/>
  <c r="W230" i="1"/>
  <c r="BN229" i="1"/>
  <c r="BL229" i="1"/>
  <c r="X229" i="1"/>
  <c r="BO229" i="1" s="1"/>
  <c r="O229" i="1"/>
  <c r="BN228" i="1"/>
  <c r="BL228" i="1"/>
  <c r="X228" i="1"/>
  <c r="O228" i="1"/>
  <c r="BN227" i="1"/>
  <c r="BL227" i="1"/>
  <c r="X227" i="1"/>
  <c r="O227" i="1"/>
  <c r="BN226" i="1"/>
  <c r="BL226" i="1"/>
  <c r="X226" i="1"/>
  <c r="BO226" i="1" s="1"/>
  <c r="O226" i="1"/>
  <c r="BN225" i="1"/>
  <c r="BL225" i="1"/>
  <c r="X225" i="1"/>
  <c r="BM225" i="1" s="1"/>
  <c r="O225" i="1"/>
  <c r="BN224" i="1"/>
  <c r="BL224" i="1"/>
  <c r="X224" i="1"/>
  <c r="X231" i="1" s="1"/>
  <c r="O224" i="1"/>
  <c r="W221" i="1"/>
  <c r="W220" i="1"/>
  <c r="BN219" i="1"/>
  <c r="BL219" i="1"/>
  <c r="X219" i="1"/>
  <c r="BM219" i="1" s="1"/>
  <c r="O219" i="1"/>
  <c r="BN218" i="1"/>
  <c r="BL218" i="1"/>
  <c r="X218" i="1"/>
  <c r="BM218" i="1" s="1"/>
  <c r="O218" i="1"/>
  <c r="W216" i="1"/>
  <c r="W215" i="1"/>
  <c r="BN214" i="1"/>
  <c r="BL214" i="1"/>
  <c r="X214" i="1"/>
  <c r="BM214" i="1" s="1"/>
  <c r="O214" i="1"/>
  <c r="BO213" i="1"/>
  <c r="BN213" i="1"/>
  <c r="BM213" i="1"/>
  <c r="BL213" i="1"/>
  <c r="Y213" i="1"/>
  <c r="X213" i="1"/>
  <c r="O213" i="1"/>
  <c r="BN212" i="1"/>
  <c r="BL212" i="1"/>
  <c r="X212" i="1"/>
  <c r="O212" i="1"/>
  <c r="BN211" i="1"/>
  <c r="BL211" i="1"/>
  <c r="Y211" i="1"/>
  <c r="X211" i="1"/>
  <c r="BM211" i="1" s="1"/>
  <c r="O211" i="1"/>
  <c r="BN210" i="1"/>
  <c r="BL210" i="1"/>
  <c r="X210" i="1"/>
  <c r="O210" i="1"/>
  <c r="BN209" i="1"/>
  <c r="BL209" i="1"/>
  <c r="X209" i="1"/>
  <c r="BO209" i="1" s="1"/>
  <c r="O209" i="1"/>
  <c r="W206" i="1"/>
  <c r="W205" i="1"/>
  <c r="BN204" i="1"/>
  <c r="BL204" i="1"/>
  <c r="X204" i="1"/>
  <c r="O204" i="1"/>
  <c r="BN203" i="1"/>
  <c r="BL203" i="1"/>
  <c r="Y203" i="1"/>
  <c r="X203" i="1"/>
  <c r="BM203" i="1" s="1"/>
  <c r="O203" i="1"/>
  <c r="BN202" i="1"/>
  <c r="BL202" i="1"/>
  <c r="X202" i="1"/>
  <c r="O202" i="1"/>
  <c r="BN201" i="1"/>
  <c r="BL201" i="1"/>
  <c r="X201" i="1"/>
  <c r="O201" i="1"/>
  <c r="W199" i="1"/>
  <c r="W198" i="1"/>
  <c r="BN197" i="1"/>
  <c r="BL197" i="1"/>
  <c r="X197" i="1"/>
  <c r="BM197" i="1" s="1"/>
  <c r="O197" i="1"/>
  <c r="BN196" i="1"/>
  <c r="BL196" i="1"/>
  <c r="X196" i="1"/>
  <c r="BO196" i="1" s="1"/>
  <c r="O196" i="1"/>
  <c r="BN195" i="1"/>
  <c r="BL195" i="1"/>
  <c r="X195" i="1"/>
  <c r="BM195" i="1" s="1"/>
  <c r="O195" i="1"/>
  <c r="BN194" i="1"/>
  <c r="BL194" i="1"/>
  <c r="X194" i="1"/>
  <c r="BM194" i="1" s="1"/>
  <c r="O194" i="1"/>
  <c r="BN193" i="1"/>
  <c r="BL193" i="1"/>
  <c r="X193" i="1"/>
  <c r="BM193" i="1" s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N190" i="1"/>
  <c r="BL190" i="1"/>
  <c r="Y190" i="1"/>
  <c r="X190" i="1"/>
  <c r="BM190" i="1" s="1"/>
  <c r="O190" i="1"/>
  <c r="BN189" i="1"/>
  <c r="BL189" i="1"/>
  <c r="X189" i="1"/>
  <c r="BM189" i="1" s="1"/>
  <c r="O189" i="1"/>
  <c r="BN188" i="1"/>
  <c r="BL188" i="1"/>
  <c r="X188" i="1"/>
  <c r="BO188" i="1" s="1"/>
  <c r="O188" i="1"/>
  <c r="BN187" i="1"/>
  <c r="BL187" i="1"/>
  <c r="X187" i="1"/>
  <c r="BM187" i="1" s="1"/>
  <c r="O187" i="1"/>
  <c r="BN186" i="1"/>
  <c r="BL186" i="1"/>
  <c r="X186" i="1"/>
  <c r="BM186" i="1" s="1"/>
  <c r="O186" i="1"/>
  <c r="BN185" i="1"/>
  <c r="BL185" i="1"/>
  <c r="X185" i="1"/>
  <c r="BM185" i="1" s="1"/>
  <c r="O185" i="1"/>
  <c r="BN184" i="1"/>
  <c r="BL184" i="1"/>
  <c r="X184" i="1"/>
  <c r="O184" i="1"/>
  <c r="BN183" i="1"/>
  <c r="BL183" i="1"/>
  <c r="Y183" i="1"/>
  <c r="X183" i="1"/>
  <c r="BM183" i="1" s="1"/>
  <c r="O183" i="1"/>
  <c r="BN182" i="1"/>
  <c r="BL182" i="1"/>
  <c r="X182" i="1"/>
  <c r="O182" i="1"/>
  <c r="BN181" i="1"/>
  <c r="BL181" i="1"/>
  <c r="X181" i="1"/>
  <c r="O181" i="1"/>
  <c r="W179" i="1"/>
  <c r="W178" i="1"/>
  <c r="BN177" i="1"/>
  <c r="BL177" i="1"/>
  <c r="X177" i="1"/>
  <c r="BM177" i="1" s="1"/>
  <c r="O177" i="1"/>
  <c r="BN176" i="1"/>
  <c r="BL176" i="1"/>
  <c r="X176" i="1"/>
  <c r="BO176" i="1" s="1"/>
  <c r="O176" i="1"/>
  <c r="BN175" i="1"/>
  <c r="BL175" i="1"/>
  <c r="X175" i="1"/>
  <c r="BM175" i="1" s="1"/>
  <c r="O175" i="1"/>
  <c r="BN174" i="1"/>
  <c r="BL174" i="1"/>
  <c r="X174" i="1"/>
  <c r="X178" i="1" s="1"/>
  <c r="O174" i="1"/>
  <c r="W172" i="1"/>
  <c r="W171" i="1"/>
  <c r="BN170" i="1"/>
  <c r="BL170" i="1"/>
  <c r="X170" i="1"/>
  <c r="BM170" i="1" s="1"/>
  <c r="O170" i="1"/>
  <c r="BN169" i="1"/>
  <c r="BL169" i="1"/>
  <c r="X169" i="1"/>
  <c r="BM169" i="1" s="1"/>
  <c r="O169" i="1"/>
  <c r="W167" i="1"/>
  <c r="W166" i="1"/>
  <c r="BN165" i="1"/>
  <c r="BL165" i="1"/>
  <c r="X165" i="1"/>
  <c r="X166" i="1" s="1"/>
  <c r="O165" i="1"/>
  <c r="BO164" i="1"/>
  <c r="BN164" i="1"/>
  <c r="BM164" i="1"/>
  <c r="BL164" i="1"/>
  <c r="Y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BM158" i="1" s="1"/>
  <c r="O158" i="1"/>
  <c r="BN157" i="1"/>
  <c r="BL157" i="1"/>
  <c r="X157" i="1"/>
  <c r="BM157" i="1" s="1"/>
  <c r="O157" i="1"/>
  <c r="BN156" i="1"/>
  <c r="BL156" i="1"/>
  <c r="X156" i="1"/>
  <c r="BM156" i="1" s="1"/>
  <c r="O156" i="1"/>
  <c r="BN155" i="1"/>
  <c r="BL155" i="1"/>
  <c r="X155" i="1"/>
  <c r="O155" i="1"/>
  <c r="BN154" i="1"/>
  <c r="BL154" i="1"/>
  <c r="Y154" i="1"/>
  <c r="X154" i="1"/>
  <c r="BM154" i="1" s="1"/>
  <c r="O154" i="1"/>
  <c r="BN153" i="1"/>
  <c r="BL153" i="1"/>
  <c r="X153" i="1"/>
  <c r="O153" i="1"/>
  <c r="BN152" i="1"/>
  <c r="BL152" i="1"/>
  <c r="X152" i="1"/>
  <c r="O152" i="1"/>
  <c r="BN151" i="1"/>
  <c r="BL151" i="1"/>
  <c r="X151" i="1"/>
  <c r="BO151" i="1" s="1"/>
  <c r="O151" i="1"/>
  <c r="W148" i="1"/>
  <c r="W147" i="1"/>
  <c r="BN146" i="1"/>
  <c r="BL146" i="1"/>
  <c r="X146" i="1"/>
  <c r="BO146" i="1" s="1"/>
  <c r="O146" i="1"/>
  <c r="BN145" i="1"/>
  <c r="BL145" i="1"/>
  <c r="X145" i="1"/>
  <c r="BM145" i="1" s="1"/>
  <c r="O145" i="1"/>
  <c r="BN144" i="1"/>
  <c r="BL144" i="1"/>
  <c r="X144" i="1"/>
  <c r="G550" i="1" s="1"/>
  <c r="O144" i="1"/>
  <c r="W140" i="1"/>
  <c r="W139" i="1"/>
  <c r="BN138" i="1"/>
  <c r="BL138" i="1"/>
  <c r="X138" i="1"/>
  <c r="BM138" i="1" s="1"/>
  <c r="O138" i="1"/>
  <c r="BN137" i="1"/>
  <c r="BL137" i="1"/>
  <c r="X137" i="1"/>
  <c r="BM137" i="1" s="1"/>
  <c r="O137" i="1"/>
  <c r="BO136" i="1"/>
  <c r="BN136" i="1"/>
  <c r="BM136" i="1"/>
  <c r="BL136" i="1"/>
  <c r="Y136" i="1"/>
  <c r="X136" i="1"/>
  <c r="O136" i="1"/>
  <c r="BN135" i="1"/>
  <c r="BL135" i="1"/>
  <c r="X135" i="1"/>
  <c r="O135" i="1"/>
  <c r="BN134" i="1"/>
  <c r="BL134" i="1"/>
  <c r="Y134" i="1"/>
  <c r="X134" i="1"/>
  <c r="O134" i="1"/>
  <c r="W131" i="1"/>
  <c r="W130" i="1"/>
  <c r="BN129" i="1"/>
  <c r="BL129" i="1"/>
  <c r="X129" i="1"/>
  <c r="O129" i="1"/>
  <c r="BN128" i="1"/>
  <c r="BL128" i="1"/>
  <c r="X128" i="1"/>
  <c r="BM128" i="1" s="1"/>
  <c r="O128" i="1"/>
  <c r="BN127" i="1"/>
  <c r="BL127" i="1"/>
  <c r="X127" i="1"/>
  <c r="BO127" i="1" s="1"/>
  <c r="O127" i="1"/>
  <c r="BN126" i="1"/>
  <c r="BL126" i="1"/>
  <c r="X126" i="1"/>
  <c r="BM126" i="1" s="1"/>
  <c r="O126" i="1"/>
  <c r="BN125" i="1"/>
  <c r="BL125" i="1"/>
  <c r="X125" i="1"/>
  <c r="BM125" i="1" s="1"/>
  <c r="O125" i="1"/>
  <c r="BN124" i="1"/>
  <c r="BL124" i="1"/>
  <c r="X124" i="1"/>
  <c r="BM124" i="1" s="1"/>
  <c r="O124" i="1"/>
  <c r="BO123" i="1"/>
  <c r="BN123" i="1"/>
  <c r="BM123" i="1"/>
  <c r="BL123" i="1"/>
  <c r="Y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M118" i="1" s="1"/>
  <c r="O118" i="1"/>
  <c r="BN117" i="1"/>
  <c r="BL117" i="1"/>
  <c r="X117" i="1"/>
  <c r="BM117" i="1" s="1"/>
  <c r="O117" i="1"/>
  <c r="BN116" i="1"/>
  <c r="BL116" i="1"/>
  <c r="X116" i="1"/>
  <c r="BM116" i="1" s="1"/>
  <c r="O116" i="1"/>
  <c r="BN115" i="1"/>
  <c r="BL115" i="1"/>
  <c r="X115" i="1"/>
  <c r="O115" i="1"/>
  <c r="BN114" i="1"/>
  <c r="BL114" i="1"/>
  <c r="Y114" i="1"/>
  <c r="X114" i="1"/>
  <c r="BM114" i="1" s="1"/>
  <c r="O114" i="1"/>
  <c r="BN113" i="1"/>
  <c r="BL113" i="1"/>
  <c r="X113" i="1"/>
  <c r="O113" i="1"/>
  <c r="BN112" i="1"/>
  <c r="BL112" i="1"/>
  <c r="X112" i="1"/>
  <c r="BM112" i="1" s="1"/>
  <c r="O112" i="1"/>
  <c r="BN111" i="1"/>
  <c r="BL111" i="1"/>
  <c r="X111" i="1"/>
  <c r="BO111" i="1" s="1"/>
  <c r="O111" i="1"/>
  <c r="BN110" i="1"/>
  <c r="BL110" i="1"/>
  <c r="X110" i="1"/>
  <c r="BM110" i="1" s="1"/>
  <c r="O110" i="1"/>
  <c r="BN109" i="1"/>
  <c r="BL109" i="1"/>
  <c r="X109" i="1"/>
  <c r="BM109" i="1" s="1"/>
  <c r="O109" i="1"/>
  <c r="BN108" i="1"/>
  <c r="BL108" i="1"/>
  <c r="X108" i="1"/>
  <c r="O108" i="1"/>
  <c r="BO107" i="1"/>
  <c r="BN107" i="1"/>
  <c r="BM107" i="1"/>
  <c r="BL107" i="1"/>
  <c r="Y107" i="1"/>
  <c r="X107" i="1"/>
  <c r="BN106" i="1"/>
  <c r="BL106" i="1"/>
  <c r="X106" i="1"/>
  <c r="X121" i="1" s="1"/>
  <c r="W104" i="1"/>
  <c r="W103" i="1"/>
  <c r="BN102" i="1"/>
  <c r="BL102" i="1"/>
  <c r="X102" i="1"/>
  <c r="BM102" i="1" s="1"/>
  <c r="O102" i="1"/>
  <c r="BN101" i="1"/>
  <c r="BL101" i="1"/>
  <c r="X101" i="1"/>
  <c r="BO101" i="1" s="1"/>
  <c r="O101" i="1"/>
  <c r="BN100" i="1"/>
  <c r="BL100" i="1"/>
  <c r="X100" i="1"/>
  <c r="BM100" i="1" s="1"/>
  <c r="O100" i="1"/>
  <c r="BN99" i="1"/>
  <c r="BL99" i="1"/>
  <c r="X99" i="1"/>
  <c r="BM99" i="1" s="1"/>
  <c r="O99" i="1"/>
  <c r="BN98" i="1"/>
  <c r="BL98" i="1"/>
  <c r="X98" i="1"/>
  <c r="O98" i="1"/>
  <c r="BN97" i="1"/>
  <c r="BL97" i="1"/>
  <c r="X97" i="1"/>
  <c r="O97" i="1"/>
  <c r="BN96" i="1"/>
  <c r="BL96" i="1"/>
  <c r="Y96" i="1"/>
  <c r="X96" i="1"/>
  <c r="O96" i="1"/>
  <c r="W94" i="1"/>
  <c r="W93" i="1"/>
  <c r="BN92" i="1"/>
  <c r="BL92" i="1"/>
  <c r="X92" i="1"/>
  <c r="O92" i="1"/>
  <c r="BN91" i="1"/>
  <c r="BL91" i="1"/>
  <c r="Y91" i="1"/>
  <c r="X91" i="1"/>
  <c r="BM91" i="1" s="1"/>
  <c r="O91" i="1"/>
  <c r="BN90" i="1"/>
  <c r="BL90" i="1"/>
  <c r="X90" i="1"/>
  <c r="O90" i="1"/>
  <c r="BN89" i="1"/>
  <c r="BL89" i="1"/>
  <c r="X89" i="1"/>
  <c r="O89" i="1"/>
  <c r="W87" i="1"/>
  <c r="W86" i="1"/>
  <c r="BN85" i="1"/>
  <c r="BL85" i="1"/>
  <c r="X85" i="1"/>
  <c r="O85" i="1"/>
  <c r="BN84" i="1"/>
  <c r="BL84" i="1"/>
  <c r="Y84" i="1"/>
  <c r="X84" i="1"/>
  <c r="BM84" i="1" s="1"/>
  <c r="O84" i="1"/>
  <c r="BN83" i="1"/>
  <c r="BL83" i="1"/>
  <c r="X83" i="1"/>
  <c r="O83" i="1"/>
  <c r="BN82" i="1"/>
  <c r="BL82" i="1"/>
  <c r="X82" i="1"/>
  <c r="BM82" i="1" s="1"/>
  <c r="O82" i="1"/>
  <c r="BN81" i="1"/>
  <c r="BL81" i="1"/>
  <c r="X81" i="1"/>
  <c r="O81" i="1"/>
  <c r="BO80" i="1"/>
  <c r="BN80" i="1"/>
  <c r="BL80" i="1"/>
  <c r="X80" i="1"/>
  <c r="O80" i="1"/>
  <c r="BN79" i="1"/>
  <c r="BL79" i="1"/>
  <c r="X79" i="1"/>
  <c r="O79" i="1"/>
  <c r="BN78" i="1"/>
  <c r="BL78" i="1"/>
  <c r="X78" i="1"/>
  <c r="BM78" i="1" s="1"/>
  <c r="O78" i="1"/>
  <c r="BN77" i="1"/>
  <c r="BL77" i="1"/>
  <c r="X77" i="1"/>
  <c r="BO77" i="1" s="1"/>
  <c r="O77" i="1"/>
  <c r="BN76" i="1"/>
  <c r="BL76" i="1"/>
  <c r="Y76" i="1"/>
  <c r="X76" i="1"/>
  <c r="BM76" i="1" s="1"/>
  <c r="O76" i="1"/>
  <c r="BN75" i="1"/>
  <c r="BL75" i="1"/>
  <c r="X75" i="1"/>
  <c r="BM75" i="1" s="1"/>
  <c r="O75" i="1"/>
  <c r="BN74" i="1"/>
  <c r="BL74" i="1"/>
  <c r="X74" i="1"/>
  <c r="BM74" i="1" s="1"/>
  <c r="O74" i="1"/>
  <c r="BN73" i="1"/>
  <c r="BL73" i="1"/>
  <c r="X73" i="1"/>
  <c r="O73" i="1"/>
  <c r="BN72" i="1"/>
  <c r="BL72" i="1"/>
  <c r="X72" i="1"/>
  <c r="O72" i="1"/>
  <c r="BO71" i="1"/>
  <c r="BN71" i="1"/>
  <c r="BL71" i="1"/>
  <c r="X71" i="1"/>
  <c r="O71" i="1"/>
  <c r="BN70" i="1"/>
  <c r="BL70" i="1"/>
  <c r="X70" i="1"/>
  <c r="BM70" i="1" s="1"/>
  <c r="O70" i="1"/>
  <c r="BN69" i="1"/>
  <c r="BL69" i="1"/>
  <c r="X69" i="1"/>
  <c r="BO69" i="1" s="1"/>
  <c r="O69" i="1"/>
  <c r="BN68" i="1"/>
  <c r="BL68" i="1"/>
  <c r="Y68" i="1"/>
  <c r="X68" i="1"/>
  <c r="BM68" i="1" s="1"/>
  <c r="O68" i="1"/>
  <c r="BN67" i="1"/>
  <c r="BL67" i="1"/>
  <c r="X67" i="1"/>
  <c r="BM67" i="1" s="1"/>
  <c r="O67" i="1"/>
  <c r="BN66" i="1"/>
  <c r="BL66" i="1"/>
  <c r="X66" i="1"/>
  <c r="O66" i="1"/>
  <c r="BN65" i="1"/>
  <c r="BL65" i="1"/>
  <c r="X65" i="1"/>
  <c r="O65" i="1"/>
  <c r="W62" i="1"/>
  <c r="W61" i="1"/>
  <c r="BO60" i="1"/>
  <c r="BN60" i="1"/>
  <c r="BM60" i="1"/>
  <c r="BL60" i="1"/>
  <c r="Y60" i="1"/>
  <c r="X60" i="1"/>
  <c r="BO59" i="1"/>
  <c r="BN59" i="1"/>
  <c r="BL59" i="1"/>
  <c r="X59" i="1"/>
  <c r="O59" i="1"/>
  <c r="BN58" i="1"/>
  <c r="BL58" i="1"/>
  <c r="X58" i="1"/>
  <c r="O58" i="1"/>
  <c r="BN57" i="1"/>
  <c r="BL57" i="1"/>
  <c r="X57" i="1"/>
  <c r="BO57" i="1" s="1"/>
  <c r="O57" i="1"/>
  <c r="W54" i="1"/>
  <c r="W53" i="1"/>
  <c r="BN52" i="1"/>
  <c r="BL52" i="1"/>
  <c r="X52" i="1"/>
  <c r="BO52" i="1" s="1"/>
  <c r="O52" i="1"/>
  <c r="BN51" i="1"/>
  <c r="BL51" i="1"/>
  <c r="X51" i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Y33" i="1"/>
  <c r="X33" i="1"/>
  <c r="BM33" i="1" s="1"/>
  <c r="O33" i="1"/>
  <c r="BN32" i="1"/>
  <c r="BL32" i="1"/>
  <c r="X32" i="1"/>
  <c r="BM32" i="1" s="1"/>
  <c r="O32" i="1"/>
  <c r="BN31" i="1"/>
  <c r="BL31" i="1"/>
  <c r="X31" i="1"/>
  <c r="BM31" i="1" s="1"/>
  <c r="O31" i="1"/>
  <c r="BN30" i="1"/>
  <c r="BL30" i="1"/>
  <c r="X30" i="1"/>
  <c r="BO30" i="1" s="1"/>
  <c r="O30" i="1"/>
  <c r="BN29" i="1"/>
  <c r="BL29" i="1"/>
  <c r="X29" i="1"/>
  <c r="BM29" i="1" s="1"/>
  <c r="O29" i="1"/>
  <c r="BN28" i="1"/>
  <c r="BL28" i="1"/>
  <c r="X28" i="1"/>
  <c r="BM28" i="1" s="1"/>
  <c r="O28" i="1"/>
  <c r="BN27" i="1"/>
  <c r="BL27" i="1"/>
  <c r="X27" i="1"/>
  <c r="X35" i="1" s="1"/>
  <c r="O27" i="1"/>
  <c r="W25" i="1"/>
  <c r="W24" i="1"/>
  <c r="BN23" i="1"/>
  <c r="BL23" i="1"/>
  <c r="X23" i="1"/>
  <c r="X24" i="1" s="1"/>
  <c r="O23" i="1"/>
  <c r="BO22" i="1"/>
  <c r="BN22" i="1"/>
  <c r="BM22" i="1"/>
  <c r="BL22" i="1"/>
  <c r="Y22" i="1"/>
  <c r="X22" i="1"/>
  <c r="H10" i="1"/>
  <c r="A9" i="1"/>
  <c r="F10" i="1" s="1"/>
  <c r="D7" i="1"/>
  <c r="P6" i="1"/>
  <c r="O2" i="1"/>
  <c r="X39" i="1" l="1"/>
  <c r="X47" i="1"/>
  <c r="BM83" i="1"/>
  <c r="Y83" i="1"/>
  <c r="BM92" i="1"/>
  <c r="Y92" i="1"/>
  <c r="BM113" i="1"/>
  <c r="Y113" i="1"/>
  <c r="BM129" i="1"/>
  <c r="Y129" i="1"/>
  <c r="BM153" i="1"/>
  <c r="Y153" i="1"/>
  <c r="BM182" i="1"/>
  <c r="Y182" i="1"/>
  <c r="BM191" i="1"/>
  <c r="Y191" i="1"/>
  <c r="BO204" i="1"/>
  <c r="BM204" i="1"/>
  <c r="Y204" i="1"/>
  <c r="BM228" i="1"/>
  <c r="Y228" i="1"/>
  <c r="BO242" i="1"/>
  <c r="BM242" i="1"/>
  <c r="Y242" i="1"/>
  <c r="BO274" i="1"/>
  <c r="BM274" i="1"/>
  <c r="Y274" i="1"/>
  <c r="BM304" i="1"/>
  <c r="Y304" i="1"/>
  <c r="BM349" i="1"/>
  <c r="Y349" i="1"/>
  <c r="BM407" i="1"/>
  <c r="Y407" i="1"/>
  <c r="BM428" i="1"/>
  <c r="Y428" i="1"/>
  <c r="X443" i="1"/>
  <c r="BM460" i="1"/>
  <c r="Y460" i="1"/>
  <c r="BM467" i="1"/>
  <c r="Y467" i="1"/>
  <c r="BO480" i="1"/>
  <c r="BM480" i="1"/>
  <c r="Y480" i="1"/>
  <c r="BO527" i="1"/>
  <c r="BM527" i="1"/>
  <c r="Y527" i="1"/>
  <c r="BO529" i="1"/>
  <c r="BM529" i="1"/>
  <c r="Y529" i="1"/>
  <c r="Y32" i="1"/>
  <c r="Y37" i="1"/>
  <c r="Y38" i="1" s="1"/>
  <c r="Y45" i="1"/>
  <c r="Y46" i="1" s="1"/>
  <c r="Y57" i="1"/>
  <c r="BM57" i="1"/>
  <c r="X62" i="1"/>
  <c r="Y67" i="1"/>
  <c r="Y69" i="1"/>
  <c r="BM69" i="1"/>
  <c r="Y75" i="1"/>
  <c r="Y77" i="1"/>
  <c r="BM77" i="1"/>
  <c r="BO85" i="1"/>
  <c r="BM85" i="1"/>
  <c r="Y85" i="1"/>
  <c r="BO97" i="1"/>
  <c r="BM97" i="1"/>
  <c r="Y97" i="1"/>
  <c r="BO115" i="1"/>
  <c r="BM115" i="1"/>
  <c r="Y115" i="1"/>
  <c r="BM135" i="1"/>
  <c r="Y135" i="1"/>
  <c r="BO155" i="1"/>
  <c r="BM155" i="1"/>
  <c r="Y155" i="1"/>
  <c r="BO184" i="1"/>
  <c r="BM184" i="1"/>
  <c r="Y184" i="1"/>
  <c r="X205" i="1"/>
  <c r="BM202" i="1"/>
  <c r="Y202" i="1"/>
  <c r="BM212" i="1"/>
  <c r="Y212" i="1"/>
  <c r="X248" i="1"/>
  <c r="BO238" i="1"/>
  <c r="BM238" i="1"/>
  <c r="Y238" i="1"/>
  <c r="BO246" i="1"/>
  <c r="BM246" i="1"/>
  <c r="Y246" i="1"/>
  <c r="BM296" i="1"/>
  <c r="Y296" i="1"/>
  <c r="X324" i="1"/>
  <c r="BO384" i="1"/>
  <c r="BM384" i="1"/>
  <c r="Y384" i="1"/>
  <c r="BM432" i="1"/>
  <c r="Y432" i="1"/>
  <c r="BO452" i="1"/>
  <c r="BM452" i="1"/>
  <c r="Y452" i="1"/>
  <c r="BM463" i="1"/>
  <c r="Y463" i="1"/>
  <c r="BM475" i="1"/>
  <c r="Y475" i="1"/>
  <c r="BO484" i="1"/>
  <c r="BM484" i="1"/>
  <c r="Y484" i="1"/>
  <c r="BO528" i="1"/>
  <c r="BM528" i="1"/>
  <c r="Y528" i="1"/>
  <c r="BO530" i="1"/>
  <c r="BM530" i="1"/>
  <c r="Y530" i="1"/>
  <c r="X103" i="1"/>
  <c r="X260" i="1"/>
  <c r="X320" i="1"/>
  <c r="X355" i="1"/>
  <c r="X447" i="1"/>
  <c r="X524" i="1"/>
  <c r="BO28" i="1"/>
  <c r="BO29" i="1"/>
  <c r="BO41" i="1"/>
  <c r="C550" i="1"/>
  <c r="X54" i="1"/>
  <c r="X53" i="1"/>
  <c r="BO51" i="1"/>
  <c r="BO65" i="1"/>
  <c r="BM65" i="1"/>
  <c r="Y65" i="1"/>
  <c r="BM72" i="1"/>
  <c r="Y72" i="1"/>
  <c r="BM79" i="1"/>
  <c r="Y79" i="1"/>
  <c r="BO81" i="1"/>
  <c r="BM81" i="1"/>
  <c r="Y81" i="1"/>
  <c r="H9" i="1"/>
  <c r="Y28" i="1"/>
  <c r="Y29" i="1"/>
  <c r="Y30" i="1"/>
  <c r="BM30" i="1"/>
  <c r="BO32" i="1"/>
  <c r="BO33" i="1"/>
  <c r="BO37" i="1"/>
  <c r="Y41" i="1"/>
  <c r="Y42" i="1" s="1"/>
  <c r="X43" i="1"/>
  <c r="BO45" i="1"/>
  <c r="Y51" i="1"/>
  <c r="Y52" i="1"/>
  <c r="BM52" i="1"/>
  <c r="BM59" i="1"/>
  <c r="Y59" i="1"/>
  <c r="BM71" i="1"/>
  <c r="Y71" i="1"/>
  <c r="BO72" i="1"/>
  <c r="BO73" i="1"/>
  <c r="BM73" i="1"/>
  <c r="Y73" i="1"/>
  <c r="BO79" i="1"/>
  <c r="BM80" i="1"/>
  <c r="Y80" i="1"/>
  <c r="X93" i="1"/>
  <c r="BO89" i="1"/>
  <c r="BM89" i="1"/>
  <c r="Y89" i="1"/>
  <c r="BO99" i="1"/>
  <c r="BO100" i="1"/>
  <c r="BO106" i="1"/>
  <c r="X120" i="1"/>
  <c r="BO109" i="1"/>
  <c r="BO110" i="1"/>
  <c r="BO117" i="1"/>
  <c r="BO118" i="1"/>
  <c r="BO125" i="1"/>
  <c r="BO126" i="1"/>
  <c r="BO138" i="1"/>
  <c r="BO144" i="1"/>
  <c r="BO145" i="1"/>
  <c r="BO157" i="1"/>
  <c r="BO158" i="1"/>
  <c r="BO170" i="1"/>
  <c r="BO174" i="1"/>
  <c r="BO175" i="1"/>
  <c r="BO186" i="1"/>
  <c r="BO187" i="1"/>
  <c r="BO194" i="1"/>
  <c r="BO195" i="1"/>
  <c r="BO219" i="1"/>
  <c r="BO224" i="1"/>
  <c r="BO225" i="1"/>
  <c r="BM251" i="1"/>
  <c r="BM255" i="1"/>
  <c r="BO257" i="1"/>
  <c r="BO265" i="1"/>
  <c r="BO269" i="1"/>
  <c r="BM275" i="1"/>
  <c r="BO280" i="1"/>
  <c r="BO287" i="1"/>
  <c r="BM294" i="1"/>
  <c r="BM298" i="1"/>
  <c r="BO313" i="1"/>
  <c r="BO314" i="1"/>
  <c r="BM314" i="1"/>
  <c r="BM331" i="1"/>
  <c r="BM338" i="1"/>
  <c r="BM359" i="1"/>
  <c r="BO366" i="1"/>
  <c r="BM366" i="1"/>
  <c r="Y366" i="1"/>
  <c r="BM373" i="1"/>
  <c r="Y373" i="1"/>
  <c r="BM385" i="1"/>
  <c r="BO396" i="1"/>
  <c r="BM396" i="1"/>
  <c r="Y396" i="1"/>
  <c r="BM399" i="1"/>
  <c r="Y399" i="1"/>
  <c r="BM417" i="1"/>
  <c r="BM430" i="1"/>
  <c r="BM461" i="1"/>
  <c r="BM469" i="1"/>
  <c r="BM481" i="1"/>
  <c r="BM489" i="1"/>
  <c r="W550" i="1"/>
  <c r="BO500" i="1"/>
  <c r="BM500" i="1"/>
  <c r="Y500" i="1"/>
  <c r="BM503" i="1"/>
  <c r="BO504" i="1"/>
  <c r="BM504" i="1"/>
  <c r="Y504" i="1"/>
  <c r="X532" i="1"/>
  <c r="BM526" i="1"/>
  <c r="Y526" i="1"/>
  <c r="X531" i="1"/>
  <c r="X86" i="1"/>
  <c r="BO67" i="1"/>
  <c r="BO68" i="1"/>
  <c r="BO75" i="1"/>
  <c r="BO76" i="1"/>
  <c r="BO83" i="1"/>
  <c r="BO84" i="1"/>
  <c r="X94" i="1"/>
  <c r="BO91" i="1"/>
  <c r="BO92" i="1"/>
  <c r="X104" i="1"/>
  <c r="BO96" i="1"/>
  <c r="Y99" i="1"/>
  <c r="Y100" i="1"/>
  <c r="Y101" i="1"/>
  <c r="BM101" i="1"/>
  <c r="Y106" i="1"/>
  <c r="Y109" i="1"/>
  <c r="Y110" i="1"/>
  <c r="Y111" i="1"/>
  <c r="BM111" i="1"/>
  <c r="BO113" i="1"/>
  <c r="BO114" i="1"/>
  <c r="Y117" i="1"/>
  <c r="Y118" i="1"/>
  <c r="Y119" i="1"/>
  <c r="BM119" i="1"/>
  <c r="X131" i="1"/>
  <c r="Y125" i="1"/>
  <c r="Y126" i="1"/>
  <c r="Y127" i="1"/>
  <c r="BM127" i="1"/>
  <c r="BO129" i="1"/>
  <c r="X139" i="1"/>
  <c r="BO134" i="1"/>
  <c r="BO135" i="1"/>
  <c r="Y138" i="1"/>
  <c r="Y144" i="1"/>
  <c r="Y145" i="1"/>
  <c r="Y146" i="1"/>
  <c r="BM146" i="1"/>
  <c r="X147" i="1"/>
  <c r="Y151" i="1"/>
  <c r="BM151" i="1"/>
  <c r="X160" i="1"/>
  <c r="BO153" i="1"/>
  <c r="BO154" i="1"/>
  <c r="Y157" i="1"/>
  <c r="Y158" i="1"/>
  <c r="Y159" i="1"/>
  <c r="BM159" i="1"/>
  <c r="Y170" i="1"/>
  <c r="Y174" i="1"/>
  <c r="Y175" i="1"/>
  <c r="Y176" i="1"/>
  <c r="BM176" i="1"/>
  <c r="X198" i="1"/>
  <c r="BO182" i="1"/>
  <c r="BO183" i="1"/>
  <c r="Y186" i="1"/>
  <c r="Y187" i="1"/>
  <c r="Y188" i="1"/>
  <c r="BM188" i="1"/>
  <c r="BO190" i="1"/>
  <c r="BO191" i="1"/>
  <c r="Y194" i="1"/>
  <c r="Y195" i="1"/>
  <c r="Y196" i="1"/>
  <c r="BM196" i="1"/>
  <c r="BO202" i="1"/>
  <c r="BO203" i="1"/>
  <c r="Y209" i="1"/>
  <c r="BM209" i="1"/>
  <c r="X215" i="1"/>
  <c r="BO211" i="1"/>
  <c r="BO212" i="1"/>
  <c r="Y219" i="1"/>
  <c r="Y224" i="1"/>
  <c r="Y225" i="1"/>
  <c r="Y226" i="1"/>
  <c r="BM226" i="1"/>
  <c r="X230" i="1"/>
  <c r="Y229" i="1"/>
  <c r="BM229" i="1"/>
  <c r="Y237" i="1"/>
  <c r="Y240" i="1"/>
  <c r="BO241" i="1"/>
  <c r="Y244" i="1"/>
  <c r="BO245" i="1"/>
  <c r="Y257" i="1"/>
  <c r="Y258" i="1"/>
  <c r="BM258" i="1"/>
  <c r="Y262" i="1"/>
  <c r="BM262" i="1"/>
  <c r="Y265" i="1"/>
  <c r="Y266" i="1"/>
  <c r="BM266" i="1"/>
  <c r="BM267" i="1"/>
  <c r="Y269" i="1"/>
  <c r="Y270" i="1"/>
  <c r="BM270" i="1"/>
  <c r="X277" i="1"/>
  <c r="BM281" i="1"/>
  <c r="Y287" i="1"/>
  <c r="Y288" i="1"/>
  <c r="BM288" i="1"/>
  <c r="BO296" i="1"/>
  <c r="BO304" i="1"/>
  <c r="P550" i="1"/>
  <c r="BO309" i="1"/>
  <c r="Y313" i="1"/>
  <c r="Y314" i="1"/>
  <c r="X316" i="1"/>
  <c r="Q550" i="1"/>
  <c r="BM330" i="1"/>
  <c r="Y330" i="1"/>
  <c r="BM334" i="1"/>
  <c r="Y334" i="1"/>
  <c r="BM337" i="1"/>
  <c r="Y337" i="1"/>
  <c r="BM343" i="1"/>
  <c r="X363" i="1"/>
  <c r="Y358" i="1"/>
  <c r="BM362" i="1"/>
  <c r="Y362" i="1"/>
  <c r="X380" i="1"/>
  <c r="X379" i="1"/>
  <c r="BO378" i="1"/>
  <c r="BM378" i="1"/>
  <c r="Y378" i="1"/>
  <c r="Y379" i="1" s="1"/>
  <c r="X387" i="1"/>
  <c r="X402" i="1"/>
  <c r="BO392" i="1"/>
  <c r="BM392" i="1"/>
  <c r="Y392" i="1"/>
  <c r="BM395" i="1"/>
  <c r="Y395" i="1"/>
  <c r="BO399" i="1"/>
  <c r="BO400" i="1"/>
  <c r="BM400" i="1"/>
  <c r="Y400" i="1"/>
  <c r="BM405" i="1"/>
  <c r="BM422" i="1"/>
  <c r="BO437" i="1"/>
  <c r="BM437" i="1"/>
  <c r="Y437" i="1"/>
  <c r="X439" i="1"/>
  <c r="BM465" i="1"/>
  <c r="X507" i="1"/>
  <c r="BM501" i="1"/>
  <c r="BO502" i="1"/>
  <c r="BM502" i="1"/>
  <c r="Y502" i="1"/>
  <c r="BM505" i="1"/>
  <c r="BO506" i="1"/>
  <c r="BM506" i="1"/>
  <c r="Y506" i="1"/>
  <c r="BO517" i="1"/>
  <c r="BM517" i="1"/>
  <c r="Y517" i="1"/>
  <c r="BM315" i="1"/>
  <c r="BM319" i="1"/>
  <c r="BM323" i="1"/>
  <c r="BM332" i="1"/>
  <c r="BM335" i="1"/>
  <c r="X345" i="1"/>
  <c r="BM342" i="1"/>
  <c r="BO349" i="1"/>
  <c r="BO353" i="1"/>
  <c r="BM360" i="1"/>
  <c r="X376" i="1"/>
  <c r="BM371" i="1"/>
  <c r="X386" i="1"/>
  <c r="BM393" i="1"/>
  <c r="BM397" i="1"/>
  <c r="BM401" i="1"/>
  <c r="BO407" i="1"/>
  <c r="BO411" i="1"/>
  <c r="X419" i="1"/>
  <c r="BO415" i="1"/>
  <c r="X418" i="1"/>
  <c r="BO428" i="1"/>
  <c r="BO432" i="1"/>
  <c r="X440" i="1"/>
  <c r="BM438" i="1"/>
  <c r="BM442" i="1"/>
  <c r="BM446" i="1"/>
  <c r="BO460" i="1"/>
  <c r="BO463" i="1"/>
  <c r="BO467" i="1"/>
  <c r="BO475" i="1"/>
  <c r="BO479" i="1"/>
  <c r="BO483" i="1"/>
  <c r="X486" i="1"/>
  <c r="X492" i="1"/>
  <c r="BM512" i="1"/>
  <c r="X61" i="1"/>
  <c r="J9" i="1"/>
  <c r="B550" i="1"/>
  <c r="W542" i="1"/>
  <c r="Y23" i="1"/>
  <c r="Y24" i="1" s="1"/>
  <c r="BO23" i="1"/>
  <c r="W540" i="1"/>
  <c r="Y27" i="1"/>
  <c r="BO27" i="1"/>
  <c r="Y31" i="1"/>
  <c r="BO31" i="1"/>
  <c r="X34" i="1"/>
  <c r="BM37" i="1"/>
  <c r="BM41" i="1"/>
  <c r="BM45" i="1"/>
  <c r="BM51" i="1"/>
  <c r="D550" i="1"/>
  <c r="Y58" i="1"/>
  <c r="Y61" i="1" s="1"/>
  <c r="BO58" i="1"/>
  <c r="E550" i="1"/>
  <c r="Y66" i="1"/>
  <c r="BO66" i="1"/>
  <c r="Y70" i="1"/>
  <c r="BO70" i="1"/>
  <c r="Y74" i="1"/>
  <c r="BO74" i="1"/>
  <c r="Y78" i="1"/>
  <c r="BO78" i="1"/>
  <c r="Y82" i="1"/>
  <c r="BO82" i="1"/>
  <c r="Y90" i="1"/>
  <c r="BO90" i="1"/>
  <c r="BM96" i="1"/>
  <c r="Y98" i="1"/>
  <c r="BO98" i="1"/>
  <c r="Y102" i="1"/>
  <c r="BO102" i="1"/>
  <c r="Y108" i="1"/>
  <c r="BO108" i="1"/>
  <c r="Y112" i="1"/>
  <c r="BO112" i="1"/>
  <c r="Y116" i="1"/>
  <c r="BO116" i="1"/>
  <c r="Y124" i="1"/>
  <c r="BO124" i="1"/>
  <c r="Y128" i="1"/>
  <c r="BO128" i="1"/>
  <c r="Y137" i="1"/>
  <c r="Y139" i="1" s="1"/>
  <c r="BO137" i="1"/>
  <c r="X140" i="1"/>
  <c r="H550" i="1"/>
  <c r="Y152" i="1"/>
  <c r="BO152" i="1"/>
  <c r="Y156" i="1"/>
  <c r="BO156" i="1"/>
  <c r="I550" i="1"/>
  <c r="Y165" i="1"/>
  <c r="Y166" i="1" s="1"/>
  <c r="BO165" i="1"/>
  <c r="Y169" i="1"/>
  <c r="BO169" i="1"/>
  <c r="X172" i="1"/>
  <c r="Y177" i="1"/>
  <c r="Y178" i="1" s="1"/>
  <c r="BO177" i="1"/>
  <c r="Y181" i="1"/>
  <c r="BO181" i="1"/>
  <c r="Y185" i="1"/>
  <c r="BO185" i="1"/>
  <c r="Y189" i="1"/>
  <c r="BO189" i="1"/>
  <c r="Y193" i="1"/>
  <c r="BO193" i="1"/>
  <c r="Y197" i="1"/>
  <c r="BO197" i="1"/>
  <c r="Y201" i="1"/>
  <c r="Y205" i="1" s="1"/>
  <c r="BO201" i="1"/>
  <c r="J550" i="1"/>
  <c r="Y210" i="1"/>
  <c r="BO210" i="1"/>
  <c r="Y214" i="1"/>
  <c r="BO214" i="1"/>
  <c r="Y218" i="1"/>
  <c r="Y220" i="1" s="1"/>
  <c r="BO218" i="1"/>
  <c r="X221" i="1"/>
  <c r="Y227" i="1"/>
  <c r="Y230" i="1" s="1"/>
  <c r="BO227" i="1"/>
  <c r="BM235" i="1"/>
  <c r="Y236" i="1"/>
  <c r="BO236" i="1"/>
  <c r="BO240" i="1"/>
  <c r="BO244" i="1"/>
  <c r="X253" i="1"/>
  <c r="BO251" i="1"/>
  <c r="Y251" i="1"/>
  <c r="Y252" i="1" s="1"/>
  <c r="X271" i="1"/>
  <c r="A10" i="1"/>
  <c r="W544" i="1"/>
  <c r="X25" i="1"/>
  <c r="BM106" i="1"/>
  <c r="X130" i="1"/>
  <c r="BM134" i="1"/>
  <c r="BM144" i="1"/>
  <c r="X167" i="1"/>
  <c r="X171" i="1"/>
  <c r="BM174" i="1"/>
  <c r="X179" i="1"/>
  <c r="X199" i="1"/>
  <c r="X216" i="1"/>
  <c r="X220" i="1"/>
  <c r="BM224" i="1"/>
  <c r="BO255" i="1"/>
  <c r="Y255" i="1"/>
  <c r="X259" i="1"/>
  <c r="BO264" i="1"/>
  <c r="Y264" i="1"/>
  <c r="BM264" i="1"/>
  <c r="X272" i="1"/>
  <c r="X283" i="1"/>
  <c r="F9" i="1"/>
  <c r="W541" i="1"/>
  <c r="BM23" i="1"/>
  <c r="BM27" i="1"/>
  <c r="BM58" i="1"/>
  <c r="BM66" i="1"/>
  <c r="X87" i="1"/>
  <c r="BM90" i="1"/>
  <c r="BM98" i="1"/>
  <c r="BM108" i="1"/>
  <c r="F550" i="1"/>
  <c r="X148" i="1"/>
  <c r="BM152" i="1"/>
  <c r="X161" i="1"/>
  <c r="BM165" i="1"/>
  <c r="BM181" i="1"/>
  <c r="BM201" i="1"/>
  <c r="X206" i="1"/>
  <c r="BM210" i="1"/>
  <c r="BM227" i="1"/>
  <c r="BO228" i="1"/>
  <c r="BO235" i="1"/>
  <c r="Y235" i="1"/>
  <c r="BO237" i="1"/>
  <c r="BO256" i="1"/>
  <c r="X289" i="1"/>
  <c r="BO286" i="1"/>
  <c r="Y286" i="1"/>
  <c r="X290" i="1"/>
  <c r="BM286" i="1"/>
  <c r="BO239" i="1"/>
  <c r="Y239" i="1"/>
  <c r="BO243" i="1"/>
  <c r="Y243" i="1"/>
  <c r="BO247" i="1"/>
  <c r="Y247" i="1"/>
  <c r="BO268" i="1"/>
  <c r="Y268" i="1"/>
  <c r="BM268" i="1"/>
  <c r="BO276" i="1"/>
  <c r="Y276" i="1"/>
  <c r="BM276" i="1"/>
  <c r="BO282" i="1"/>
  <c r="Y282" i="1"/>
  <c r="BM282" i="1"/>
  <c r="N550" i="1"/>
  <c r="L550" i="1"/>
  <c r="Y263" i="1"/>
  <c r="BO263" i="1"/>
  <c r="Y267" i="1"/>
  <c r="Y275" i="1"/>
  <c r="X278" i="1"/>
  <c r="BM280" i="1"/>
  <c r="Y281" i="1"/>
  <c r="Y283" i="1" s="1"/>
  <c r="X284" i="1"/>
  <c r="O550" i="1"/>
  <c r="Y294" i="1"/>
  <c r="Y298" i="1"/>
  <c r="X301" i="1"/>
  <c r="X305" i="1"/>
  <c r="BM309" i="1"/>
  <c r="X310" i="1"/>
  <c r="BM313" i="1"/>
  <c r="Y315" i="1"/>
  <c r="Y319" i="1"/>
  <c r="Y320" i="1" s="1"/>
  <c r="BO319" i="1"/>
  <c r="Y323" i="1"/>
  <c r="Y324" i="1" s="1"/>
  <c r="BO323" i="1"/>
  <c r="Y332" i="1"/>
  <c r="Y335" i="1"/>
  <c r="Y343" i="1"/>
  <c r="X346" i="1"/>
  <c r="X350" i="1"/>
  <c r="BM353" i="1"/>
  <c r="BM358" i="1"/>
  <c r="Y360" i="1"/>
  <c r="X368" i="1"/>
  <c r="BM390" i="1"/>
  <c r="Y391" i="1"/>
  <c r="BM431" i="1"/>
  <c r="BO431" i="1"/>
  <c r="Y431" i="1"/>
  <c r="BM462" i="1"/>
  <c r="BO462" i="1"/>
  <c r="Y462" i="1"/>
  <c r="BM470" i="1"/>
  <c r="BO470" i="1"/>
  <c r="Y470" i="1"/>
  <c r="X495" i="1"/>
  <c r="BM494" i="1"/>
  <c r="X496" i="1"/>
  <c r="BO494" i="1"/>
  <c r="Y494" i="1"/>
  <c r="Y495" i="1" s="1"/>
  <c r="X514" i="1"/>
  <c r="BM511" i="1"/>
  <c r="BO511" i="1"/>
  <c r="Y511" i="1"/>
  <c r="BM536" i="1"/>
  <c r="BO536" i="1"/>
  <c r="Y536" i="1"/>
  <c r="X249" i="1"/>
  <c r="BM295" i="1"/>
  <c r="BM299" i="1"/>
  <c r="X300" i="1"/>
  <c r="BM303" i="1"/>
  <c r="BM329" i="1"/>
  <c r="Y331" i="1"/>
  <c r="BM333" i="1"/>
  <c r="BM336" i="1"/>
  <c r="Y338" i="1"/>
  <c r="Y342" i="1"/>
  <c r="BO342" i="1"/>
  <c r="BM344" i="1"/>
  <c r="BM348" i="1"/>
  <c r="R550" i="1"/>
  <c r="Y359" i="1"/>
  <c r="BM361" i="1"/>
  <c r="BO371" i="1"/>
  <c r="Y371" i="1"/>
  <c r="BM372" i="1"/>
  <c r="BO373" i="1"/>
  <c r="S550" i="1"/>
  <c r="X403" i="1"/>
  <c r="BM394" i="1"/>
  <c r="BO394" i="1"/>
  <c r="Y394" i="1"/>
  <c r="BM406" i="1"/>
  <c r="BO406" i="1"/>
  <c r="Y406" i="1"/>
  <c r="BM482" i="1"/>
  <c r="BO482" i="1"/>
  <c r="Y482" i="1"/>
  <c r="BM490" i="1"/>
  <c r="BO490" i="1"/>
  <c r="Y490" i="1"/>
  <c r="BM521" i="1"/>
  <c r="BO521" i="1"/>
  <c r="Y521" i="1"/>
  <c r="X340" i="1"/>
  <c r="X364" i="1"/>
  <c r="X375" i="1"/>
  <c r="BO390" i="1"/>
  <c r="Y390" i="1"/>
  <c r="BM427" i="1"/>
  <c r="X434" i="1"/>
  <c r="BO427" i="1"/>
  <c r="Y427" i="1"/>
  <c r="X435" i="1"/>
  <c r="X454" i="1"/>
  <c r="BM451" i="1"/>
  <c r="X455" i="1"/>
  <c r="U550" i="1"/>
  <c r="BO451" i="1"/>
  <c r="Y451" i="1"/>
  <c r="X471" i="1"/>
  <c r="BM459" i="1"/>
  <c r="V550" i="1"/>
  <c r="X472" i="1"/>
  <c r="BO459" i="1"/>
  <c r="Y459" i="1"/>
  <c r="BM466" i="1"/>
  <c r="BO466" i="1"/>
  <c r="Y466" i="1"/>
  <c r="BM534" i="1"/>
  <c r="X538" i="1"/>
  <c r="BO534" i="1"/>
  <c r="Y534" i="1"/>
  <c r="Y295" i="1"/>
  <c r="Y299" i="1"/>
  <c r="Y303" i="1"/>
  <c r="Y305" i="1" s="1"/>
  <c r="BO303" i="1"/>
  <c r="Y329" i="1"/>
  <c r="BO329" i="1"/>
  <c r="Y333" i="1"/>
  <c r="Y336" i="1"/>
  <c r="X339" i="1"/>
  <c r="Y344" i="1"/>
  <c r="Y348" i="1"/>
  <c r="Y350" i="1" s="1"/>
  <c r="BO348" i="1"/>
  <c r="Y361" i="1"/>
  <c r="Y363" i="1" s="1"/>
  <c r="BO367" i="1"/>
  <c r="Y367" i="1"/>
  <c r="X369" i="1"/>
  <c r="Y372" i="1"/>
  <c r="BO391" i="1"/>
  <c r="BM398" i="1"/>
  <c r="BO398" i="1"/>
  <c r="Y398" i="1"/>
  <c r="BM423" i="1"/>
  <c r="BO423" i="1"/>
  <c r="Y423" i="1"/>
  <c r="BM453" i="1"/>
  <c r="BO453" i="1"/>
  <c r="Y453" i="1"/>
  <c r="BM474" i="1"/>
  <c r="X476" i="1"/>
  <c r="X477" i="1"/>
  <c r="BO474" i="1"/>
  <c r="Y474" i="1"/>
  <c r="Y476" i="1" s="1"/>
  <c r="BM513" i="1"/>
  <c r="BO513" i="1"/>
  <c r="Y513" i="1"/>
  <c r="BM519" i="1"/>
  <c r="BO519" i="1"/>
  <c r="Y519" i="1"/>
  <c r="T550" i="1"/>
  <c r="X409" i="1"/>
  <c r="X413" i="1"/>
  <c r="X485" i="1"/>
  <c r="X508" i="1"/>
  <c r="BM518" i="1"/>
  <c r="BM520" i="1"/>
  <c r="BM522" i="1"/>
  <c r="X523" i="1"/>
  <c r="BM535" i="1"/>
  <c r="BM537" i="1"/>
  <c r="Y385" i="1"/>
  <c r="Y386" i="1" s="1"/>
  <c r="Y389" i="1"/>
  <c r="BO389" i="1"/>
  <c r="Y393" i="1"/>
  <c r="Y397" i="1"/>
  <c r="Y401" i="1"/>
  <c r="Y405" i="1"/>
  <c r="Y408" i="1" s="1"/>
  <c r="BO405" i="1"/>
  <c r="BM411" i="1"/>
  <c r="BM415" i="1"/>
  <c r="Y417" i="1"/>
  <c r="Y418" i="1" s="1"/>
  <c r="Y422" i="1"/>
  <c r="BO422" i="1"/>
  <c r="X425" i="1"/>
  <c r="Y430" i="1"/>
  <c r="Y438" i="1"/>
  <c r="BO438" i="1"/>
  <c r="Y442" i="1"/>
  <c r="Y443" i="1" s="1"/>
  <c r="BO442" i="1"/>
  <c r="Y446" i="1"/>
  <c r="Y447" i="1" s="1"/>
  <c r="BO446" i="1"/>
  <c r="Y461" i="1"/>
  <c r="Y465" i="1"/>
  <c r="Y469" i="1"/>
  <c r="Y481" i="1"/>
  <c r="Y489" i="1"/>
  <c r="BO489" i="1"/>
  <c r="Y501" i="1"/>
  <c r="BO501" i="1"/>
  <c r="Y503" i="1"/>
  <c r="Y505" i="1"/>
  <c r="X515" i="1"/>
  <c r="BO526" i="1"/>
  <c r="Y510" i="1"/>
  <c r="BO510" i="1"/>
  <c r="Y512" i="1"/>
  <c r="Y518" i="1"/>
  <c r="Y520" i="1"/>
  <c r="Y522" i="1"/>
  <c r="Y535" i="1"/>
  <c r="Y537" i="1"/>
  <c r="Y120" i="1" l="1"/>
  <c r="Y491" i="1"/>
  <c r="Y439" i="1"/>
  <c r="Y424" i="1"/>
  <c r="Y368" i="1"/>
  <c r="Y316" i="1"/>
  <c r="Y289" i="1"/>
  <c r="W543" i="1"/>
  <c r="Y259" i="1"/>
  <c r="Y171" i="1"/>
  <c r="Y93" i="1"/>
  <c r="Y531" i="1"/>
  <c r="Y454" i="1"/>
  <c r="Y485" i="1"/>
  <c r="X541" i="1"/>
  <c r="Y271" i="1"/>
  <c r="Y160" i="1"/>
  <c r="Y130" i="1"/>
  <c r="X544" i="1"/>
  <c r="Y34" i="1"/>
  <c r="Y147" i="1"/>
  <c r="Y507" i="1"/>
  <c r="Y339" i="1"/>
  <c r="Y523" i="1"/>
  <c r="Y277" i="1"/>
  <c r="Y86" i="1"/>
  <c r="X542" i="1"/>
  <c r="Y53" i="1"/>
  <c r="Y514" i="1"/>
  <c r="Y402" i="1"/>
  <c r="Y538" i="1"/>
  <c r="Y471" i="1"/>
  <c r="Y375" i="1"/>
  <c r="Y345" i="1"/>
  <c r="X540" i="1"/>
  <c r="Y103" i="1"/>
  <c r="Y434" i="1"/>
  <c r="Y248" i="1"/>
  <c r="Y215" i="1"/>
  <c r="Y198" i="1"/>
  <c r="Y300" i="1"/>
  <c r="Y545" i="1" l="1"/>
  <c r="X543" i="1"/>
</calcChain>
</file>

<file path=xl/sharedStrings.xml><?xml version="1.0" encoding="utf-8"?>
<sst xmlns="http://schemas.openxmlformats.org/spreadsheetml/2006/main" count="2317" uniqueCount="760">
  <si>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</si>
  <si>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</si>
  <si>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</si>
  <si>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</si>
  <si>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</si>
  <si>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</si>
  <si>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</si>
  <si>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</si>
  <si>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</si>
  <si>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</si>
  <si>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</si>
  <si>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</si>
  <si>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</si>
  <si>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</si>
  <si>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</si>
  <si>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</si>
  <si>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</si>
  <si>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</si>
  <si>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</si>
  <si>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</si>
  <si>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</si>
  <si>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</si>
  <si>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</si>
  <si>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</si>
  <si>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</si>
  <si>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</si>
  <si>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</si>
  <si>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</si>
  <si>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</si>
  <si>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</si>
  <si>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</si>
  <si>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</si>
  <si>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</si>
  <si>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</si>
  <si>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</si>
  <si>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</si>
  <si>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</si>
  <si>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</si>
  <si>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</si>
  <si>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</si>
  <si>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</si>
  <si>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</si>
  <si>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</si>
  <si>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</si>
  <si>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</si>
  <si>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</si>
  <si>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</si>
  <si>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</si>
  <si>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</si>
  <si>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</si>
  <si>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</si>
  <si>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</si>
  <si>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</si>
  <si>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</si>
  <si>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</si>
  <si>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</si>
  <si>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</si>
  <si>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</si>
  <si>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</si>
  <si>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</si>
  <si>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</si>
  <si>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</si>
  <si>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</si>
  <si>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</si>
  <si>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</si>
  <si>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</si>
  <si>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</si>
  <si>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</si>
  <si>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</si>
  <si>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</si>
  <si>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</si>
  <si>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</si>
  <si>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</si>
  <si>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</si>
  <si>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</si>
  <si>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</si>
  <si>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</si>
  <si>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</si>
  <si>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</si>
  <si>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</si>
  <si>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</si>
  <si>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</si>
  <si>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</si>
  <si>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</si>
  <si>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</si>
  <si>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</si>
  <si>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</si>
  <si>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</si>
  <si>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</si>
  <si>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</si>
  <si>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</si>
  <si>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</si>
  <si>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</si>
  <si>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</si>
  <si>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</si>
  <si>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</si>
  <si>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</si>
  <si>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</si>
  <si>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</si>
  <si>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</si>
  <si>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</si>
  <si>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</si>
  <si>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</si>
  <si>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</si>
  <si>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</si>
  <si>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</si>
  <si>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</si>
  <si>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</si>
  <si>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</si>
  <si>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</si>
  <si>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</si>
  <si>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</si>
  <si>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</si>
  <si>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</si>
  <si>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</si>
  <si>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</si>
  <si>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</si>
  <si>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</si>
  <si>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</si>
  <si>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</si>
  <si>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</si>
  <si>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</si>
  <si>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</si>
  <si>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</si>
  <si>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</si>
  <si>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</si>
  <si>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</si>
  <si>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</si>
  <si>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</si>
  <si>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</si>
  <si>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</si>
  <si>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</si>
  <si>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</si>
  <si>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</si>
  <si>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</si>
  <si>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</si>
  <si>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</si>
  <si>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</si>
  <si>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</si>
  <si>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</si>
  <si>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</si>
  <si>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</si>
  <si>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</si>
  <si>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</si>
  <si>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</si>
  <si>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</si>
  <si>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</si>
  <si>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</si>
  <si>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</si>
  <si>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</si>
  <si>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</si>
  <si>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</si>
  <si>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</si>
  <si>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</si>
  <si>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</si>
  <si>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</si>
  <si>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</si>
  <si>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</si>
  <si>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</si>
  <si>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</si>
  <si>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</si>
  <si>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</si>
  <si>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</si>
  <si>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</si>
  <si>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</si>
  <si>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</si>
  <si>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</si>
  <si>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</si>
  <si>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</si>
  <si>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</si>
  <si>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</si>
  <si>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</si>
  <si>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</si>
  <si>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</si>
  <si>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</si>
  <si>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</si>
  <si>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</si>
  <si>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</si>
  <si>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</si>
  <si>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</si>
  <si>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</si>
  <si>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</si>
  <si>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</si>
  <si>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</si>
  <si>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</si>
  <si>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</si>
  <si>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</si>
  <si>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</si>
  <si>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</si>
  <si>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</si>
  <si>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</si>
  <si>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</si>
  <si>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</si>
  <si>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</si>
  <si>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</si>
  <si>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</si>
  <si>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</si>
  <si>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</si>
  <si>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</si>
  <si>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</si>
  <si>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</si>
  <si>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</si>
  <si>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</si>
  <si>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</si>
  <si>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</si>
  <si>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</si>
  <si>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</si>
  <si>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</si>
  <si>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</si>
  <si>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</si>
  <si>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</si>
  <si>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</si>
  <si>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</si>
  <si>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</si>
  <si>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</si>
  <si>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</si>
  <si>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</si>
  <si>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</si>
  <si>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</si>
  <si>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</si>
  <si>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</si>
  <si>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</si>
  <si>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</si>
  <si>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</si>
  <si>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</si>
  <si>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</si>
  <si>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</si>
  <si>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</si>
  <si>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</si>
  <si>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</si>
  <si>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</si>
  <si>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</si>
  <si>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</si>
  <si>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</si>
  <si>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</si>
  <si>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</si>
  <si>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</si>
  <si>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</si>
  <si>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</si>
  <si>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</si>
  <si>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</si>
  <si>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</si>
  <si>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</si>
  <si>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</si>
  <si>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</si>
  <si>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</si>
  <si>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</si>
  <si>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</si>
  <si>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</si>
  <si>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</si>
  <si>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</si>
  <si>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</si>
  <si>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</si>
  <si>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</si>
  <si>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</si>
  <si>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</si>
  <si>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</si>
  <si>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</si>
  <si>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</si>
  <si>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</si>
  <si>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</si>
  <si>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</si>
  <si>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</si>
  <si>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</si>
  <si>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</si>
  <si>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</si>
  <si>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</si>
  <si>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</si>
  <si>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</si>
  <si>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</si>
  <si>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</si>
  <si>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</si>
  <si>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</si>
  <si>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</si>
  <si>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</si>
  <si>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</si>
  <si>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</si>
  <si>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</si>
  <si>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</si>
  <si>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</si>
  <si>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</si>
  <si>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</si>
  <si>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</si>
  <si>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</si>
  <si>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</si>
  <si>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</si>
  <si>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</si>
  <si>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</si>
  <si>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</si>
  <si>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</si>
  <si>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</si>
  <si>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</si>
  <si>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</si>
  <si>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</si>
  <si>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</si>
  <si>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</si>
  <si>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</si>
  <si>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</si>
  <si>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</si>
  <si>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</si>
  <si>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</si>
  <si>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</si>
  <si>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</si>
  <si>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</si>
  <si>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</si>
  <si>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</si>
  <si>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</si>
  <si>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</si>
  <si>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</si>
  <si>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</si>
  <si>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</si>
  <si>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</si>
  <si>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</si>
  <si>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</si>
  <si>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</si>
  <si>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</si>
  <si>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</si>
  <si>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</si>
  <si>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</si>
  <si>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</si>
  <si>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</si>
  <si>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</si>
  <si>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</si>
  <si>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</si>
  <si>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</si>
  <si>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</si>
  <si>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</si>
  <si>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</si>
  <si>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</si>
  <si>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</si>
  <si>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</si>
  <si>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</si>
  <si>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</si>
  <si>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</si>
  <si>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</si>
  <si>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</si>
  <si>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</si>
  <si>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</si>
  <si>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</si>
  <si>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</si>
  <si>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</si>
  <si>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</si>
  <si>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</si>
  <si>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</si>
  <si>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</si>
  <si>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</si>
  <si>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</si>
  <si>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</si>
  <si>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</si>
  <si>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</si>
  <si>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</si>
  <si>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</si>
  <si>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</si>
  <si>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</si>
  <si>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</si>
  <si>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</si>
  <si>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</si>
  <si>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</si>
  <si>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</si>
  <si>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</si>
  <si>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</si>
  <si>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</si>
  <si>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</si>
  <si>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</si>
  <si>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</si>
  <si>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</si>
  <si>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</si>
  <si>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</si>
  <si>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</si>
  <si>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</si>
  <si>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</si>
  <si>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</si>
  <si>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</si>
  <si>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</si>
  <si>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</si>
  <si>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</si>
  <si>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</si>
  <si>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</si>
  <si>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</si>
  <si>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</si>
  <si>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</si>
  <si>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</si>
  <si>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</si>
  <si>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</si>
  <si>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</si>
  <si>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</si>
  <si>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</si>
  <si>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</si>
  <si>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</si>
  <si>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</si>
  <si>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</si>
  <si>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</si>
  <si>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</si>
  <si>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</si>
  <si>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</si>
  <si>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</si>
  <si>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</si>
  <si>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</si>
  <si>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</si>
  <si>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</si>
  <si>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</si>
  <si>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</si>
  <si>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</si>
  <si>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</si>
  <si>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</si>
  <si>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</si>
  <si>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</si>
  <si>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</si>
  <si>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</si>
  <si>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</si>
  <si>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</si>
  <si>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</si>
  <si>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</si>
  <si>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</si>
  <si>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</si>
  <si>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</si>
  <si>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</si>
  <si>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</si>
  <si>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</si>
  <si>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</si>
  <si>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</si>
  <si>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</si>
  <si>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</si>
  <si>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</si>
  <si>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</si>
  <si>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</si>
  <si>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</si>
  <si>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</si>
  <si>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</si>
  <si>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</si>
  <si>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</si>
  <si>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</si>
  <si>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</si>
  <si>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</si>
  <si>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</si>
  <si>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</si>
  <si>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</si>
  <si>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</si>
  <si>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</si>
  <si>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</si>
  <si>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</si>
  <si>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</si>
  <si>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</si>
  <si>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</si>
  <si>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</si>
  <si>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</si>
  <si>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</si>
  <si>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</si>
  <si>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</si>
  <si>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</si>
  <si>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</si>
  <si>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</si>
  <si>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</si>
  <si>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</si>
  <si>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</si>
  <si>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</si>
  <si>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</si>
  <si>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</si>
  <si>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</si>
  <si>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</si>
  <si>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</si>
  <si>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</si>
  <si>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</si>
  <si>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</si>
  <si>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</si>
  <si>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</si>
  <si>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</si>
  <si>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</si>
  <si>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</si>
  <si>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</si>
  <si>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</si>
  <si>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SU003423</t>
  </si>
  <si>
    <t>P004315</t>
  </si>
  <si>
    <t>Вареные колбасы «Со шпиком» Весовой п/а ТМ «Особый рецепт» большой батон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</si>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</sst>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4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555" t="s">
        <v>0</v>
      </c>
      <c r="E1" s="378"/>
      <c r="F1" s="378"/>
      <c r="G1" s="12" t="s">
        <v>1</v>
      </c>
      <c r="H1" s="555" t="s">
        <v>2</v>
      </c>
      <c r="I1" s="378"/>
      <c r="J1" s="378"/>
      <c r="K1" s="378"/>
      <c r="L1" s="378"/>
      <c r="M1" s="378"/>
      <c r="N1" s="378"/>
      <c r="O1" s="378"/>
      <c r="P1" s="378"/>
      <c r="Q1" s="377" t="s">
        <v>3</v>
      </c>
      <c r="R1" s="378"/>
      <c r="S1" s="37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3"/>
      <c r="Q2" s="383"/>
      <c r="R2" s="383"/>
      <c r="S2" s="383"/>
      <c r="T2" s="383"/>
      <c r="U2" s="383"/>
      <c r="V2" s="383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3"/>
      <c r="P3" s="383"/>
      <c r="Q3" s="383"/>
      <c r="R3" s="383"/>
      <c r="S3" s="383"/>
      <c r="T3" s="383"/>
      <c r="U3" s="383"/>
      <c r="V3" s="383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696" t="s">
        <v>8</v>
      </c>
      <c r="B5" s="418"/>
      <c r="C5" s="414"/>
      <c r="D5" s="685"/>
      <c r="E5" s="686"/>
      <c r="F5" s="448" t="s">
        <v>9</v>
      </c>
      <c r="G5" s="414"/>
      <c r="H5" s="685" t="s">
        <v>759</v>
      </c>
      <c r="I5" s="724"/>
      <c r="J5" s="724"/>
      <c r="K5" s="724"/>
      <c r="L5" s="686"/>
      <c r="M5" s="58"/>
      <c r="O5" s="24" t="s">
        <v>10</v>
      </c>
      <c r="P5" s="455">
        <v>45440</v>
      </c>
      <c r="Q5" s="456"/>
      <c r="S5" s="557" t="s">
        <v>11</v>
      </c>
      <c r="T5" s="481"/>
      <c r="U5" s="560" t="s">
        <v>12</v>
      </c>
      <c r="V5" s="456"/>
      <c r="AA5" s="51"/>
      <c r="AB5" s="51"/>
      <c r="AC5" s="51"/>
    </row>
    <row r="6" spans="1:30" s="370" customFormat="1" ht="24" customHeight="1" x14ac:dyDescent="0.2">
      <c r="A6" s="696" t="s">
        <v>13</v>
      </c>
      <c r="B6" s="418"/>
      <c r="C6" s="414"/>
      <c r="D6" s="488" t="s">
        <v>14</v>
      </c>
      <c r="E6" s="489"/>
      <c r="F6" s="489"/>
      <c r="G6" s="489"/>
      <c r="H6" s="489"/>
      <c r="I6" s="489"/>
      <c r="J6" s="489"/>
      <c r="K6" s="489"/>
      <c r="L6" s="456"/>
      <c r="M6" s="59"/>
      <c r="O6" s="24" t="s">
        <v>15</v>
      </c>
      <c r="P6" s="741" t="str">
        <f>IF(P5=0," ",CHOOSE(WEEKDAY(P5,2),"Понедельник","Вторник","Среда","Четверг","Пятница","Суббота","Воскресенье"))</f>
        <v>Вторник</v>
      </c>
      <c r="Q6" s="381"/>
      <c r="S6" s="733" t="s">
        <v>16</v>
      </c>
      <c r="T6" s="481"/>
      <c r="U6" s="508" t="s">
        <v>17</v>
      </c>
      <c r="V6" s="509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78" t="str">
        <f>IFERROR(VLOOKUP(DeliveryAddress,Table,3,0),1)</f>
        <v>1</v>
      </c>
      <c r="E7" s="579"/>
      <c r="F7" s="579"/>
      <c r="G7" s="579"/>
      <c r="H7" s="579"/>
      <c r="I7" s="579"/>
      <c r="J7" s="579"/>
      <c r="K7" s="579"/>
      <c r="L7" s="395"/>
      <c r="M7" s="60"/>
      <c r="O7" s="24"/>
      <c r="P7" s="42"/>
      <c r="Q7" s="42"/>
      <c r="S7" s="383"/>
      <c r="T7" s="481"/>
      <c r="U7" s="510"/>
      <c r="V7" s="511"/>
      <c r="AA7" s="51"/>
      <c r="AB7" s="51"/>
      <c r="AC7" s="51"/>
    </row>
    <row r="8" spans="1:30" s="370" customFormat="1" ht="25.5" customHeight="1" x14ac:dyDescent="0.2">
      <c r="A8" s="391" t="s">
        <v>18</v>
      </c>
      <c r="B8" s="392"/>
      <c r="C8" s="393"/>
      <c r="D8" s="693"/>
      <c r="E8" s="694"/>
      <c r="F8" s="694"/>
      <c r="G8" s="694"/>
      <c r="H8" s="694"/>
      <c r="I8" s="694"/>
      <c r="J8" s="694"/>
      <c r="K8" s="694"/>
      <c r="L8" s="695"/>
      <c r="M8" s="61"/>
      <c r="O8" s="24" t="s">
        <v>19</v>
      </c>
      <c r="P8" s="394">
        <v>0.41666666666666669</v>
      </c>
      <c r="Q8" s="395"/>
      <c r="S8" s="383"/>
      <c r="T8" s="481"/>
      <c r="U8" s="510"/>
      <c r="V8" s="511"/>
      <c r="AA8" s="51"/>
      <c r="AB8" s="51"/>
      <c r="AC8" s="51"/>
    </row>
    <row r="9" spans="1:30" s="370" customFormat="1" ht="39.950000000000003" customHeight="1" x14ac:dyDescent="0.2">
      <c r="A9" s="4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3"/>
      <c r="C9" s="383"/>
      <c r="D9" s="462"/>
      <c r="E9" s="458"/>
      <c r="F9" s="4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3"/>
      <c r="H9" s="457" t="str">
        <f>IF(AND($A$9="Тип доверенности/получателя при получении в адресе перегруза:",$D$9="Разовая доверенность"),"Введите ФИО","")</f>
        <v/>
      </c>
      <c r="I9" s="458"/>
      <c r="J9" s="4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8"/>
      <c r="L9" s="458"/>
      <c r="M9" s="371"/>
      <c r="O9" s="26" t="s">
        <v>20</v>
      </c>
      <c r="P9" s="632"/>
      <c r="Q9" s="390"/>
      <c r="S9" s="383"/>
      <c r="T9" s="481"/>
      <c r="U9" s="512"/>
      <c r="V9" s="513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4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3"/>
      <c r="C10" s="383"/>
      <c r="D10" s="462"/>
      <c r="E10" s="458"/>
      <c r="F10" s="4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3"/>
      <c r="H10" s="524" t="str">
        <f>IFERROR(VLOOKUP($D$10,Proxy,2,FALSE),"")</f>
        <v/>
      </c>
      <c r="I10" s="383"/>
      <c r="J10" s="383"/>
      <c r="K10" s="383"/>
      <c r="L10" s="383"/>
      <c r="M10" s="369"/>
      <c r="O10" s="26" t="s">
        <v>21</v>
      </c>
      <c r="P10" s="584"/>
      <c r="Q10" s="585"/>
      <c r="T10" s="24" t="s">
        <v>22</v>
      </c>
      <c r="U10" s="760" t="s">
        <v>23</v>
      </c>
      <c r="V10" s="509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35"/>
      <c r="Q11" s="456"/>
      <c r="T11" s="24" t="s">
        <v>26</v>
      </c>
      <c r="U11" s="389" t="s">
        <v>27</v>
      </c>
      <c r="V11" s="390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452" t="s">
        <v>28</v>
      </c>
      <c r="B12" s="418"/>
      <c r="C12" s="418"/>
      <c r="D12" s="418"/>
      <c r="E12" s="418"/>
      <c r="F12" s="418"/>
      <c r="G12" s="418"/>
      <c r="H12" s="418"/>
      <c r="I12" s="418"/>
      <c r="J12" s="418"/>
      <c r="K12" s="418"/>
      <c r="L12" s="414"/>
      <c r="M12" s="62"/>
      <c r="O12" s="24" t="s">
        <v>29</v>
      </c>
      <c r="P12" s="394"/>
      <c r="Q12" s="395"/>
      <c r="R12" s="23"/>
      <c r="T12" s="24"/>
      <c r="U12" s="378"/>
      <c r="V12" s="383"/>
      <c r="AA12" s="51"/>
      <c r="AB12" s="51"/>
      <c r="AC12" s="51"/>
    </row>
    <row r="13" spans="1:30" s="370" customFormat="1" ht="23.25" customHeight="1" x14ac:dyDescent="0.2">
      <c r="A13" s="452" t="s">
        <v>30</v>
      </c>
      <c r="B13" s="418"/>
      <c r="C13" s="418"/>
      <c r="D13" s="418"/>
      <c r="E13" s="418"/>
      <c r="F13" s="418"/>
      <c r="G13" s="418"/>
      <c r="H13" s="418"/>
      <c r="I13" s="418"/>
      <c r="J13" s="418"/>
      <c r="K13" s="418"/>
      <c r="L13" s="414"/>
      <c r="M13" s="62"/>
      <c r="N13" s="26"/>
      <c r="O13" s="26" t="s">
        <v>31</v>
      </c>
      <c r="P13" s="389"/>
      <c r="Q13" s="390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452" t="s">
        <v>32</v>
      </c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417" t="s">
        <v>33</v>
      </c>
      <c r="B15" s="418"/>
      <c r="C15" s="418"/>
      <c r="D15" s="418"/>
      <c r="E15" s="418"/>
      <c r="F15" s="418"/>
      <c r="G15" s="418"/>
      <c r="H15" s="418"/>
      <c r="I15" s="418"/>
      <c r="J15" s="418"/>
      <c r="K15" s="418"/>
      <c r="L15" s="414"/>
      <c r="M15" s="63"/>
      <c r="O15" s="668" t="s">
        <v>34</v>
      </c>
      <c r="P15" s="378"/>
      <c r="Q15" s="378"/>
      <c r="R15" s="378"/>
      <c r="S15" s="37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69"/>
      <c r="P16" s="669"/>
      <c r="Q16" s="669"/>
      <c r="R16" s="669"/>
      <c r="S16" s="66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87" t="s">
        <v>35</v>
      </c>
      <c r="B17" s="387" t="s">
        <v>36</v>
      </c>
      <c r="C17" s="697" t="s">
        <v>37</v>
      </c>
      <c r="D17" s="387" t="s">
        <v>38</v>
      </c>
      <c r="E17" s="424"/>
      <c r="F17" s="387" t="s">
        <v>39</v>
      </c>
      <c r="G17" s="387" t="s">
        <v>40</v>
      </c>
      <c r="H17" s="387" t="s">
        <v>41</v>
      </c>
      <c r="I17" s="387" t="s">
        <v>42</v>
      </c>
      <c r="J17" s="387" t="s">
        <v>43</v>
      </c>
      <c r="K17" s="387" t="s">
        <v>44</v>
      </c>
      <c r="L17" s="387" t="s">
        <v>45</v>
      </c>
      <c r="M17" s="387" t="s">
        <v>46</v>
      </c>
      <c r="N17" s="387" t="s">
        <v>47</v>
      </c>
      <c r="O17" s="387" t="s">
        <v>48</v>
      </c>
      <c r="P17" s="709"/>
      <c r="Q17" s="709"/>
      <c r="R17" s="709"/>
      <c r="S17" s="424"/>
      <c r="T17" s="413" t="s">
        <v>49</v>
      </c>
      <c r="U17" s="414"/>
      <c r="V17" s="387" t="s">
        <v>50</v>
      </c>
      <c r="W17" s="387" t="s">
        <v>51</v>
      </c>
      <c r="X17" s="460" t="s">
        <v>52</v>
      </c>
      <c r="Y17" s="387" t="s">
        <v>53</v>
      </c>
      <c r="Z17" s="531" t="s">
        <v>54</v>
      </c>
      <c r="AA17" s="531" t="s">
        <v>55</v>
      </c>
      <c r="AB17" s="531" t="s">
        <v>56</v>
      </c>
      <c r="AC17" s="700"/>
      <c r="AD17" s="701"/>
      <c r="AE17" s="675"/>
      <c r="BB17" s="411" t="s">
        <v>57</v>
      </c>
    </row>
    <row r="18" spans="1:67" ht="14.25" customHeight="1" x14ac:dyDescent="0.2">
      <c r="A18" s="388"/>
      <c r="B18" s="388"/>
      <c r="C18" s="388"/>
      <c r="D18" s="425"/>
      <c r="E18" s="426"/>
      <c r="F18" s="388"/>
      <c r="G18" s="388"/>
      <c r="H18" s="388"/>
      <c r="I18" s="388"/>
      <c r="J18" s="388"/>
      <c r="K18" s="388"/>
      <c r="L18" s="388"/>
      <c r="M18" s="388"/>
      <c r="N18" s="388"/>
      <c r="O18" s="425"/>
      <c r="P18" s="710"/>
      <c r="Q18" s="710"/>
      <c r="R18" s="710"/>
      <c r="S18" s="426"/>
      <c r="T18" s="368" t="s">
        <v>58</v>
      </c>
      <c r="U18" s="368" t="s">
        <v>59</v>
      </c>
      <c r="V18" s="388"/>
      <c r="W18" s="388"/>
      <c r="X18" s="461"/>
      <c r="Y18" s="388"/>
      <c r="Z18" s="532"/>
      <c r="AA18" s="532"/>
      <c r="AB18" s="702"/>
      <c r="AC18" s="703"/>
      <c r="AD18" s="704"/>
      <c r="AE18" s="676"/>
      <c r="BB18" s="383"/>
    </row>
    <row r="19" spans="1:67" ht="27.75" hidden="1" customHeight="1" x14ac:dyDescent="0.2">
      <c r="A19" s="490" t="s">
        <v>60</v>
      </c>
      <c r="B19" s="491"/>
      <c r="C19" s="491"/>
      <c r="D19" s="491"/>
      <c r="E19" s="491"/>
      <c r="F19" s="491"/>
      <c r="G19" s="491"/>
      <c r="H19" s="491"/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48"/>
      <c r="AA19" s="48"/>
    </row>
    <row r="20" spans="1:67" ht="16.5" hidden="1" customHeight="1" x14ac:dyDescent="0.25">
      <c r="A20" s="382" t="s">
        <v>60</v>
      </c>
      <c r="B20" s="383"/>
      <c r="C20" s="383"/>
      <c r="D20" s="383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3"/>
      <c r="P20" s="383"/>
      <c r="Q20" s="383"/>
      <c r="R20" s="383"/>
      <c r="S20" s="383"/>
      <c r="T20" s="383"/>
      <c r="U20" s="383"/>
      <c r="V20" s="383"/>
      <c r="W20" s="383"/>
      <c r="X20" s="383"/>
      <c r="Y20" s="383"/>
      <c r="Z20" s="367"/>
      <c r="AA20" s="367"/>
    </row>
    <row r="21" spans="1:67" ht="14.25" hidden="1" customHeight="1" x14ac:dyDescent="0.25">
      <c r="A21" s="385" t="s">
        <v>61</v>
      </c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  <c r="V21" s="383"/>
      <c r="W21" s="383"/>
      <c r="X21" s="383"/>
      <c r="Y21" s="383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86">
        <v>4680115885004</v>
      </c>
      <c r="E22" s="381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67" t="s">
        <v>66</v>
      </c>
      <c r="P22" s="380"/>
      <c r="Q22" s="380"/>
      <c r="R22" s="380"/>
      <c r="S22" s="381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86">
        <v>4607091389258</v>
      </c>
      <c r="E23" s="381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6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81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3"/>
      <c r="B24" s="383"/>
      <c r="C24" s="383"/>
      <c r="D24" s="383"/>
      <c r="E24" s="383"/>
      <c r="F24" s="383"/>
      <c r="G24" s="383"/>
      <c r="H24" s="383"/>
      <c r="I24" s="383"/>
      <c r="J24" s="383"/>
      <c r="K24" s="383"/>
      <c r="L24" s="383"/>
      <c r="M24" s="383"/>
      <c r="N24" s="404"/>
      <c r="O24" s="405" t="s">
        <v>72</v>
      </c>
      <c r="P24" s="392"/>
      <c r="Q24" s="392"/>
      <c r="R24" s="392"/>
      <c r="S24" s="392"/>
      <c r="T24" s="392"/>
      <c r="U24" s="393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hidden="1" x14ac:dyDescent="0.2">
      <c r="A25" s="383"/>
      <c r="B25" s="383"/>
      <c r="C25" s="383"/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404"/>
      <c r="O25" s="405" t="s">
        <v>72</v>
      </c>
      <c r="P25" s="392"/>
      <c r="Q25" s="392"/>
      <c r="R25" s="392"/>
      <c r="S25" s="392"/>
      <c r="T25" s="392"/>
      <c r="U25" s="393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hidden="1" customHeight="1" x14ac:dyDescent="0.25">
      <c r="A26" s="385" t="s">
        <v>74</v>
      </c>
      <c r="B26" s="383"/>
      <c r="C26" s="383"/>
      <c r="D26" s="383"/>
      <c r="E26" s="383"/>
      <c r="F26" s="383"/>
      <c r="G26" s="383"/>
      <c r="H26" s="383"/>
      <c r="I26" s="383"/>
      <c r="J26" s="383"/>
      <c r="K26" s="383"/>
      <c r="L26" s="383"/>
      <c r="M26" s="383"/>
      <c r="N26" s="383"/>
      <c r="O26" s="383"/>
      <c r="P26" s="383"/>
      <c r="Q26" s="383"/>
      <c r="R26" s="383"/>
      <c r="S26" s="383"/>
      <c r="T26" s="383"/>
      <c r="U26" s="383"/>
      <c r="V26" s="383"/>
      <c r="W26" s="383"/>
      <c r="X26" s="383"/>
      <c r="Y26" s="383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86">
        <v>4607091383881</v>
      </c>
      <c r="E27" s="381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81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86">
        <v>4607091388237</v>
      </c>
      <c r="E28" s="381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81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4301051180</v>
      </c>
      <c r="D29" s="386">
        <v>4607091383935</v>
      </c>
      <c r="E29" s="381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30</v>
      </c>
      <c r="O29" s="74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0"/>
      <c r="Q29" s="380"/>
      <c r="R29" s="380"/>
      <c r="S29" s="381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4301051692</v>
      </c>
      <c r="D30" s="386">
        <v>4607091383935</v>
      </c>
      <c r="E30" s="381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35</v>
      </c>
      <c r="O30" s="75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0"/>
      <c r="Q30" s="380"/>
      <c r="R30" s="380"/>
      <c r="S30" s="381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86">
        <v>4680115881853</v>
      </c>
      <c r="E31" s="381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7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81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86">
        <v>4607091383911</v>
      </c>
      <c r="E32" s="381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9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81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86">
        <v>4607091388244</v>
      </c>
      <c r="E33" s="381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57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81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3"/>
      <c r="B34" s="383"/>
      <c r="C34" s="383"/>
      <c r="D34" s="383"/>
      <c r="E34" s="383"/>
      <c r="F34" s="383"/>
      <c r="G34" s="383"/>
      <c r="H34" s="383"/>
      <c r="I34" s="383"/>
      <c r="J34" s="383"/>
      <c r="K34" s="383"/>
      <c r="L34" s="383"/>
      <c r="M34" s="383"/>
      <c r="N34" s="404"/>
      <c r="O34" s="405" t="s">
        <v>72</v>
      </c>
      <c r="P34" s="392"/>
      <c r="Q34" s="392"/>
      <c r="R34" s="392"/>
      <c r="S34" s="392"/>
      <c r="T34" s="392"/>
      <c r="U34" s="393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hidden="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404"/>
      <c r="O35" s="405" t="s">
        <v>72</v>
      </c>
      <c r="P35" s="392"/>
      <c r="Q35" s="392"/>
      <c r="R35" s="392"/>
      <c r="S35" s="392"/>
      <c r="T35" s="392"/>
      <c r="U35" s="393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hidden="1" customHeight="1" x14ac:dyDescent="0.25">
      <c r="A36" s="385" t="s">
        <v>88</v>
      </c>
      <c r="B36" s="383"/>
      <c r="C36" s="383"/>
      <c r="D36" s="383"/>
      <c r="E36" s="383"/>
      <c r="F36" s="383"/>
      <c r="G36" s="383"/>
      <c r="H36" s="383"/>
      <c r="I36" s="383"/>
      <c r="J36" s="383"/>
      <c r="K36" s="383"/>
      <c r="L36" s="383"/>
      <c r="M36" s="383"/>
      <c r="N36" s="383"/>
      <c r="O36" s="383"/>
      <c r="P36" s="383"/>
      <c r="Q36" s="383"/>
      <c r="R36" s="383"/>
      <c r="S36" s="383"/>
      <c r="T36" s="383"/>
      <c r="U36" s="383"/>
      <c r="V36" s="383"/>
      <c r="W36" s="383"/>
      <c r="X36" s="383"/>
      <c r="Y36" s="383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86">
        <v>4607091388503</v>
      </c>
      <c r="E37" s="381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81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3"/>
      <c r="B38" s="383"/>
      <c r="C38" s="383"/>
      <c r="D38" s="383"/>
      <c r="E38" s="383"/>
      <c r="F38" s="383"/>
      <c r="G38" s="383"/>
      <c r="H38" s="383"/>
      <c r="I38" s="383"/>
      <c r="J38" s="383"/>
      <c r="K38" s="383"/>
      <c r="L38" s="383"/>
      <c r="M38" s="383"/>
      <c r="N38" s="404"/>
      <c r="O38" s="405" t="s">
        <v>72</v>
      </c>
      <c r="P38" s="392"/>
      <c r="Q38" s="392"/>
      <c r="R38" s="392"/>
      <c r="S38" s="392"/>
      <c r="T38" s="392"/>
      <c r="U38" s="393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hidden="1" x14ac:dyDescent="0.2">
      <c r="A39" s="383"/>
      <c r="B39" s="383"/>
      <c r="C39" s="383"/>
      <c r="D39" s="383"/>
      <c r="E39" s="383"/>
      <c r="F39" s="383"/>
      <c r="G39" s="383"/>
      <c r="H39" s="383"/>
      <c r="I39" s="383"/>
      <c r="J39" s="383"/>
      <c r="K39" s="383"/>
      <c r="L39" s="383"/>
      <c r="M39" s="383"/>
      <c r="N39" s="404"/>
      <c r="O39" s="405" t="s">
        <v>72</v>
      </c>
      <c r="P39" s="392"/>
      <c r="Q39" s="392"/>
      <c r="R39" s="392"/>
      <c r="S39" s="392"/>
      <c r="T39" s="392"/>
      <c r="U39" s="393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hidden="1" customHeight="1" x14ac:dyDescent="0.25">
      <c r="A40" s="385" t="s">
        <v>93</v>
      </c>
      <c r="B40" s="383"/>
      <c r="C40" s="383"/>
      <c r="D40" s="383"/>
      <c r="E40" s="383"/>
      <c r="F40" s="383"/>
      <c r="G40" s="383"/>
      <c r="H40" s="383"/>
      <c r="I40" s="383"/>
      <c r="J40" s="383"/>
      <c r="K40" s="383"/>
      <c r="L40" s="383"/>
      <c r="M40" s="383"/>
      <c r="N40" s="383"/>
      <c r="O40" s="383"/>
      <c r="P40" s="383"/>
      <c r="Q40" s="383"/>
      <c r="R40" s="383"/>
      <c r="S40" s="383"/>
      <c r="T40" s="383"/>
      <c r="U40" s="383"/>
      <c r="V40" s="383"/>
      <c r="W40" s="383"/>
      <c r="X40" s="383"/>
      <c r="Y40" s="383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86">
        <v>4607091388282</v>
      </c>
      <c r="E41" s="381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81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3"/>
      <c r="B42" s="383"/>
      <c r="C42" s="383"/>
      <c r="D42" s="383"/>
      <c r="E42" s="383"/>
      <c r="F42" s="383"/>
      <c r="G42" s="383"/>
      <c r="H42" s="383"/>
      <c r="I42" s="383"/>
      <c r="J42" s="383"/>
      <c r="K42" s="383"/>
      <c r="L42" s="383"/>
      <c r="M42" s="383"/>
      <c r="N42" s="404"/>
      <c r="O42" s="405" t="s">
        <v>72</v>
      </c>
      <c r="P42" s="392"/>
      <c r="Q42" s="392"/>
      <c r="R42" s="392"/>
      <c r="S42" s="392"/>
      <c r="T42" s="392"/>
      <c r="U42" s="393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hidden="1" x14ac:dyDescent="0.2">
      <c r="A43" s="383"/>
      <c r="B43" s="383"/>
      <c r="C43" s="383"/>
      <c r="D43" s="383"/>
      <c r="E43" s="383"/>
      <c r="F43" s="383"/>
      <c r="G43" s="383"/>
      <c r="H43" s="383"/>
      <c r="I43" s="383"/>
      <c r="J43" s="383"/>
      <c r="K43" s="383"/>
      <c r="L43" s="383"/>
      <c r="M43" s="383"/>
      <c r="N43" s="404"/>
      <c r="O43" s="405" t="s">
        <v>72</v>
      </c>
      <c r="P43" s="392"/>
      <c r="Q43" s="392"/>
      <c r="R43" s="392"/>
      <c r="S43" s="392"/>
      <c r="T43" s="392"/>
      <c r="U43" s="393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hidden="1" customHeight="1" x14ac:dyDescent="0.25">
      <c r="A44" s="385" t="s">
        <v>97</v>
      </c>
      <c r="B44" s="383"/>
      <c r="C44" s="383"/>
      <c r="D44" s="383"/>
      <c r="E44" s="383"/>
      <c r="F44" s="383"/>
      <c r="G44" s="383"/>
      <c r="H44" s="383"/>
      <c r="I44" s="383"/>
      <c r="J44" s="383"/>
      <c r="K44" s="383"/>
      <c r="L44" s="383"/>
      <c r="M44" s="383"/>
      <c r="N44" s="383"/>
      <c r="O44" s="383"/>
      <c r="P44" s="383"/>
      <c r="Q44" s="383"/>
      <c r="R44" s="383"/>
      <c r="S44" s="383"/>
      <c r="T44" s="383"/>
      <c r="U44" s="383"/>
      <c r="V44" s="383"/>
      <c r="W44" s="383"/>
      <c r="X44" s="383"/>
      <c r="Y44" s="383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86">
        <v>4607091389111</v>
      </c>
      <c r="E45" s="381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81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03"/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404"/>
      <c r="O46" s="405" t="s">
        <v>72</v>
      </c>
      <c r="P46" s="392"/>
      <c r="Q46" s="392"/>
      <c r="R46" s="392"/>
      <c r="S46" s="392"/>
      <c r="T46" s="392"/>
      <c r="U46" s="393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hidden="1" x14ac:dyDescent="0.2">
      <c r="A47" s="383"/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404"/>
      <c r="O47" s="405" t="s">
        <v>72</v>
      </c>
      <c r="P47" s="392"/>
      <c r="Q47" s="392"/>
      <c r="R47" s="392"/>
      <c r="S47" s="392"/>
      <c r="T47" s="392"/>
      <c r="U47" s="393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hidden="1" customHeight="1" x14ac:dyDescent="0.2">
      <c r="A48" s="490" t="s">
        <v>100</v>
      </c>
      <c r="B48" s="491"/>
      <c r="C48" s="491"/>
      <c r="D48" s="491"/>
      <c r="E48" s="491"/>
      <c r="F48" s="491"/>
      <c r="G48" s="491"/>
      <c r="H48" s="491"/>
      <c r="I48" s="491"/>
      <c r="J48" s="491"/>
      <c r="K48" s="491"/>
      <c r="L48" s="491"/>
      <c r="M48" s="491"/>
      <c r="N48" s="491"/>
      <c r="O48" s="491"/>
      <c r="P48" s="491"/>
      <c r="Q48" s="491"/>
      <c r="R48" s="491"/>
      <c r="S48" s="491"/>
      <c r="T48" s="491"/>
      <c r="U48" s="491"/>
      <c r="V48" s="491"/>
      <c r="W48" s="491"/>
      <c r="X48" s="491"/>
      <c r="Y48" s="491"/>
      <c r="Z48" s="48"/>
      <c r="AA48" s="48"/>
    </row>
    <row r="49" spans="1:67" ht="16.5" hidden="1" customHeight="1" x14ac:dyDescent="0.25">
      <c r="A49" s="382" t="s">
        <v>101</v>
      </c>
      <c r="B49" s="383"/>
      <c r="C49" s="383"/>
      <c r="D49" s="383"/>
      <c r="E49" s="383"/>
      <c r="F49" s="383"/>
      <c r="G49" s="383"/>
      <c r="H49" s="383"/>
      <c r="I49" s="383"/>
      <c r="J49" s="383"/>
      <c r="K49" s="383"/>
      <c r="L49" s="383"/>
      <c r="M49" s="383"/>
      <c r="N49" s="383"/>
      <c r="O49" s="383"/>
      <c r="P49" s="383"/>
      <c r="Q49" s="383"/>
      <c r="R49" s="383"/>
      <c r="S49" s="383"/>
      <c r="T49" s="383"/>
      <c r="U49" s="383"/>
      <c r="V49" s="383"/>
      <c r="W49" s="383"/>
      <c r="X49" s="383"/>
      <c r="Y49" s="383"/>
      <c r="Z49" s="367"/>
      <c r="AA49" s="367"/>
    </row>
    <row r="50" spans="1:67" ht="14.25" hidden="1" customHeight="1" x14ac:dyDescent="0.25">
      <c r="A50" s="385" t="s">
        <v>102</v>
      </c>
      <c r="B50" s="383"/>
      <c r="C50" s="383"/>
      <c r="D50" s="383"/>
      <c r="E50" s="383"/>
      <c r="F50" s="383"/>
      <c r="G50" s="383"/>
      <c r="H50" s="383"/>
      <c r="I50" s="383"/>
      <c r="J50" s="383"/>
      <c r="K50" s="383"/>
      <c r="L50" s="383"/>
      <c r="M50" s="383"/>
      <c r="N50" s="383"/>
      <c r="O50" s="383"/>
      <c r="P50" s="383"/>
      <c r="Q50" s="383"/>
      <c r="R50" s="383"/>
      <c r="S50" s="383"/>
      <c r="T50" s="383"/>
      <c r="U50" s="383"/>
      <c r="V50" s="383"/>
      <c r="W50" s="383"/>
      <c r="X50" s="383"/>
      <c r="Y50" s="383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86">
        <v>4680115881440</v>
      </c>
      <c r="E51" s="381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81"/>
      <c r="T51" s="34"/>
      <c r="U51" s="34"/>
      <c r="V51" s="35" t="s">
        <v>67</v>
      </c>
      <c r="W51" s="373">
        <v>90</v>
      </c>
      <c r="X51" s="374">
        <f>IFERROR(IF(W51="",0,CEILING((W51/$H51),1)*$H51),"")</f>
        <v>97.2</v>
      </c>
      <c r="Y51" s="36">
        <f>IFERROR(IF(X51=0,"",ROUNDUP(X51/H51,0)*0.02175),"")</f>
        <v>0.19574999999999998</v>
      </c>
      <c r="Z51" s="56"/>
      <c r="AA51" s="57"/>
      <c r="AE51" s="64"/>
      <c r="BB51" s="77" t="s">
        <v>1</v>
      </c>
      <c r="BL51" s="64">
        <f>IFERROR(W51*I51/H51,"0")</f>
        <v>93.999999999999986</v>
      </c>
      <c r="BM51" s="64">
        <f>IFERROR(X51*I51/H51,"0")</f>
        <v>101.51999999999998</v>
      </c>
      <c r="BN51" s="64">
        <f>IFERROR(1/J51*(W51/H51),"0")</f>
        <v>0.14880952380952378</v>
      </c>
      <c r="BO51" s="64">
        <f>IFERROR(1/J51*(X51/H51),"0")</f>
        <v>0.1607142857142857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86">
        <v>4680115881433</v>
      </c>
      <c r="E52" s="381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7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81"/>
      <c r="T52" s="34"/>
      <c r="U52" s="34"/>
      <c r="V52" s="35" t="s">
        <v>67</v>
      </c>
      <c r="W52" s="373">
        <v>18</v>
      </c>
      <c r="X52" s="374">
        <f>IFERROR(IF(W52="",0,CEILING((W52/$H52),1)*$H52),"")</f>
        <v>18.900000000000002</v>
      </c>
      <c r="Y52" s="36">
        <f>IFERROR(IF(X52=0,"",ROUNDUP(X52/H52,0)*0.00753),"")</f>
        <v>5.271E-2</v>
      </c>
      <c r="Z52" s="56"/>
      <c r="AA52" s="57"/>
      <c r="AE52" s="64"/>
      <c r="BB52" s="78" t="s">
        <v>1</v>
      </c>
      <c r="BL52" s="64">
        <f>IFERROR(W52*I52/H52,"0")</f>
        <v>19.333333333333332</v>
      </c>
      <c r="BM52" s="64">
        <f>IFERROR(X52*I52/H52,"0")</f>
        <v>20.3</v>
      </c>
      <c r="BN52" s="64">
        <f>IFERROR(1/J52*(W52/H52),"0")</f>
        <v>4.2735042735042729E-2</v>
      </c>
      <c r="BO52" s="64">
        <f>IFERROR(1/J52*(X52/H52),"0")</f>
        <v>4.4871794871794872E-2</v>
      </c>
    </row>
    <row r="53" spans="1:67" x14ac:dyDescent="0.2">
      <c r="A53" s="403"/>
      <c r="B53" s="383"/>
      <c r="C53" s="383"/>
      <c r="D53" s="383"/>
      <c r="E53" s="383"/>
      <c r="F53" s="383"/>
      <c r="G53" s="383"/>
      <c r="H53" s="383"/>
      <c r="I53" s="383"/>
      <c r="J53" s="383"/>
      <c r="K53" s="383"/>
      <c r="L53" s="383"/>
      <c r="M53" s="383"/>
      <c r="N53" s="404"/>
      <c r="O53" s="405" t="s">
        <v>72</v>
      </c>
      <c r="P53" s="392"/>
      <c r="Q53" s="392"/>
      <c r="R53" s="392"/>
      <c r="S53" s="392"/>
      <c r="T53" s="392"/>
      <c r="U53" s="393"/>
      <c r="V53" s="37" t="s">
        <v>73</v>
      </c>
      <c r="W53" s="375">
        <f>IFERROR(W51/H51,"0")+IFERROR(W52/H52,"0")</f>
        <v>14.999999999999998</v>
      </c>
      <c r="X53" s="375">
        <f>IFERROR(X51/H51,"0")+IFERROR(X52/H52,"0")</f>
        <v>16</v>
      </c>
      <c r="Y53" s="375">
        <f>IFERROR(IF(Y51="",0,Y51),"0")+IFERROR(IF(Y52="",0,Y52),"0")</f>
        <v>0.24845999999999999</v>
      </c>
      <c r="Z53" s="376"/>
      <c r="AA53" s="376"/>
    </row>
    <row r="54" spans="1:67" x14ac:dyDescent="0.2">
      <c r="A54" s="383"/>
      <c r="B54" s="383"/>
      <c r="C54" s="383"/>
      <c r="D54" s="383"/>
      <c r="E54" s="383"/>
      <c r="F54" s="383"/>
      <c r="G54" s="383"/>
      <c r="H54" s="383"/>
      <c r="I54" s="383"/>
      <c r="J54" s="383"/>
      <c r="K54" s="383"/>
      <c r="L54" s="383"/>
      <c r="M54" s="383"/>
      <c r="N54" s="404"/>
      <c r="O54" s="405" t="s">
        <v>72</v>
      </c>
      <c r="P54" s="392"/>
      <c r="Q54" s="392"/>
      <c r="R54" s="392"/>
      <c r="S54" s="392"/>
      <c r="T54" s="392"/>
      <c r="U54" s="393"/>
      <c r="V54" s="37" t="s">
        <v>67</v>
      </c>
      <c r="W54" s="375">
        <f>IFERROR(SUM(W51:W52),"0")</f>
        <v>108</v>
      </c>
      <c r="X54" s="375">
        <f>IFERROR(SUM(X51:X52),"0")</f>
        <v>116.10000000000001</v>
      </c>
      <c r="Y54" s="37"/>
      <c r="Z54" s="376"/>
      <c r="AA54" s="376"/>
    </row>
    <row r="55" spans="1:67" ht="16.5" hidden="1" customHeight="1" x14ac:dyDescent="0.25">
      <c r="A55" s="382" t="s">
        <v>109</v>
      </c>
      <c r="B55" s="383"/>
      <c r="C55" s="383"/>
      <c r="D55" s="383"/>
      <c r="E55" s="383"/>
      <c r="F55" s="383"/>
      <c r="G55" s="383"/>
      <c r="H55" s="383"/>
      <c r="I55" s="383"/>
      <c r="J55" s="383"/>
      <c r="K55" s="383"/>
      <c r="L55" s="383"/>
      <c r="M55" s="383"/>
      <c r="N55" s="383"/>
      <c r="O55" s="383"/>
      <c r="P55" s="383"/>
      <c r="Q55" s="383"/>
      <c r="R55" s="383"/>
      <c r="S55" s="383"/>
      <c r="T55" s="383"/>
      <c r="U55" s="383"/>
      <c r="V55" s="383"/>
      <c r="W55" s="383"/>
      <c r="X55" s="383"/>
      <c r="Y55" s="383"/>
      <c r="Z55" s="367"/>
      <c r="AA55" s="367"/>
    </row>
    <row r="56" spans="1:67" ht="14.25" hidden="1" customHeight="1" x14ac:dyDescent="0.25">
      <c r="A56" s="385" t="s">
        <v>110</v>
      </c>
      <c r="B56" s="383"/>
      <c r="C56" s="383"/>
      <c r="D56" s="383"/>
      <c r="E56" s="383"/>
      <c r="F56" s="383"/>
      <c r="G56" s="383"/>
      <c r="H56" s="383"/>
      <c r="I56" s="383"/>
      <c r="J56" s="383"/>
      <c r="K56" s="383"/>
      <c r="L56" s="383"/>
      <c r="M56" s="383"/>
      <c r="N56" s="383"/>
      <c r="O56" s="383"/>
      <c r="P56" s="383"/>
      <c r="Q56" s="383"/>
      <c r="R56" s="383"/>
      <c r="S56" s="383"/>
      <c r="T56" s="383"/>
      <c r="U56" s="383"/>
      <c r="V56" s="383"/>
      <c r="W56" s="383"/>
      <c r="X56" s="383"/>
      <c r="Y56" s="383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86">
        <v>4680115881426</v>
      </c>
      <c r="E57" s="381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72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81"/>
      <c r="T57" s="34"/>
      <c r="U57" s="34"/>
      <c r="V57" s="35" t="s">
        <v>67</v>
      </c>
      <c r="W57" s="373">
        <v>210</v>
      </c>
      <c r="X57" s="374">
        <f>IFERROR(IF(W57="",0,CEILING((W57/$H57),1)*$H57),"")</f>
        <v>216</v>
      </c>
      <c r="Y57" s="36">
        <f>IFERROR(IF(X57=0,"",ROUNDUP(X57/H57,0)*0.02175),"")</f>
        <v>0.43499999999999994</v>
      </c>
      <c r="Z57" s="56"/>
      <c r="AA57" s="57"/>
      <c r="AE57" s="64"/>
      <c r="BB57" s="79" t="s">
        <v>1</v>
      </c>
      <c r="BL57" s="64">
        <f>IFERROR(W57*I57/H57,"0")</f>
        <v>219.33333333333329</v>
      </c>
      <c r="BM57" s="64">
        <f>IFERROR(X57*I57/H57,"0")</f>
        <v>225.6</v>
      </c>
      <c r="BN57" s="64">
        <f>IFERROR(1/J57*(W57/H57),"0")</f>
        <v>0.34722222222222215</v>
      </c>
      <c r="BO57" s="64">
        <f>IFERROR(1/J57*(X57/H57),"0")</f>
        <v>0.3571428571428571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86">
        <v>4680115881426</v>
      </c>
      <c r="E58" s="381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6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81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86">
        <v>4680115881419</v>
      </c>
      <c r="E59" s="381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55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81"/>
      <c r="T59" s="34"/>
      <c r="U59" s="34"/>
      <c r="V59" s="35" t="s">
        <v>67</v>
      </c>
      <c r="W59" s="373">
        <v>274.5</v>
      </c>
      <c r="X59" s="374">
        <f>IFERROR(IF(W59="",0,CEILING((W59/$H59),1)*$H59),"")</f>
        <v>274.5</v>
      </c>
      <c r="Y59" s="36">
        <f>IFERROR(IF(X59=0,"",ROUNDUP(X59/H59,0)*0.00937),"")</f>
        <v>0.57157000000000002</v>
      </c>
      <c r="Z59" s="56"/>
      <c r="AA59" s="57"/>
      <c r="AE59" s="64"/>
      <c r="BB59" s="81" t="s">
        <v>1</v>
      </c>
      <c r="BL59" s="64">
        <f>IFERROR(W59*I59/H59,"0")</f>
        <v>289.14000000000004</v>
      </c>
      <c r="BM59" s="64">
        <f>IFERROR(X59*I59/H59,"0")</f>
        <v>289.14000000000004</v>
      </c>
      <c r="BN59" s="64">
        <f>IFERROR(1/J59*(W59/H59),"0")</f>
        <v>0.5083333333333333</v>
      </c>
      <c r="BO59" s="64">
        <f>IFERROR(1/J59*(X59/H59),"0")</f>
        <v>0.5083333333333333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86">
        <v>4680115881525</v>
      </c>
      <c r="E60" s="381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423" t="s">
        <v>119</v>
      </c>
      <c r="P60" s="380"/>
      <c r="Q60" s="380"/>
      <c r="R60" s="380"/>
      <c r="S60" s="381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3"/>
      <c r="B61" s="383"/>
      <c r="C61" s="383"/>
      <c r="D61" s="383"/>
      <c r="E61" s="383"/>
      <c r="F61" s="383"/>
      <c r="G61" s="383"/>
      <c r="H61" s="383"/>
      <c r="I61" s="383"/>
      <c r="J61" s="383"/>
      <c r="K61" s="383"/>
      <c r="L61" s="383"/>
      <c r="M61" s="383"/>
      <c r="N61" s="404"/>
      <c r="O61" s="405" t="s">
        <v>72</v>
      </c>
      <c r="P61" s="392"/>
      <c r="Q61" s="392"/>
      <c r="R61" s="392"/>
      <c r="S61" s="392"/>
      <c r="T61" s="392"/>
      <c r="U61" s="393"/>
      <c r="V61" s="37" t="s">
        <v>73</v>
      </c>
      <c r="W61" s="375">
        <f>IFERROR(W57/H57,"0")+IFERROR(W58/H58,"0")+IFERROR(W59/H59,"0")+IFERROR(W60/H60,"0")</f>
        <v>80.444444444444443</v>
      </c>
      <c r="X61" s="375">
        <f>IFERROR(X57/H57,"0")+IFERROR(X58/H58,"0")+IFERROR(X59/H59,"0")+IFERROR(X60/H60,"0")</f>
        <v>81</v>
      </c>
      <c r="Y61" s="375">
        <f>IFERROR(IF(Y57="",0,Y57),"0")+IFERROR(IF(Y58="",0,Y58),"0")+IFERROR(IF(Y59="",0,Y59),"0")+IFERROR(IF(Y60="",0,Y60),"0")</f>
        <v>1.00657</v>
      </c>
      <c r="Z61" s="376"/>
      <c r="AA61" s="376"/>
    </row>
    <row r="62" spans="1:67" x14ac:dyDescent="0.2">
      <c r="A62" s="383"/>
      <c r="B62" s="383"/>
      <c r="C62" s="383"/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404"/>
      <c r="O62" s="405" t="s">
        <v>72</v>
      </c>
      <c r="P62" s="392"/>
      <c r="Q62" s="392"/>
      <c r="R62" s="392"/>
      <c r="S62" s="392"/>
      <c r="T62" s="392"/>
      <c r="U62" s="393"/>
      <c r="V62" s="37" t="s">
        <v>67</v>
      </c>
      <c r="W62" s="375">
        <f>IFERROR(SUM(W57:W60),"0")</f>
        <v>484.5</v>
      </c>
      <c r="X62" s="375">
        <f>IFERROR(SUM(X57:X60),"0")</f>
        <v>490.5</v>
      </c>
      <c r="Y62" s="37"/>
      <c r="Z62" s="376"/>
      <c r="AA62" s="376"/>
    </row>
    <row r="63" spans="1:67" ht="16.5" hidden="1" customHeight="1" x14ac:dyDescent="0.25">
      <c r="A63" s="382" t="s">
        <v>100</v>
      </c>
      <c r="B63" s="383"/>
      <c r="C63" s="383"/>
      <c r="D63" s="383"/>
      <c r="E63" s="383"/>
      <c r="F63" s="383"/>
      <c r="G63" s="383"/>
      <c r="H63" s="383"/>
      <c r="I63" s="383"/>
      <c r="J63" s="383"/>
      <c r="K63" s="383"/>
      <c r="L63" s="383"/>
      <c r="M63" s="383"/>
      <c r="N63" s="383"/>
      <c r="O63" s="383"/>
      <c r="P63" s="383"/>
      <c r="Q63" s="383"/>
      <c r="R63" s="383"/>
      <c r="S63" s="383"/>
      <c r="T63" s="383"/>
      <c r="U63" s="383"/>
      <c r="V63" s="383"/>
      <c r="W63" s="383"/>
      <c r="X63" s="383"/>
      <c r="Y63" s="383"/>
      <c r="Z63" s="367"/>
      <c r="AA63" s="367"/>
    </row>
    <row r="64" spans="1:67" ht="14.25" hidden="1" customHeight="1" x14ac:dyDescent="0.25">
      <c r="A64" s="385" t="s">
        <v>110</v>
      </c>
      <c r="B64" s="383"/>
      <c r="C64" s="383"/>
      <c r="D64" s="383"/>
      <c r="E64" s="383"/>
      <c r="F64" s="383"/>
      <c r="G64" s="383"/>
      <c r="H64" s="383"/>
      <c r="I64" s="383"/>
      <c r="J64" s="383"/>
      <c r="K64" s="383"/>
      <c r="L64" s="383"/>
      <c r="M64" s="383"/>
      <c r="N64" s="383"/>
      <c r="O64" s="383"/>
      <c r="P64" s="383"/>
      <c r="Q64" s="383"/>
      <c r="R64" s="383"/>
      <c r="S64" s="383"/>
      <c r="T64" s="383"/>
      <c r="U64" s="383"/>
      <c r="V64" s="383"/>
      <c r="W64" s="383"/>
      <c r="X64" s="383"/>
      <c r="Y64" s="383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86">
        <v>4607091382945</v>
      </c>
      <c r="E65" s="381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7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81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4301011380</v>
      </c>
      <c r="D66" s="386">
        <v>4607091385670</v>
      </c>
      <c r="E66" s="381"/>
      <c r="F66" s="372">
        <v>1.35</v>
      </c>
      <c r="G66" s="32">
        <v>8</v>
      </c>
      <c r="H66" s="372">
        <v>10.8</v>
      </c>
      <c r="I66" s="372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6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81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124</v>
      </c>
      <c r="C67" s="31">
        <v>4301011540</v>
      </c>
      <c r="D67" s="386">
        <v>4607091385670</v>
      </c>
      <c r="E67" s="381"/>
      <c r="F67" s="372">
        <v>1.4</v>
      </c>
      <c r="G67" s="32">
        <v>8</v>
      </c>
      <c r="H67" s="372">
        <v>11.2</v>
      </c>
      <c r="I67" s="372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58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81"/>
      <c r="T67" s="34"/>
      <c r="U67" s="34"/>
      <c r="V67" s="35" t="s">
        <v>67</v>
      </c>
      <c r="W67" s="373">
        <v>30</v>
      </c>
      <c r="X67" s="374">
        <f t="shared" si="6"/>
        <v>33.599999999999994</v>
      </c>
      <c r="Y67" s="36">
        <f t="shared" si="7"/>
        <v>6.5250000000000002E-2</v>
      </c>
      <c r="Z67" s="56"/>
      <c r="AA67" s="57"/>
      <c r="AE67" s="64"/>
      <c r="BB67" s="85" t="s">
        <v>1</v>
      </c>
      <c r="BL67" s="64">
        <f t="shared" si="8"/>
        <v>31.285714285714285</v>
      </c>
      <c r="BM67" s="64">
        <f t="shared" si="9"/>
        <v>35.039999999999992</v>
      </c>
      <c r="BN67" s="64">
        <f t="shared" si="10"/>
        <v>4.7831632653061229E-2</v>
      </c>
      <c r="BO67" s="64">
        <f t="shared" si="11"/>
        <v>5.3571428571428562E-2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86">
        <v>4680115883956</v>
      </c>
      <c r="E68" s="381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6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81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86">
        <v>4680115881327</v>
      </c>
      <c r="E69" s="381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4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81"/>
      <c r="T69" s="34"/>
      <c r="U69" s="34"/>
      <c r="V69" s="35" t="s">
        <v>67</v>
      </c>
      <c r="W69" s="373">
        <v>150</v>
      </c>
      <c r="X69" s="374">
        <f t="shared" si="6"/>
        <v>151.20000000000002</v>
      </c>
      <c r="Y69" s="36">
        <f t="shared" si="7"/>
        <v>0.30449999999999999</v>
      </c>
      <c r="Z69" s="56"/>
      <c r="AA69" s="57"/>
      <c r="AE69" s="64"/>
      <c r="BB69" s="87" t="s">
        <v>1</v>
      </c>
      <c r="BL69" s="64">
        <f t="shared" si="8"/>
        <v>156.66666666666666</v>
      </c>
      <c r="BM69" s="64">
        <f t="shared" si="9"/>
        <v>157.91999999999999</v>
      </c>
      <c r="BN69" s="64">
        <f t="shared" si="10"/>
        <v>0.24801587301587297</v>
      </c>
      <c r="BO69" s="64">
        <f t="shared" si="11"/>
        <v>0.25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86">
        <v>4680115882133</v>
      </c>
      <c r="E70" s="381"/>
      <c r="F70" s="372">
        <v>1.4</v>
      </c>
      <c r="G70" s="32">
        <v>8</v>
      </c>
      <c r="H70" s="372">
        <v>11.2</v>
      </c>
      <c r="I70" s="372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47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81"/>
      <c r="T70" s="34"/>
      <c r="U70" s="34"/>
      <c r="V70" s="35" t="s">
        <v>67</v>
      </c>
      <c r="W70" s="373">
        <v>50</v>
      </c>
      <c r="X70" s="374">
        <f t="shared" si="6"/>
        <v>56</v>
      </c>
      <c r="Y70" s="36">
        <f t="shared" si="7"/>
        <v>0.10874999999999999</v>
      </c>
      <c r="Z70" s="56"/>
      <c r="AA70" s="57"/>
      <c r="AE70" s="64"/>
      <c r="BB70" s="88" t="s">
        <v>1</v>
      </c>
      <c r="BL70" s="64">
        <f t="shared" si="8"/>
        <v>52.142857142857146</v>
      </c>
      <c r="BM70" s="64">
        <f t="shared" si="9"/>
        <v>58.4</v>
      </c>
      <c r="BN70" s="64">
        <f t="shared" si="10"/>
        <v>7.9719387755102039E-2</v>
      </c>
      <c r="BO70" s="64">
        <f t="shared" si="11"/>
        <v>8.9285714285714274E-2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86">
        <v>4680115882133</v>
      </c>
      <c r="E71" s="381"/>
      <c r="F71" s="372">
        <v>1.35</v>
      </c>
      <c r="G71" s="32">
        <v>8</v>
      </c>
      <c r="H71" s="372">
        <v>10.8</v>
      </c>
      <c r="I71" s="372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68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81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86">
        <v>4607091382952</v>
      </c>
      <c r="E72" s="381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42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81"/>
      <c r="T72" s="34"/>
      <c r="U72" s="34"/>
      <c r="V72" s="35" t="s">
        <v>67</v>
      </c>
      <c r="W72" s="373">
        <v>50</v>
      </c>
      <c r="X72" s="374">
        <f t="shared" si="6"/>
        <v>51</v>
      </c>
      <c r="Y72" s="36">
        <f>IFERROR(IF(X72=0,"",ROUNDUP(X72/H72,0)*0.00753),"")</f>
        <v>0.12801000000000001</v>
      </c>
      <c r="Z72" s="56"/>
      <c r="AA72" s="57"/>
      <c r="AE72" s="64"/>
      <c r="BB72" s="90" t="s">
        <v>1</v>
      </c>
      <c r="BL72" s="64">
        <f t="shared" si="8"/>
        <v>53.333333333333336</v>
      </c>
      <c r="BM72" s="64">
        <f t="shared" si="9"/>
        <v>54.400000000000006</v>
      </c>
      <c r="BN72" s="64">
        <f t="shared" si="10"/>
        <v>0.10683760683760685</v>
      </c>
      <c r="BO72" s="64">
        <f t="shared" si="11"/>
        <v>0.10897435897435898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86">
        <v>4607091385687</v>
      </c>
      <c r="E73" s="381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6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81"/>
      <c r="T73" s="34"/>
      <c r="U73" s="34"/>
      <c r="V73" s="35" t="s">
        <v>67</v>
      </c>
      <c r="W73" s="373">
        <v>100</v>
      </c>
      <c r="X73" s="374">
        <f t="shared" si="6"/>
        <v>100</v>
      </c>
      <c r="Y73" s="36">
        <f t="shared" ref="Y73:Y79" si="12">IFERROR(IF(X73=0,"",ROUNDUP(X73/H73,0)*0.00937),"")</f>
        <v>0.23424999999999999</v>
      </c>
      <c r="Z73" s="56"/>
      <c r="AA73" s="57"/>
      <c r="AE73" s="64"/>
      <c r="BB73" s="91" t="s">
        <v>1</v>
      </c>
      <c r="BL73" s="64">
        <f t="shared" si="8"/>
        <v>106</v>
      </c>
      <c r="BM73" s="64">
        <f t="shared" si="9"/>
        <v>106</v>
      </c>
      <c r="BN73" s="64">
        <f t="shared" si="10"/>
        <v>0.20833333333333334</v>
      </c>
      <c r="BO73" s="64">
        <f t="shared" si="11"/>
        <v>0.20833333333333334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4301011565</v>
      </c>
      <c r="D74" s="386">
        <v>4680115882539</v>
      </c>
      <c r="E74" s="381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6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81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86">
        <v>4607091384604</v>
      </c>
      <c r="E75" s="381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7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81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86">
        <v>4680115880283</v>
      </c>
      <c r="E76" s="381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5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81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86">
        <v>4680115883949</v>
      </c>
      <c r="E77" s="381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57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81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146</v>
      </c>
      <c r="B78" s="54" t="s">
        <v>147</v>
      </c>
      <c r="C78" s="31">
        <v>4301011476</v>
      </c>
      <c r="D78" s="386">
        <v>4680115881518</v>
      </c>
      <c r="E78" s="381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68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81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86">
        <v>4680115881303</v>
      </c>
      <c r="E79" s="381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7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81"/>
      <c r="T79" s="34"/>
      <c r="U79" s="34"/>
      <c r="V79" s="35" t="s">
        <v>67</v>
      </c>
      <c r="W79" s="373">
        <v>225</v>
      </c>
      <c r="X79" s="374">
        <f t="shared" si="6"/>
        <v>225</v>
      </c>
      <c r="Y79" s="36">
        <f t="shared" si="12"/>
        <v>0.46849999999999997</v>
      </c>
      <c r="Z79" s="56"/>
      <c r="AA79" s="57"/>
      <c r="AE79" s="64"/>
      <c r="BB79" s="97" t="s">
        <v>1</v>
      </c>
      <c r="BL79" s="64">
        <f t="shared" si="8"/>
        <v>235.5</v>
      </c>
      <c r="BM79" s="64">
        <f t="shared" si="9"/>
        <v>235.5</v>
      </c>
      <c r="BN79" s="64">
        <f t="shared" si="10"/>
        <v>0.41666666666666669</v>
      </c>
      <c r="BO79" s="64">
        <f t="shared" si="11"/>
        <v>0.41666666666666669</v>
      </c>
    </row>
    <row r="80" spans="1:67" ht="27" hidden="1" customHeight="1" x14ac:dyDescent="0.25">
      <c r="A80" s="54" t="s">
        <v>150</v>
      </c>
      <c r="B80" s="54" t="s">
        <v>151</v>
      </c>
      <c r="C80" s="31">
        <v>4301011562</v>
      </c>
      <c r="D80" s="386">
        <v>4680115882577</v>
      </c>
      <c r="E80" s="381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81"/>
      <c r="T80" s="34"/>
      <c r="U80" s="34"/>
      <c r="V80" s="35" t="s">
        <v>67</v>
      </c>
      <c r="W80" s="373">
        <v>0</v>
      </c>
      <c r="X80" s="374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150</v>
      </c>
      <c r="B81" s="54" t="s">
        <v>152</v>
      </c>
      <c r="C81" s="31">
        <v>4301011564</v>
      </c>
      <c r="D81" s="386">
        <v>4680115882577</v>
      </c>
      <c r="E81" s="381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75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81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4301011432</v>
      </c>
      <c r="D82" s="386">
        <v>4680115882720</v>
      </c>
      <c r="E82" s="381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51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81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4301011417</v>
      </c>
      <c r="D83" s="386">
        <v>4680115880269</v>
      </c>
      <c r="E83" s="381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4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81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86">
        <v>4680115880429</v>
      </c>
      <c r="E84" s="381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7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81"/>
      <c r="T84" s="34"/>
      <c r="U84" s="34"/>
      <c r="V84" s="35" t="s">
        <v>67</v>
      </c>
      <c r="W84" s="373">
        <v>72</v>
      </c>
      <c r="X84" s="374">
        <f t="shared" si="6"/>
        <v>72</v>
      </c>
      <c r="Y84" s="36">
        <f>IFERROR(IF(X84=0,"",ROUNDUP(X84/H84,0)*0.00937),"")</f>
        <v>0.14992</v>
      </c>
      <c r="Z84" s="56"/>
      <c r="AA84" s="57"/>
      <c r="AE84" s="64"/>
      <c r="BB84" s="102" t="s">
        <v>1</v>
      </c>
      <c r="BL84" s="64">
        <f t="shared" si="8"/>
        <v>75.84</v>
      </c>
      <c r="BM84" s="64">
        <f t="shared" si="9"/>
        <v>75.84</v>
      </c>
      <c r="BN84" s="64">
        <f t="shared" si="10"/>
        <v>0.13333333333333333</v>
      </c>
      <c r="BO84" s="64">
        <f t="shared" si="11"/>
        <v>0.13333333333333333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4301011462</v>
      </c>
      <c r="D85" s="386">
        <v>4680115881457</v>
      </c>
      <c r="E85" s="381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7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81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3"/>
      <c r="B86" s="383"/>
      <c r="C86" s="383"/>
      <c r="D86" s="383"/>
      <c r="E86" s="383"/>
      <c r="F86" s="383"/>
      <c r="G86" s="383"/>
      <c r="H86" s="383"/>
      <c r="I86" s="383"/>
      <c r="J86" s="383"/>
      <c r="K86" s="383"/>
      <c r="L86" s="383"/>
      <c r="M86" s="383"/>
      <c r="N86" s="404"/>
      <c r="O86" s="405" t="s">
        <v>72</v>
      </c>
      <c r="P86" s="392"/>
      <c r="Q86" s="392"/>
      <c r="R86" s="392"/>
      <c r="S86" s="392"/>
      <c r="T86" s="392"/>
      <c r="U86" s="393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128.69841269841271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130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1.4591800000000001</v>
      </c>
      <c r="Z86" s="376"/>
      <c r="AA86" s="376"/>
    </row>
    <row r="87" spans="1:67" x14ac:dyDescent="0.2">
      <c r="A87" s="383"/>
      <c r="B87" s="383"/>
      <c r="C87" s="383"/>
      <c r="D87" s="383"/>
      <c r="E87" s="383"/>
      <c r="F87" s="383"/>
      <c r="G87" s="383"/>
      <c r="H87" s="383"/>
      <c r="I87" s="383"/>
      <c r="J87" s="383"/>
      <c r="K87" s="383"/>
      <c r="L87" s="383"/>
      <c r="M87" s="383"/>
      <c r="N87" s="404"/>
      <c r="O87" s="405" t="s">
        <v>72</v>
      </c>
      <c r="P87" s="392"/>
      <c r="Q87" s="392"/>
      <c r="R87" s="392"/>
      <c r="S87" s="392"/>
      <c r="T87" s="392"/>
      <c r="U87" s="393"/>
      <c r="V87" s="37" t="s">
        <v>67</v>
      </c>
      <c r="W87" s="375">
        <f>IFERROR(SUM(W65:W85),"0")</f>
        <v>677</v>
      </c>
      <c r="X87" s="375">
        <f>IFERROR(SUM(X65:X85),"0")</f>
        <v>688.8</v>
      </c>
      <c r="Y87" s="37"/>
      <c r="Z87" s="376"/>
      <c r="AA87" s="376"/>
    </row>
    <row r="88" spans="1:67" ht="14.25" hidden="1" customHeight="1" x14ac:dyDescent="0.25">
      <c r="A88" s="385" t="s">
        <v>102</v>
      </c>
      <c r="B88" s="383"/>
      <c r="C88" s="383"/>
      <c r="D88" s="383"/>
      <c r="E88" s="383"/>
      <c r="F88" s="383"/>
      <c r="G88" s="383"/>
      <c r="H88" s="383"/>
      <c r="I88" s="383"/>
      <c r="J88" s="383"/>
      <c r="K88" s="383"/>
      <c r="L88" s="383"/>
      <c r="M88" s="383"/>
      <c r="N88" s="383"/>
      <c r="O88" s="383"/>
      <c r="P88" s="383"/>
      <c r="Q88" s="383"/>
      <c r="R88" s="383"/>
      <c r="S88" s="383"/>
      <c r="T88" s="383"/>
      <c r="U88" s="383"/>
      <c r="V88" s="383"/>
      <c r="W88" s="383"/>
      <c r="X88" s="383"/>
      <c r="Y88" s="383"/>
      <c r="Z88" s="366"/>
      <c r="AA88" s="366"/>
    </row>
    <row r="89" spans="1:67" ht="16.5" hidden="1" customHeight="1" x14ac:dyDescent="0.25">
      <c r="A89" s="54" t="s">
        <v>161</v>
      </c>
      <c r="B89" s="54" t="s">
        <v>162</v>
      </c>
      <c r="C89" s="31">
        <v>4301020235</v>
      </c>
      <c r="D89" s="386">
        <v>4680115881488</v>
      </c>
      <c r="E89" s="381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5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81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4301020228</v>
      </c>
      <c r="D90" s="386">
        <v>4680115882751</v>
      </c>
      <c r="E90" s="381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53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81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4301020258</v>
      </c>
      <c r="D91" s="386">
        <v>4680115882775</v>
      </c>
      <c r="E91" s="381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7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81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4301020217</v>
      </c>
      <c r="D92" s="386">
        <v>4680115880658</v>
      </c>
      <c r="E92" s="381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7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81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03"/>
      <c r="B93" s="383"/>
      <c r="C93" s="383"/>
      <c r="D93" s="383"/>
      <c r="E93" s="383"/>
      <c r="F93" s="383"/>
      <c r="G93" s="383"/>
      <c r="H93" s="383"/>
      <c r="I93" s="383"/>
      <c r="J93" s="383"/>
      <c r="K93" s="383"/>
      <c r="L93" s="383"/>
      <c r="M93" s="383"/>
      <c r="N93" s="404"/>
      <c r="O93" s="405" t="s">
        <v>72</v>
      </c>
      <c r="P93" s="392"/>
      <c r="Q93" s="392"/>
      <c r="R93" s="392"/>
      <c r="S93" s="392"/>
      <c r="T93" s="392"/>
      <c r="U93" s="393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hidden="1" x14ac:dyDescent="0.2">
      <c r="A94" s="383"/>
      <c r="B94" s="383"/>
      <c r="C94" s="383"/>
      <c r="D94" s="383"/>
      <c r="E94" s="383"/>
      <c r="F94" s="383"/>
      <c r="G94" s="383"/>
      <c r="H94" s="383"/>
      <c r="I94" s="383"/>
      <c r="J94" s="383"/>
      <c r="K94" s="383"/>
      <c r="L94" s="383"/>
      <c r="M94" s="383"/>
      <c r="N94" s="404"/>
      <c r="O94" s="405" t="s">
        <v>72</v>
      </c>
      <c r="P94" s="392"/>
      <c r="Q94" s="392"/>
      <c r="R94" s="392"/>
      <c r="S94" s="392"/>
      <c r="T94" s="392"/>
      <c r="U94" s="393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hidden="1" customHeight="1" x14ac:dyDescent="0.25">
      <c r="A95" s="385" t="s">
        <v>61</v>
      </c>
      <c r="B95" s="383"/>
      <c r="C95" s="383"/>
      <c r="D95" s="383"/>
      <c r="E95" s="383"/>
      <c r="F95" s="383"/>
      <c r="G95" s="383"/>
      <c r="H95" s="383"/>
      <c r="I95" s="383"/>
      <c r="J95" s="383"/>
      <c r="K95" s="383"/>
      <c r="L95" s="383"/>
      <c r="M95" s="383"/>
      <c r="N95" s="383"/>
      <c r="O95" s="383"/>
      <c r="P95" s="383"/>
      <c r="Q95" s="383"/>
      <c r="R95" s="383"/>
      <c r="S95" s="383"/>
      <c r="T95" s="383"/>
      <c r="U95" s="383"/>
      <c r="V95" s="383"/>
      <c r="W95" s="383"/>
      <c r="X95" s="383"/>
      <c r="Y95" s="383"/>
      <c r="Z95" s="366"/>
      <c r="AA95" s="366"/>
    </row>
    <row r="96" spans="1:67" ht="16.5" hidden="1" customHeight="1" x14ac:dyDescent="0.25">
      <c r="A96" s="54" t="s">
        <v>169</v>
      </c>
      <c r="B96" s="54" t="s">
        <v>170</v>
      </c>
      <c r="C96" s="31">
        <v>4301030895</v>
      </c>
      <c r="D96" s="386">
        <v>4607091387667</v>
      </c>
      <c r="E96" s="381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81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171</v>
      </c>
      <c r="B97" s="54" t="s">
        <v>172</v>
      </c>
      <c r="C97" s="31">
        <v>4301030961</v>
      </c>
      <c r="D97" s="386">
        <v>4607091387636</v>
      </c>
      <c r="E97" s="381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6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81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173</v>
      </c>
      <c r="B98" s="54" t="s">
        <v>174</v>
      </c>
      <c r="C98" s="31">
        <v>4301030963</v>
      </c>
      <c r="D98" s="386">
        <v>4607091382426</v>
      </c>
      <c r="E98" s="381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81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4301030962</v>
      </c>
      <c r="D99" s="386">
        <v>4607091386547</v>
      </c>
      <c r="E99" s="381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7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81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4301030964</v>
      </c>
      <c r="D100" s="386">
        <v>4607091382464</v>
      </c>
      <c r="E100" s="381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6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81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4301031235</v>
      </c>
      <c r="D101" s="386">
        <v>4680115883444</v>
      </c>
      <c r="E101" s="381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46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81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179</v>
      </c>
      <c r="B102" s="54" t="s">
        <v>181</v>
      </c>
      <c r="C102" s="31">
        <v>4301031234</v>
      </c>
      <c r="D102" s="386">
        <v>4680115883444</v>
      </c>
      <c r="E102" s="381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65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81"/>
      <c r="T102" s="34"/>
      <c r="U102" s="34"/>
      <c r="V102" s="35" t="s">
        <v>67</v>
      </c>
      <c r="W102" s="373">
        <v>0</v>
      </c>
      <c r="X102" s="374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03"/>
      <c r="B103" s="383"/>
      <c r="C103" s="383"/>
      <c r="D103" s="383"/>
      <c r="E103" s="383"/>
      <c r="F103" s="383"/>
      <c r="G103" s="383"/>
      <c r="H103" s="383"/>
      <c r="I103" s="383"/>
      <c r="J103" s="383"/>
      <c r="K103" s="383"/>
      <c r="L103" s="383"/>
      <c r="M103" s="383"/>
      <c r="N103" s="404"/>
      <c r="O103" s="405" t="s">
        <v>72</v>
      </c>
      <c r="P103" s="392"/>
      <c r="Q103" s="392"/>
      <c r="R103" s="392"/>
      <c r="S103" s="392"/>
      <c r="T103" s="392"/>
      <c r="U103" s="393"/>
      <c r="V103" s="37" t="s">
        <v>73</v>
      </c>
      <c r="W103" s="375">
        <f>IFERROR(W96/H96,"0")+IFERROR(W97/H97,"0")+IFERROR(W98/H98,"0")+IFERROR(W99/H99,"0")+IFERROR(W100/H100,"0")+IFERROR(W101/H101,"0")+IFERROR(W102/H102,"0")</f>
        <v>0</v>
      </c>
      <c r="X103" s="375">
        <f>IFERROR(X96/H96,"0")+IFERROR(X97/H97,"0")+IFERROR(X98/H98,"0")+IFERROR(X99/H99,"0")+IFERROR(X100/H100,"0")+IFERROR(X101/H101,"0")+IFERROR(X102/H102,"0")</f>
        <v>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6"/>
      <c r="AA103" s="376"/>
    </row>
    <row r="104" spans="1:67" hidden="1" x14ac:dyDescent="0.2">
      <c r="A104" s="383"/>
      <c r="B104" s="383"/>
      <c r="C104" s="383"/>
      <c r="D104" s="383"/>
      <c r="E104" s="383"/>
      <c r="F104" s="383"/>
      <c r="G104" s="383"/>
      <c r="H104" s="383"/>
      <c r="I104" s="383"/>
      <c r="J104" s="383"/>
      <c r="K104" s="383"/>
      <c r="L104" s="383"/>
      <c r="M104" s="383"/>
      <c r="N104" s="404"/>
      <c r="O104" s="405" t="s">
        <v>72</v>
      </c>
      <c r="P104" s="392"/>
      <c r="Q104" s="392"/>
      <c r="R104" s="392"/>
      <c r="S104" s="392"/>
      <c r="T104" s="392"/>
      <c r="U104" s="393"/>
      <c r="V104" s="37" t="s">
        <v>67</v>
      </c>
      <c r="W104" s="375">
        <f>IFERROR(SUM(W96:W102),"0")</f>
        <v>0</v>
      </c>
      <c r="X104" s="375">
        <f>IFERROR(SUM(X96:X102),"0")</f>
        <v>0</v>
      </c>
      <c r="Y104" s="37"/>
      <c r="Z104" s="376"/>
      <c r="AA104" s="376"/>
    </row>
    <row r="105" spans="1:67" ht="14.25" hidden="1" customHeight="1" x14ac:dyDescent="0.25">
      <c r="A105" s="385" t="s">
        <v>74</v>
      </c>
      <c r="B105" s="383"/>
      <c r="C105" s="383"/>
      <c r="D105" s="383"/>
      <c r="E105" s="383"/>
      <c r="F105" s="383"/>
      <c r="G105" s="383"/>
      <c r="H105" s="383"/>
      <c r="I105" s="383"/>
      <c r="J105" s="383"/>
      <c r="K105" s="383"/>
      <c r="L105" s="383"/>
      <c r="M105" s="383"/>
      <c r="N105" s="383"/>
      <c r="O105" s="383"/>
      <c r="P105" s="383"/>
      <c r="Q105" s="383"/>
      <c r="R105" s="383"/>
      <c r="S105" s="383"/>
      <c r="T105" s="383"/>
      <c r="U105" s="383"/>
      <c r="V105" s="383"/>
      <c r="W105" s="383"/>
      <c r="X105" s="383"/>
      <c r="Y105" s="383"/>
      <c r="Z105" s="366"/>
      <c r="AA105" s="366"/>
    </row>
    <row r="106" spans="1:67" ht="16.5" hidden="1" customHeight="1" x14ac:dyDescent="0.25">
      <c r="A106" s="54" t="s">
        <v>182</v>
      </c>
      <c r="B106" s="54" t="s">
        <v>183</v>
      </c>
      <c r="C106" s="31">
        <v>4301051693</v>
      </c>
      <c r="D106" s="386">
        <v>4680115884915</v>
      </c>
      <c r="E106" s="381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687" t="s">
        <v>184</v>
      </c>
      <c r="P106" s="380"/>
      <c r="Q106" s="380"/>
      <c r="R106" s="380"/>
      <c r="S106" s="381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hidden="1" customHeight="1" x14ac:dyDescent="0.25">
      <c r="A107" s="54" t="s">
        <v>185</v>
      </c>
      <c r="B107" s="54" t="s">
        <v>186</v>
      </c>
      <c r="C107" s="31">
        <v>4301051395</v>
      </c>
      <c r="D107" s="386">
        <v>4680115884311</v>
      </c>
      <c r="E107" s="381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445" t="s">
        <v>187</v>
      </c>
      <c r="P107" s="380"/>
      <c r="Q107" s="380"/>
      <c r="R107" s="380"/>
      <c r="S107" s="381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4301051437</v>
      </c>
      <c r="D108" s="386">
        <v>4607091386967</v>
      </c>
      <c r="E108" s="381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125</v>
      </c>
      <c r="M108" s="33"/>
      <c r="N108" s="32">
        <v>45</v>
      </c>
      <c r="O108" s="6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81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86">
        <v>4607091386967</v>
      </c>
      <c r="E109" s="381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55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81"/>
      <c r="T109" s="34"/>
      <c r="U109" s="34"/>
      <c r="V109" s="35" t="s">
        <v>67</v>
      </c>
      <c r="W109" s="373">
        <v>170</v>
      </c>
      <c r="X109" s="374">
        <f t="shared" si="18"/>
        <v>176.4</v>
      </c>
      <c r="Y109" s="36">
        <f>IFERROR(IF(X109=0,"",ROUNDUP(X109/H109,0)*0.02175),"")</f>
        <v>0.45674999999999999</v>
      </c>
      <c r="Z109" s="56"/>
      <c r="AA109" s="57"/>
      <c r="AE109" s="64"/>
      <c r="BB109" s="118" t="s">
        <v>1</v>
      </c>
      <c r="BL109" s="64">
        <f t="shared" si="19"/>
        <v>181.41428571428571</v>
      </c>
      <c r="BM109" s="64">
        <f t="shared" si="20"/>
        <v>188.244</v>
      </c>
      <c r="BN109" s="64">
        <f t="shared" si="21"/>
        <v>0.36139455782312924</v>
      </c>
      <c r="BO109" s="64">
        <f t="shared" si="22"/>
        <v>0.375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86">
        <v>4607091385304</v>
      </c>
      <c r="E110" s="381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4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81"/>
      <c r="T110" s="34"/>
      <c r="U110" s="34"/>
      <c r="V110" s="35" t="s">
        <v>67</v>
      </c>
      <c r="W110" s="373">
        <v>30</v>
      </c>
      <c r="X110" s="374">
        <f t="shared" si="18"/>
        <v>33.6</v>
      </c>
      <c r="Y110" s="36">
        <f>IFERROR(IF(X110=0,"",ROUNDUP(X110/H110,0)*0.02175),"")</f>
        <v>8.6999999999999994E-2</v>
      </c>
      <c r="Z110" s="56"/>
      <c r="AA110" s="57"/>
      <c r="AE110" s="64"/>
      <c r="BB110" s="119" t="s">
        <v>1</v>
      </c>
      <c r="BL110" s="64">
        <f t="shared" si="19"/>
        <v>32.014285714285712</v>
      </c>
      <c r="BM110" s="64">
        <f t="shared" si="20"/>
        <v>35.856000000000002</v>
      </c>
      <c r="BN110" s="64">
        <f t="shared" si="21"/>
        <v>6.377551020408162E-2</v>
      </c>
      <c r="BO110" s="64">
        <f t="shared" si="22"/>
        <v>7.1428571428571425E-2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4301051648</v>
      </c>
      <c r="D111" s="386">
        <v>4607091386264</v>
      </c>
      <c r="E111" s="381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4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81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4301051477</v>
      </c>
      <c r="D112" s="386">
        <v>4680115882584</v>
      </c>
      <c r="E112" s="381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45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81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195</v>
      </c>
      <c r="B113" s="54" t="s">
        <v>197</v>
      </c>
      <c r="C113" s="31">
        <v>4301051476</v>
      </c>
      <c r="D113" s="386">
        <v>4680115882584</v>
      </c>
      <c r="E113" s="381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61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81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86">
        <v>4607091385731</v>
      </c>
      <c r="E114" s="381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44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81"/>
      <c r="T114" s="34"/>
      <c r="U114" s="34"/>
      <c r="V114" s="35" t="s">
        <v>67</v>
      </c>
      <c r="W114" s="373">
        <v>87.3</v>
      </c>
      <c r="X114" s="374">
        <f t="shared" si="18"/>
        <v>89.100000000000009</v>
      </c>
      <c r="Y114" s="36">
        <f>IFERROR(IF(X114=0,"",ROUNDUP(X114/H114,0)*0.00753),"")</f>
        <v>0.24849000000000002</v>
      </c>
      <c r="Z114" s="56"/>
      <c r="AA114" s="57"/>
      <c r="AE114" s="64"/>
      <c r="BB114" s="123" t="s">
        <v>1</v>
      </c>
      <c r="BL114" s="64">
        <f t="shared" si="19"/>
        <v>96.094666666666669</v>
      </c>
      <c r="BM114" s="64">
        <f t="shared" si="20"/>
        <v>98.075999999999993</v>
      </c>
      <c r="BN114" s="64">
        <f t="shared" si="21"/>
        <v>0.20726495726495722</v>
      </c>
      <c r="BO114" s="64">
        <f t="shared" si="22"/>
        <v>0.21153846153846154</v>
      </c>
    </row>
    <row r="115" spans="1:67" ht="27" hidden="1" customHeight="1" x14ac:dyDescent="0.25">
      <c r="A115" s="54" t="s">
        <v>200</v>
      </c>
      <c r="B115" s="54" t="s">
        <v>201</v>
      </c>
      <c r="C115" s="31">
        <v>4301051439</v>
      </c>
      <c r="D115" s="386">
        <v>4680115880214</v>
      </c>
      <c r="E115" s="381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65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81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386">
        <v>4680115880894</v>
      </c>
      <c r="E116" s="381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62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81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86">
        <v>4607091385427</v>
      </c>
      <c r="E117" s="381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46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81"/>
      <c r="T117" s="34"/>
      <c r="U117" s="34"/>
      <c r="V117" s="35" t="s">
        <v>67</v>
      </c>
      <c r="W117" s="373">
        <v>15</v>
      </c>
      <c r="X117" s="374">
        <f t="shared" si="18"/>
        <v>15</v>
      </c>
      <c r="Y117" s="36">
        <f>IFERROR(IF(X117=0,"",ROUNDUP(X117/H117,0)*0.00753),"")</f>
        <v>3.7650000000000003E-2</v>
      </c>
      <c r="Z117" s="56"/>
      <c r="AA117" s="57"/>
      <c r="AE117" s="64"/>
      <c r="BB117" s="126" t="s">
        <v>1</v>
      </c>
      <c r="BL117" s="64">
        <f t="shared" si="19"/>
        <v>16.36</v>
      </c>
      <c r="BM117" s="64">
        <f t="shared" si="20"/>
        <v>16.36</v>
      </c>
      <c r="BN117" s="64">
        <f t="shared" si="21"/>
        <v>3.2051282051282048E-2</v>
      </c>
      <c r="BO117" s="64">
        <f t="shared" si="22"/>
        <v>3.2051282051282048E-2</v>
      </c>
    </row>
    <row r="118" spans="1:67" ht="16.5" hidden="1" customHeight="1" x14ac:dyDescent="0.25">
      <c r="A118" s="54" t="s">
        <v>206</v>
      </c>
      <c r="B118" s="54" t="s">
        <v>207</v>
      </c>
      <c r="C118" s="31">
        <v>4301051480</v>
      </c>
      <c r="D118" s="386">
        <v>4680115882645</v>
      </c>
      <c r="E118" s="381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81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208</v>
      </c>
      <c r="B119" s="54" t="s">
        <v>209</v>
      </c>
      <c r="C119" s="31">
        <v>4301051641</v>
      </c>
      <c r="D119" s="386">
        <v>4680115884403</v>
      </c>
      <c r="E119" s="381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70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81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3"/>
      <c r="B120" s="383"/>
      <c r="C120" s="383"/>
      <c r="D120" s="383"/>
      <c r="E120" s="383"/>
      <c r="F120" s="383"/>
      <c r="G120" s="383"/>
      <c r="H120" s="383"/>
      <c r="I120" s="383"/>
      <c r="J120" s="383"/>
      <c r="K120" s="383"/>
      <c r="L120" s="383"/>
      <c r="M120" s="383"/>
      <c r="N120" s="404"/>
      <c r="O120" s="405" t="s">
        <v>72</v>
      </c>
      <c r="P120" s="392"/>
      <c r="Q120" s="392"/>
      <c r="R120" s="392"/>
      <c r="S120" s="392"/>
      <c r="T120" s="392"/>
      <c r="U120" s="393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61.142857142857139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63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0.82988999999999991</v>
      </c>
      <c r="Z120" s="376"/>
      <c r="AA120" s="376"/>
    </row>
    <row r="121" spans="1:67" x14ac:dyDescent="0.2">
      <c r="A121" s="383"/>
      <c r="B121" s="383"/>
      <c r="C121" s="383"/>
      <c r="D121" s="383"/>
      <c r="E121" s="383"/>
      <c r="F121" s="383"/>
      <c r="G121" s="383"/>
      <c r="H121" s="383"/>
      <c r="I121" s="383"/>
      <c r="J121" s="383"/>
      <c r="K121" s="383"/>
      <c r="L121" s="383"/>
      <c r="M121" s="383"/>
      <c r="N121" s="404"/>
      <c r="O121" s="405" t="s">
        <v>72</v>
      </c>
      <c r="P121" s="392"/>
      <c r="Q121" s="392"/>
      <c r="R121" s="392"/>
      <c r="S121" s="392"/>
      <c r="T121" s="392"/>
      <c r="U121" s="393"/>
      <c r="V121" s="37" t="s">
        <v>67</v>
      </c>
      <c r="W121" s="375">
        <f>IFERROR(SUM(W106:W119),"0")</f>
        <v>302.3</v>
      </c>
      <c r="X121" s="375">
        <f>IFERROR(SUM(X106:X119),"0")</f>
        <v>314.10000000000002</v>
      </c>
      <c r="Y121" s="37"/>
      <c r="Z121" s="376"/>
      <c r="AA121" s="376"/>
    </row>
    <row r="122" spans="1:67" ht="14.25" hidden="1" customHeight="1" x14ac:dyDescent="0.25">
      <c r="A122" s="385" t="s">
        <v>210</v>
      </c>
      <c r="B122" s="383"/>
      <c r="C122" s="383"/>
      <c r="D122" s="383"/>
      <c r="E122" s="383"/>
      <c r="F122" s="383"/>
      <c r="G122" s="383"/>
      <c r="H122" s="383"/>
      <c r="I122" s="383"/>
      <c r="J122" s="383"/>
      <c r="K122" s="383"/>
      <c r="L122" s="383"/>
      <c r="M122" s="383"/>
      <c r="N122" s="383"/>
      <c r="O122" s="383"/>
      <c r="P122" s="383"/>
      <c r="Q122" s="383"/>
      <c r="R122" s="383"/>
      <c r="S122" s="383"/>
      <c r="T122" s="383"/>
      <c r="U122" s="383"/>
      <c r="V122" s="383"/>
      <c r="W122" s="383"/>
      <c r="X122" s="383"/>
      <c r="Y122" s="383"/>
      <c r="Z122" s="366"/>
      <c r="AA122" s="366"/>
    </row>
    <row r="123" spans="1:67" ht="27" hidden="1" customHeight="1" x14ac:dyDescent="0.25">
      <c r="A123" s="54" t="s">
        <v>211</v>
      </c>
      <c r="B123" s="54" t="s">
        <v>212</v>
      </c>
      <c r="C123" s="31">
        <v>4301060296</v>
      </c>
      <c r="D123" s="386">
        <v>4607091383065</v>
      </c>
      <c r="E123" s="381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4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81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customHeight="1" x14ac:dyDescent="0.25">
      <c r="A124" s="54" t="s">
        <v>213</v>
      </c>
      <c r="B124" s="54" t="s">
        <v>214</v>
      </c>
      <c r="C124" s="31">
        <v>4301060371</v>
      </c>
      <c r="D124" s="386">
        <v>4680115881532</v>
      </c>
      <c r="E124" s="381"/>
      <c r="F124" s="372">
        <v>1.4</v>
      </c>
      <c r="G124" s="32">
        <v>6</v>
      </c>
      <c r="H124" s="372">
        <v>8.4</v>
      </c>
      <c r="I124" s="372">
        <v>8.9640000000000004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9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0"/>
      <c r="Q124" s="380"/>
      <c r="R124" s="380"/>
      <c r="S124" s="381"/>
      <c r="T124" s="34"/>
      <c r="U124" s="34"/>
      <c r="V124" s="35" t="s">
        <v>67</v>
      </c>
      <c r="W124" s="373">
        <v>70</v>
      </c>
      <c r="X124" s="374">
        <f t="shared" si="23"/>
        <v>75.600000000000009</v>
      </c>
      <c r="Y124" s="36">
        <f>IFERROR(IF(X124=0,"",ROUNDUP(X124/H124,0)*0.02175),"")</f>
        <v>0.19574999999999998</v>
      </c>
      <c r="Z124" s="56"/>
      <c r="AA124" s="57"/>
      <c r="AE124" s="64"/>
      <c r="BB124" s="130" t="s">
        <v>1</v>
      </c>
      <c r="BL124" s="64">
        <f t="shared" si="24"/>
        <v>74.7</v>
      </c>
      <c r="BM124" s="64">
        <f t="shared" si="25"/>
        <v>80.676000000000016</v>
      </c>
      <c r="BN124" s="64">
        <f t="shared" si="26"/>
        <v>0.14880952380952378</v>
      </c>
      <c r="BO124" s="64">
        <f t="shared" si="27"/>
        <v>0.1607142857142857</v>
      </c>
    </row>
    <row r="125" spans="1:67" ht="27" hidden="1" customHeight="1" x14ac:dyDescent="0.25">
      <c r="A125" s="54" t="s">
        <v>213</v>
      </c>
      <c r="B125" s="54" t="s">
        <v>215</v>
      </c>
      <c r="C125" s="31">
        <v>4301060366</v>
      </c>
      <c r="D125" s="386">
        <v>4680115881532</v>
      </c>
      <c r="E125" s="381"/>
      <c r="F125" s="372">
        <v>1.3</v>
      </c>
      <c r="G125" s="32">
        <v>6</v>
      </c>
      <c r="H125" s="372">
        <v>7.8</v>
      </c>
      <c r="I125" s="372">
        <v>8.2799999999999994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4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81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213</v>
      </c>
      <c r="B126" s="54" t="s">
        <v>216</v>
      </c>
      <c r="C126" s="31">
        <v>4301060350</v>
      </c>
      <c r="D126" s="386">
        <v>4680115881532</v>
      </c>
      <c r="E126" s="381"/>
      <c r="F126" s="372">
        <v>1.35</v>
      </c>
      <c r="G126" s="32">
        <v>6</v>
      </c>
      <c r="H126" s="372">
        <v>8.1</v>
      </c>
      <c r="I126" s="372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67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0"/>
      <c r="Q126" s="380"/>
      <c r="R126" s="380"/>
      <c r="S126" s="381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hidden="1" customHeight="1" x14ac:dyDescent="0.25">
      <c r="A127" s="54" t="s">
        <v>217</v>
      </c>
      <c r="B127" s="54" t="s">
        <v>218</v>
      </c>
      <c r="C127" s="31">
        <v>4301060356</v>
      </c>
      <c r="D127" s="386">
        <v>4680115882652</v>
      </c>
      <c r="E127" s="381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81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customHeight="1" x14ac:dyDescent="0.25">
      <c r="A128" s="54" t="s">
        <v>219</v>
      </c>
      <c r="B128" s="54" t="s">
        <v>220</v>
      </c>
      <c r="C128" s="31">
        <v>4301060309</v>
      </c>
      <c r="D128" s="386">
        <v>4680115880238</v>
      </c>
      <c r="E128" s="381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6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81"/>
      <c r="T128" s="34"/>
      <c r="U128" s="34"/>
      <c r="V128" s="35" t="s">
        <v>67</v>
      </c>
      <c r="W128" s="373">
        <v>6.6000000000000014</v>
      </c>
      <c r="X128" s="374">
        <f t="shared" si="23"/>
        <v>7.92</v>
      </c>
      <c r="Y128" s="36">
        <f>IFERROR(IF(X128=0,"",ROUNDUP(X128/H128,0)*0.00753),"")</f>
        <v>3.0120000000000001E-2</v>
      </c>
      <c r="Z128" s="56"/>
      <c r="AA128" s="57"/>
      <c r="AE128" s="64"/>
      <c r="BB128" s="134" t="s">
        <v>1</v>
      </c>
      <c r="BL128" s="64">
        <f t="shared" si="24"/>
        <v>7.5266666666666682</v>
      </c>
      <c r="BM128" s="64">
        <f t="shared" si="25"/>
        <v>9.032</v>
      </c>
      <c r="BN128" s="64">
        <f t="shared" si="26"/>
        <v>2.1367521367521371E-2</v>
      </c>
      <c r="BO128" s="64">
        <f t="shared" si="27"/>
        <v>2.564102564102564E-2</v>
      </c>
    </row>
    <row r="129" spans="1:67" ht="27" hidden="1" customHeight="1" x14ac:dyDescent="0.25">
      <c r="A129" s="54" t="s">
        <v>221</v>
      </c>
      <c r="B129" s="54" t="s">
        <v>222</v>
      </c>
      <c r="C129" s="31">
        <v>4301060351</v>
      </c>
      <c r="D129" s="386">
        <v>4680115881464</v>
      </c>
      <c r="E129" s="381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6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81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x14ac:dyDescent="0.2">
      <c r="A130" s="403"/>
      <c r="B130" s="383"/>
      <c r="C130" s="383"/>
      <c r="D130" s="383"/>
      <c r="E130" s="383"/>
      <c r="F130" s="383"/>
      <c r="G130" s="383"/>
      <c r="H130" s="383"/>
      <c r="I130" s="383"/>
      <c r="J130" s="383"/>
      <c r="K130" s="383"/>
      <c r="L130" s="383"/>
      <c r="M130" s="383"/>
      <c r="N130" s="404"/>
      <c r="O130" s="405" t="s">
        <v>72</v>
      </c>
      <c r="P130" s="392"/>
      <c r="Q130" s="392"/>
      <c r="R130" s="392"/>
      <c r="S130" s="392"/>
      <c r="T130" s="392"/>
      <c r="U130" s="393"/>
      <c r="V130" s="37" t="s">
        <v>73</v>
      </c>
      <c r="W130" s="375">
        <f>IFERROR(W123/H123,"0")+IFERROR(W124/H124,"0")+IFERROR(W125/H125,"0")+IFERROR(W126/H126,"0")+IFERROR(W127/H127,"0")+IFERROR(W128/H128,"0")+IFERROR(W129/H129,"0")</f>
        <v>11.666666666666666</v>
      </c>
      <c r="X130" s="375">
        <f>IFERROR(X123/H123,"0")+IFERROR(X124/H124,"0")+IFERROR(X125/H125,"0")+IFERROR(X126/H126,"0")+IFERROR(X127/H127,"0")+IFERROR(X128/H128,"0")+IFERROR(X129/H129,"0")</f>
        <v>13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0.22586999999999999</v>
      </c>
      <c r="Z130" s="376"/>
      <c r="AA130" s="376"/>
    </row>
    <row r="131" spans="1:67" x14ac:dyDescent="0.2">
      <c r="A131" s="383"/>
      <c r="B131" s="383"/>
      <c r="C131" s="383"/>
      <c r="D131" s="383"/>
      <c r="E131" s="383"/>
      <c r="F131" s="383"/>
      <c r="G131" s="383"/>
      <c r="H131" s="383"/>
      <c r="I131" s="383"/>
      <c r="J131" s="383"/>
      <c r="K131" s="383"/>
      <c r="L131" s="383"/>
      <c r="M131" s="383"/>
      <c r="N131" s="404"/>
      <c r="O131" s="405" t="s">
        <v>72</v>
      </c>
      <c r="P131" s="392"/>
      <c r="Q131" s="392"/>
      <c r="R131" s="392"/>
      <c r="S131" s="392"/>
      <c r="T131" s="392"/>
      <c r="U131" s="393"/>
      <c r="V131" s="37" t="s">
        <v>67</v>
      </c>
      <c r="W131" s="375">
        <f>IFERROR(SUM(W123:W129),"0")</f>
        <v>76.599999999999994</v>
      </c>
      <c r="X131" s="375">
        <f>IFERROR(SUM(X123:X129),"0")</f>
        <v>83.52000000000001</v>
      </c>
      <c r="Y131" s="37"/>
      <c r="Z131" s="376"/>
      <c r="AA131" s="376"/>
    </row>
    <row r="132" spans="1:67" ht="16.5" hidden="1" customHeight="1" x14ac:dyDescent="0.25">
      <c r="A132" s="382" t="s">
        <v>223</v>
      </c>
      <c r="B132" s="383"/>
      <c r="C132" s="383"/>
      <c r="D132" s="383"/>
      <c r="E132" s="383"/>
      <c r="F132" s="383"/>
      <c r="G132" s="383"/>
      <c r="H132" s="383"/>
      <c r="I132" s="383"/>
      <c r="J132" s="383"/>
      <c r="K132" s="383"/>
      <c r="L132" s="383"/>
      <c r="M132" s="383"/>
      <c r="N132" s="383"/>
      <c r="O132" s="383"/>
      <c r="P132" s="383"/>
      <c r="Q132" s="383"/>
      <c r="R132" s="383"/>
      <c r="S132" s="383"/>
      <c r="T132" s="383"/>
      <c r="U132" s="383"/>
      <c r="V132" s="383"/>
      <c r="W132" s="383"/>
      <c r="X132" s="383"/>
      <c r="Y132" s="383"/>
      <c r="Z132" s="367"/>
      <c r="AA132" s="367"/>
    </row>
    <row r="133" spans="1:67" ht="14.25" hidden="1" customHeight="1" x14ac:dyDescent="0.25">
      <c r="A133" s="385" t="s">
        <v>74</v>
      </c>
      <c r="B133" s="383"/>
      <c r="C133" s="383"/>
      <c r="D133" s="383"/>
      <c r="E133" s="383"/>
      <c r="F133" s="383"/>
      <c r="G133" s="383"/>
      <c r="H133" s="383"/>
      <c r="I133" s="383"/>
      <c r="J133" s="383"/>
      <c r="K133" s="383"/>
      <c r="L133" s="383"/>
      <c r="M133" s="383"/>
      <c r="N133" s="383"/>
      <c r="O133" s="383"/>
      <c r="P133" s="383"/>
      <c r="Q133" s="383"/>
      <c r="R133" s="383"/>
      <c r="S133" s="383"/>
      <c r="T133" s="383"/>
      <c r="U133" s="383"/>
      <c r="V133" s="383"/>
      <c r="W133" s="383"/>
      <c r="X133" s="383"/>
      <c r="Y133" s="383"/>
      <c r="Z133" s="366"/>
      <c r="AA133" s="366"/>
    </row>
    <row r="134" spans="1:67" ht="27" customHeight="1" x14ac:dyDescent="0.25">
      <c r="A134" s="54" t="s">
        <v>224</v>
      </c>
      <c r="B134" s="54" t="s">
        <v>225</v>
      </c>
      <c r="C134" s="31">
        <v>4301051612</v>
      </c>
      <c r="D134" s="386">
        <v>4607091385168</v>
      </c>
      <c r="E134" s="381"/>
      <c r="F134" s="372">
        <v>1.4</v>
      </c>
      <c r="G134" s="32">
        <v>6</v>
      </c>
      <c r="H134" s="372">
        <v>8.4</v>
      </c>
      <c r="I134" s="372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56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0"/>
      <c r="Q134" s="380"/>
      <c r="R134" s="380"/>
      <c r="S134" s="381"/>
      <c r="T134" s="34"/>
      <c r="U134" s="34"/>
      <c r="V134" s="35" t="s">
        <v>67</v>
      </c>
      <c r="W134" s="373">
        <v>210</v>
      </c>
      <c r="X134" s="374">
        <f>IFERROR(IF(W134="",0,CEILING((W134/$H134),1)*$H134),"")</f>
        <v>210</v>
      </c>
      <c r="Y134" s="36">
        <f>IFERROR(IF(X134=0,"",ROUNDUP(X134/H134,0)*0.02175),"")</f>
        <v>0.54374999999999996</v>
      </c>
      <c r="Z134" s="56"/>
      <c r="AA134" s="57"/>
      <c r="AE134" s="64"/>
      <c r="BB134" s="136" t="s">
        <v>1</v>
      </c>
      <c r="BL134" s="64">
        <f>IFERROR(W134*I134/H134,"0")</f>
        <v>223.95</v>
      </c>
      <c r="BM134" s="64">
        <f>IFERROR(X134*I134/H134,"0")</f>
        <v>223.95</v>
      </c>
      <c r="BN134" s="64">
        <f>IFERROR(1/J134*(W134/H134),"0")</f>
        <v>0.4464285714285714</v>
      </c>
      <c r="BO134" s="64">
        <f>IFERROR(1/J134*(X134/H134),"0")</f>
        <v>0.4464285714285714</v>
      </c>
    </row>
    <row r="135" spans="1:67" ht="27" hidden="1" customHeight="1" x14ac:dyDescent="0.25">
      <c r="A135" s="54" t="s">
        <v>224</v>
      </c>
      <c r="B135" s="54" t="s">
        <v>226</v>
      </c>
      <c r="C135" s="31">
        <v>4301051360</v>
      </c>
      <c r="D135" s="386">
        <v>4607091385168</v>
      </c>
      <c r="E135" s="381"/>
      <c r="F135" s="372">
        <v>1.35</v>
      </c>
      <c r="G135" s="32">
        <v>6</v>
      </c>
      <c r="H135" s="372">
        <v>8.1</v>
      </c>
      <c r="I135" s="372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4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0"/>
      <c r="Q135" s="380"/>
      <c r="R135" s="380"/>
      <c r="S135" s="381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227</v>
      </c>
      <c r="B136" s="54" t="s">
        <v>228</v>
      </c>
      <c r="C136" s="31">
        <v>4301051362</v>
      </c>
      <c r="D136" s="386">
        <v>4607091383256</v>
      </c>
      <c r="E136" s="381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7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81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86">
        <v>4607091385748</v>
      </c>
      <c r="E137" s="381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9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81"/>
      <c r="T137" s="34"/>
      <c r="U137" s="34"/>
      <c r="V137" s="35" t="s">
        <v>67</v>
      </c>
      <c r="W137" s="373">
        <v>87.3</v>
      </c>
      <c r="X137" s="374">
        <f>IFERROR(IF(W137="",0,CEILING((W137/$H137),1)*$H137),"")</f>
        <v>89.100000000000009</v>
      </c>
      <c r="Y137" s="36">
        <f>IFERROR(IF(X137=0,"",ROUNDUP(X137/H137,0)*0.00753),"")</f>
        <v>0.24849000000000002</v>
      </c>
      <c r="Z137" s="56"/>
      <c r="AA137" s="57"/>
      <c r="AE137" s="64"/>
      <c r="BB137" s="139" t="s">
        <v>1</v>
      </c>
      <c r="BL137" s="64">
        <f>IFERROR(W137*I137/H137,"0")</f>
        <v>96.094666666666669</v>
      </c>
      <c r="BM137" s="64">
        <f>IFERROR(X137*I137/H137,"0")</f>
        <v>98.075999999999993</v>
      </c>
      <c r="BN137" s="64">
        <f>IFERROR(1/J137*(W137/H137),"0")</f>
        <v>0.20726495726495722</v>
      </c>
      <c r="BO137" s="64">
        <f>IFERROR(1/J137*(X137/H137),"0")</f>
        <v>0.21153846153846154</v>
      </c>
    </row>
    <row r="138" spans="1:67" ht="16.5" hidden="1" customHeight="1" x14ac:dyDescent="0.25">
      <c r="A138" s="54" t="s">
        <v>231</v>
      </c>
      <c r="B138" s="54" t="s">
        <v>232</v>
      </c>
      <c r="C138" s="31">
        <v>4301051738</v>
      </c>
      <c r="D138" s="386">
        <v>4680115884533</v>
      </c>
      <c r="E138" s="381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5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81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3"/>
      <c r="B139" s="383"/>
      <c r="C139" s="383"/>
      <c r="D139" s="383"/>
      <c r="E139" s="383"/>
      <c r="F139" s="383"/>
      <c r="G139" s="383"/>
      <c r="H139" s="383"/>
      <c r="I139" s="383"/>
      <c r="J139" s="383"/>
      <c r="K139" s="383"/>
      <c r="L139" s="383"/>
      <c r="M139" s="383"/>
      <c r="N139" s="404"/>
      <c r="O139" s="405" t="s">
        <v>72</v>
      </c>
      <c r="P139" s="392"/>
      <c r="Q139" s="392"/>
      <c r="R139" s="392"/>
      <c r="S139" s="392"/>
      <c r="T139" s="392"/>
      <c r="U139" s="393"/>
      <c r="V139" s="37" t="s">
        <v>73</v>
      </c>
      <c r="W139" s="375">
        <f>IFERROR(W134/H134,"0")+IFERROR(W135/H135,"0")+IFERROR(W136/H136,"0")+IFERROR(W137/H137,"0")+IFERROR(W138/H138,"0")</f>
        <v>57.333333333333329</v>
      </c>
      <c r="X139" s="375">
        <f>IFERROR(X134/H134,"0")+IFERROR(X135/H135,"0")+IFERROR(X136/H136,"0")+IFERROR(X137/H137,"0")+IFERROR(X138/H138,"0")</f>
        <v>58</v>
      </c>
      <c r="Y139" s="375">
        <f>IFERROR(IF(Y134="",0,Y134),"0")+IFERROR(IF(Y135="",0,Y135),"0")+IFERROR(IF(Y136="",0,Y136),"0")+IFERROR(IF(Y137="",0,Y137),"0")+IFERROR(IF(Y138="",0,Y138),"0")</f>
        <v>0.79223999999999994</v>
      </c>
      <c r="Z139" s="376"/>
      <c r="AA139" s="376"/>
    </row>
    <row r="140" spans="1:67" x14ac:dyDescent="0.2">
      <c r="A140" s="383"/>
      <c r="B140" s="383"/>
      <c r="C140" s="383"/>
      <c r="D140" s="383"/>
      <c r="E140" s="383"/>
      <c r="F140" s="383"/>
      <c r="G140" s="383"/>
      <c r="H140" s="383"/>
      <c r="I140" s="383"/>
      <c r="J140" s="383"/>
      <c r="K140" s="383"/>
      <c r="L140" s="383"/>
      <c r="M140" s="383"/>
      <c r="N140" s="404"/>
      <c r="O140" s="405" t="s">
        <v>72</v>
      </c>
      <c r="P140" s="392"/>
      <c r="Q140" s="392"/>
      <c r="R140" s="392"/>
      <c r="S140" s="392"/>
      <c r="T140" s="392"/>
      <c r="U140" s="393"/>
      <c r="V140" s="37" t="s">
        <v>67</v>
      </c>
      <c r="W140" s="375">
        <f>IFERROR(SUM(W134:W138),"0")</f>
        <v>297.3</v>
      </c>
      <c r="X140" s="375">
        <f>IFERROR(SUM(X134:X138),"0")</f>
        <v>299.10000000000002</v>
      </c>
      <c r="Y140" s="37"/>
      <c r="Z140" s="376"/>
      <c r="AA140" s="376"/>
    </row>
    <row r="141" spans="1:67" ht="27.75" hidden="1" customHeight="1" x14ac:dyDescent="0.2">
      <c r="A141" s="490" t="s">
        <v>233</v>
      </c>
      <c r="B141" s="491"/>
      <c r="C141" s="491"/>
      <c r="D141" s="491"/>
      <c r="E141" s="491"/>
      <c r="F141" s="491"/>
      <c r="G141" s="491"/>
      <c r="H141" s="491"/>
      <c r="I141" s="491"/>
      <c r="J141" s="491"/>
      <c r="K141" s="491"/>
      <c r="L141" s="491"/>
      <c r="M141" s="491"/>
      <c r="N141" s="491"/>
      <c r="O141" s="491"/>
      <c r="P141" s="491"/>
      <c r="Q141" s="491"/>
      <c r="R141" s="491"/>
      <c r="S141" s="491"/>
      <c r="T141" s="491"/>
      <c r="U141" s="491"/>
      <c r="V141" s="491"/>
      <c r="W141" s="491"/>
      <c r="X141" s="491"/>
      <c r="Y141" s="491"/>
      <c r="Z141" s="48"/>
      <c r="AA141" s="48"/>
    </row>
    <row r="142" spans="1:67" ht="16.5" hidden="1" customHeight="1" x14ac:dyDescent="0.25">
      <c r="A142" s="382" t="s">
        <v>234</v>
      </c>
      <c r="B142" s="383"/>
      <c r="C142" s="383"/>
      <c r="D142" s="383"/>
      <c r="E142" s="383"/>
      <c r="F142" s="383"/>
      <c r="G142" s="383"/>
      <c r="H142" s="383"/>
      <c r="I142" s="383"/>
      <c r="J142" s="383"/>
      <c r="K142" s="383"/>
      <c r="L142" s="383"/>
      <c r="M142" s="383"/>
      <c r="N142" s="383"/>
      <c r="O142" s="383"/>
      <c r="P142" s="383"/>
      <c r="Q142" s="383"/>
      <c r="R142" s="383"/>
      <c r="S142" s="383"/>
      <c r="T142" s="383"/>
      <c r="U142" s="383"/>
      <c r="V142" s="383"/>
      <c r="W142" s="383"/>
      <c r="X142" s="383"/>
      <c r="Y142" s="383"/>
      <c r="Z142" s="367"/>
      <c r="AA142" s="367"/>
    </row>
    <row r="143" spans="1:67" ht="14.25" hidden="1" customHeight="1" x14ac:dyDescent="0.25">
      <c r="A143" s="385" t="s">
        <v>110</v>
      </c>
      <c r="B143" s="383"/>
      <c r="C143" s="383"/>
      <c r="D143" s="383"/>
      <c r="E143" s="383"/>
      <c r="F143" s="383"/>
      <c r="G143" s="383"/>
      <c r="H143" s="383"/>
      <c r="I143" s="383"/>
      <c r="J143" s="383"/>
      <c r="K143" s="383"/>
      <c r="L143" s="383"/>
      <c r="M143" s="383"/>
      <c r="N143" s="383"/>
      <c r="O143" s="383"/>
      <c r="P143" s="383"/>
      <c r="Q143" s="383"/>
      <c r="R143" s="383"/>
      <c r="S143" s="383"/>
      <c r="T143" s="383"/>
      <c r="U143" s="383"/>
      <c r="V143" s="383"/>
      <c r="W143" s="383"/>
      <c r="X143" s="383"/>
      <c r="Y143" s="383"/>
      <c r="Z143" s="366"/>
      <c r="AA143" s="366"/>
    </row>
    <row r="144" spans="1:67" ht="27" hidden="1" customHeight="1" x14ac:dyDescent="0.25">
      <c r="A144" s="54" t="s">
        <v>235</v>
      </c>
      <c r="B144" s="54" t="s">
        <v>236</v>
      </c>
      <c r="C144" s="31">
        <v>4301011223</v>
      </c>
      <c r="D144" s="386">
        <v>4607091383423</v>
      </c>
      <c r="E144" s="381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81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237</v>
      </c>
      <c r="B145" s="54" t="s">
        <v>238</v>
      </c>
      <c r="C145" s="31">
        <v>4301011338</v>
      </c>
      <c r="D145" s="386">
        <v>4607091381405</v>
      </c>
      <c r="E145" s="381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69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81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239</v>
      </c>
      <c r="B146" s="54" t="s">
        <v>240</v>
      </c>
      <c r="C146" s="31">
        <v>4301011333</v>
      </c>
      <c r="D146" s="386">
        <v>4607091386516</v>
      </c>
      <c r="E146" s="381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3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81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03"/>
      <c r="B147" s="383"/>
      <c r="C147" s="383"/>
      <c r="D147" s="383"/>
      <c r="E147" s="383"/>
      <c r="F147" s="383"/>
      <c r="G147" s="383"/>
      <c r="H147" s="383"/>
      <c r="I147" s="383"/>
      <c r="J147" s="383"/>
      <c r="K147" s="383"/>
      <c r="L147" s="383"/>
      <c r="M147" s="383"/>
      <c r="N147" s="404"/>
      <c r="O147" s="405" t="s">
        <v>72</v>
      </c>
      <c r="P147" s="392"/>
      <c r="Q147" s="392"/>
      <c r="R147" s="392"/>
      <c r="S147" s="392"/>
      <c r="T147" s="392"/>
      <c r="U147" s="393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hidden="1" x14ac:dyDescent="0.2">
      <c r="A148" s="383"/>
      <c r="B148" s="383"/>
      <c r="C148" s="383"/>
      <c r="D148" s="383"/>
      <c r="E148" s="383"/>
      <c r="F148" s="383"/>
      <c r="G148" s="383"/>
      <c r="H148" s="383"/>
      <c r="I148" s="383"/>
      <c r="J148" s="383"/>
      <c r="K148" s="383"/>
      <c r="L148" s="383"/>
      <c r="M148" s="383"/>
      <c r="N148" s="404"/>
      <c r="O148" s="405" t="s">
        <v>72</v>
      </c>
      <c r="P148" s="392"/>
      <c r="Q148" s="392"/>
      <c r="R148" s="392"/>
      <c r="S148" s="392"/>
      <c r="T148" s="392"/>
      <c r="U148" s="393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hidden="1" customHeight="1" x14ac:dyDescent="0.25">
      <c r="A149" s="382" t="s">
        <v>241</v>
      </c>
      <c r="B149" s="383"/>
      <c r="C149" s="383"/>
      <c r="D149" s="383"/>
      <c r="E149" s="383"/>
      <c r="F149" s="383"/>
      <c r="G149" s="383"/>
      <c r="H149" s="383"/>
      <c r="I149" s="383"/>
      <c r="J149" s="383"/>
      <c r="K149" s="383"/>
      <c r="L149" s="383"/>
      <c r="M149" s="383"/>
      <c r="N149" s="383"/>
      <c r="O149" s="383"/>
      <c r="P149" s="383"/>
      <c r="Q149" s="383"/>
      <c r="R149" s="383"/>
      <c r="S149" s="383"/>
      <c r="T149" s="383"/>
      <c r="U149" s="383"/>
      <c r="V149" s="383"/>
      <c r="W149" s="383"/>
      <c r="X149" s="383"/>
      <c r="Y149" s="383"/>
      <c r="Z149" s="367"/>
      <c r="AA149" s="367"/>
    </row>
    <row r="150" spans="1:67" ht="14.25" hidden="1" customHeight="1" x14ac:dyDescent="0.25">
      <c r="A150" s="385" t="s">
        <v>61</v>
      </c>
      <c r="B150" s="383"/>
      <c r="C150" s="383"/>
      <c r="D150" s="383"/>
      <c r="E150" s="383"/>
      <c r="F150" s="383"/>
      <c r="G150" s="383"/>
      <c r="H150" s="383"/>
      <c r="I150" s="383"/>
      <c r="J150" s="383"/>
      <c r="K150" s="383"/>
      <c r="L150" s="383"/>
      <c r="M150" s="383"/>
      <c r="N150" s="383"/>
      <c r="O150" s="383"/>
      <c r="P150" s="383"/>
      <c r="Q150" s="383"/>
      <c r="R150" s="383"/>
      <c r="S150" s="383"/>
      <c r="T150" s="383"/>
      <c r="U150" s="383"/>
      <c r="V150" s="383"/>
      <c r="W150" s="383"/>
      <c r="X150" s="383"/>
      <c r="Y150" s="383"/>
      <c r="Z150" s="366"/>
      <c r="AA150" s="366"/>
    </row>
    <row r="151" spans="1:67" ht="27" hidden="1" customHeight="1" x14ac:dyDescent="0.25">
      <c r="A151" s="54" t="s">
        <v>242</v>
      </c>
      <c r="B151" s="54" t="s">
        <v>243</v>
      </c>
      <c r="C151" s="31">
        <v>4301031191</v>
      </c>
      <c r="D151" s="386">
        <v>4680115880993</v>
      </c>
      <c r="E151" s="381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81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hidden="1" customHeight="1" x14ac:dyDescent="0.25">
      <c r="A152" s="54" t="s">
        <v>244</v>
      </c>
      <c r="B152" s="54" t="s">
        <v>245</v>
      </c>
      <c r="C152" s="31">
        <v>4301031204</v>
      </c>
      <c r="D152" s="386">
        <v>4680115881761</v>
      </c>
      <c r="E152" s="381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81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246</v>
      </c>
      <c r="B153" s="54" t="s">
        <v>247</v>
      </c>
      <c r="C153" s="31">
        <v>4301031201</v>
      </c>
      <c r="D153" s="386">
        <v>4680115881563</v>
      </c>
      <c r="E153" s="381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5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81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86">
        <v>4680115880986</v>
      </c>
      <c r="E154" s="381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7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81"/>
      <c r="T154" s="34"/>
      <c r="U154" s="34"/>
      <c r="V154" s="35" t="s">
        <v>67</v>
      </c>
      <c r="W154" s="373">
        <v>28</v>
      </c>
      <c r="X154" s="374">
        <f t="shared" si="28"/>
        <v>29.400000000000002</v>
      </c>
      <c r="Y154" s="36">
        <f>IFERROR(IF(X154=0,"",ROUNDUP(X154/H154,0)*0.00502),"")</f>
        <v>7.0280000000000009E-2</v>
      </c>
      <c r="Z154" s="56"/>
      <c r="AA154" s="57"/>
      <c r="AE154" s="64"/>
      <c r="BB154" s="147" t="s">
        <v>1</v>
      </c>
      <c r="BL154" s="64">
        <f t="shared" si="29"/>
        <v>29.733333333333331</v>
      </c>
      <c r="BM154" s="64">
        <f t="shared" si="30"/>
        <v>31.22</v>
      </c>
      <c r="BN154" s="64">
        <f t="shared" si="31"/>
        <v>5.6980056980056981E-2</v>
      </c>
      <c r="BO154" s="64">
        <f t="shared" si="32"/>
        <v>5.9829059829059839E-2</v>
      </c>
    </row>
    <row r="155" spans="1:67" ht="27" hidden="1" customHeight="1" x14ac:dyDescent="0.25">
      <c r="A155" s="54" t="s">
        <v>250</v>
      </c>
      <c r="B155" s="54" t="s">
        <v>251</v>
      </c>
      <c r="C155" s="31">
        <v>4301031190</v>
      </c>
      <c r="D155" s="386">
        <v>4680115880207</v>
      </c>
      <c r="E155" s="381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7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81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252</v>
      </c>
      <c r="B156" s="54" t="s">
        <v>253</v>
      </c>
      <c r="C156" s="31">
        <v>4301031205</v>
      </c>
      <c r="D156" s="386">
        <v>4680115881785</v>
      </c>
      <c r="E156" s="381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5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81"/>
      <c r="T156" s="34"/>
      <c r="U156" s="34"/>
      <c r="V156" s="35" t="s">
        <v>67</v>
      </c>
      <c r="W156" s="373">
        <v>98</v>
      </c>
      <c r="X156" s="374">
        <f t="shared" si="28"/>
        <v>98.7</v>
      </c>
      <c r="Y156" s="36">
        <f>IFERROR(IF(X156=0,"",ROUNDUP(X156/H156,0)*0.00502),"")</f>
        <v>0.23594000000000001</v>
      </c>
      <c r="Z156" s="56"/>
      <c r="AA156" s="57"/>
      <c r="AE156" s="64"/>
      <c r="BB156" s="149" t="s">
        <v>1</v>
      </c>
      <c r="BL156" s="64">
        <f t="shared" si="29"/>
        <v>104.06666666666666</v>
      </c>
      <c r="BM156" s="64">
        <f t="shared" si="30"/>
        <v>104.80999999999999</v>
      </c>
      <c r="BN156" s="64">
        <f t="shared" si="31"/>
        <v>0.19943019943019943</v>
      </c>
      <c r="BO156" s="64">
        <f t="shared" si="32"/>
        <v>0.20085470085470086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86">
        <v>4680115881679</v>
      </c>
      <c r="E157" s="381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81"/>
      <c r="T157" s="34"/>
      <c r="U157" s="34"/>
      <c r="V157" s="35" t="s">
        <v>67</v>
      </c>
      <c r="W157" s="373">
        <v>98</v>
      </c>
      <c r="X157" s="374">
        <f t="shared" si="28"/>
        <v>98.7</v>
      </c>
      <c r="Y157" s="36">
        <f>IFERROR(IF(X157=0,"",ROUNDUP(X157/H157,0)*0.00502),"")</f>
        <v>0.23594000000000001</v>
      </c>
      <c r="Z157" s="56"/>
      <c r="AA157" s="57"/>
      <c r="AE157" s="64"/>
      <c r="BB157" s="150" t="s">
        <v>1</v>
      </c>
      <c r="BL157" s="64">
        <f t="shared" si="29"/>
        <v>102.66666666666667</v>
      </c>
      <c r="BM157" s="64">
        <f t="shared" si="30"/>
        <v>103.4</v>
      </c>
      <c r="BN157" s="64">
        <f t="shared" si="31"/>
        <v>0.19943019943019943</v>
      </c>
      <c r="BO157" s="64">
        <f t="shared" si="32"/>
        <v>0.20085470085470086</v>
      </c>
    </row>
    <row r="158" spans="1:67" ht="27" hidden="1" customHeight="1" x14ac:dyDescent="0.25">
      <c r="A158" s="54" t="s">
        <v>256</v>
      </c>
      <c r="B158" s="54" t="s">
        <v>257</v>
      </c>
      <c r="C158" s="31">
        <v>4301031158</v>
      </c>
      <c r="D158" s="386">
        <v>4680115880191</v>
      </c>
      <c r="E158" s="381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5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81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hidden="1" customHeight="1" x14ac:dyDescent="0.25">
      <c r="A159" s="54" t="s">
        <v>258</v>
      </c>
      <c r="B159" s="54" t="s">
        <v>259</v>
      </c>
      <c r="C159" s="31">
        <v>4301031245</v>
      </c>
      <c r="D159" s="386">
        <v>4680115883963</v>
      </c>
      <c r="E159" s="381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8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81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403"/>
      <c r="B160" s="383"/>
      <c r="C160" s="383"/>
      <c r="D160" s="383"/>
      <c r="E160" s="383"/>
      <c r="F160" s="383"/>
      <c r="G160" s="383"/>
      <c r="H160" s="383"/>
      <c r="I160" s="383"/>
      <c r="J160" s="383"/>
      <c r="K160" s="383"/>
      <c r="L160" s="383"/>
      <c r="M160" s="383"/>
      <c r="N160" s="404"/>
      <c r="O160" s="405" t="s">
        <v>72</v>
      </c>
      <c r="P160" s="392"/>
      <c r="Q160" s="392"/>
      <c r="R160" s="392"/>
      <c r="S160" s="392"/>
      <c r="T160" s="392"/>
      <c r="U160" s="393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106.66666666666666</v>
      </c>
      <c r="X160" s="375">
        <f>IFERROR(X151/H151,"0")+IFERROR(X152/H152,"0")+IFERROR(X153/H153,"0")+IFERROR(X154/H154,"0")+IFERROR(X155/H155,"0")+IFERROR(X156/H156,"0")+IFERROR(X157/H157,"0")+IFERROR(X158/H158,"0")+IFERROR(X159/H159,"0")</f>
        <v>108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0.54216000000000009</v>
      </c>
      <c r="Z160" s="376"/>
      <c r="AA160" s="376"/>
    </row>
    <row r="161" spans="1:67" x14ac:dyDescent="0.2">
      <c r="A161" s="383"/>
      <c r="B161" s="383"/>
      <c r="C161" s="383"/>
      <c r="D161" s="383"/>
      <c r="E161" s="383"/>
      <c r="F161" s="383"/>
      <c r="G161" s="383"/>
      <c r="H161" s="383"/>
      <c r="I161" s="383"/>
      <c r="J161" s="383"/>
      <c r="K161" s="383"/>
      <c r="L161" s="383"/>
      <c r="M161" s="383"/>
      <c r="N161" s="404"/>
      <c r="O161" s="405" t="s">
        <v>72</v>
      </c>
      <c r="P161" s="392"/>
      <c r="Q161" s="392"/>
      <c r="R161" s="392"/>
      <c r="S161" s="392"/>
      <c r="T161" s="392"/>
      <c r="U161" s="393"/>
      <c r="V161" s="37" t="s">
        <v>67</v>
      </c>
      <c r="W161" s="375">
        <f>IFERROR(SUM(W151:W159),"0")</f>
        <v>224</v>
      </c>
      <c r="X161" s="375">
        <f>IFERROR(SUM(X151:X159),"0")</f>
        <v>226.8</v>
      </c>
      <c r="Y161" s="37"/>
      <c r="Z161" s="376"/>
      <c r="AA161" s="376"/>
    </row>
    <row r="162" spans="1:67" ht="16.5" hidden="1" customHeight="1" x14ac:dyDescent="0.25">
      <c r="A162" s="382" t="s">
        <v>260</v>
      </c>
      <c r="B162" s="383"/>
      <c r="C162" s="383"/>
      <c r="D162" s="383"/>
      <c r="E162" s="383"/>
      <c r="F162" s="383"/>
      <c r="G162" s="383"/>
      <c r="H162" s="383"/>
      <c r="I162" s="383"/>
      <c r="J162" s="383"/>
      <c r="K162" s="383"/>
      <c r="L162" s="383"/>
      <c r="M162" s="383"/>
      <c r="N162" s="383"/>
      <c r="O162" s="383"/>
      <c r="P162" s="383"/>
      <c r="Q162" s="383"/>
      <c r="R162" s="383"/>
      <c r="S162" s="383"/>
      <c r="T162" s="383"/>
      <c r="U162" s="383"/>
      <c r="V162" s="383"/>
      <c r="W162" s="383"/>
      <c r="X162" s="383"/>
      <c r="Y162" s="383"/>
      <c r="Z162" s="367"/>
      <c r="AA162" s="367"/>
    </row>
    <row r="163" spans="1:67" ht="14.25" hidden="1" customHeight="1" x14ac:dyDescent="0.25">
      <c r="A163" s="385" t="s">
        <v>110</v>
      </c>
      <c r="B163" s="383"/>
      <c r="C163" s="383"/>
      <c r="D163" s="383"/>
      <c r="E163" s="383"/>
      <c r="F163" s="383"/>
      <c r="G163" s="383"/>
      <c r="H163" s="383"/>
      <c r="I163" s="383"/>
      <c r="J163" s="383"/>
      <c r="K163" s="383"/>
      <c r="L163" s="383"/>
      <c r="M163" s="383"/>
      <c r="N163" s="383"/>
      <c r="O163" s="383"/>
      <c r="P163" s="383"/>
      <c r="Q163" s="383"/>
      <c r="R163" s="383"/>
      <c r="S163" s="383"/>
      <c r="T163" s="383"/>
      <c r="U163" s="383"/>
      <c r="V163" s="383"/>
      <c r="W163" s="383"/>
      <c r="X163" s="383"/>
      <c r="Y163" s="383"/>
      <c r="Z163" s="366"/>
      <c r="AA163" s="366"/>
    </row>
    <row r="164" spans="1:67" ht="16.5" hidden="1" customHeight="1" x14ac:dyDescent="0.25">
      <c r="A164" s="54" t="s">
        <v>261</v>
      </c>
      <c r="B164" s="54" t="s">
        <v>262</v>
      </c>
      <c r="C164" s="31">
        <v>4301011450</v>
      </c>
      <c r="D164" s="386">
        <v>4680115881402</v>
      </c>
      <c r="E164" s="381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81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263</v>
      </c>
      <c r="B165" s="54" t="s">
        <v>264</v>
      </c>
      <c r="C165" s="31">
        <v>4301011454</v>
      </c>
      <c r="D165" s="386">
        <v>4680115881396</v>
      </c>
      <c r="E165" s="381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5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81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03"/>
      <c r="B166" s="383"/>
      <c r="C166" s="383"/>
      <c r="D166" s="383"/>
      <c r="E166" s="383"/>
      <c r="F166" s="383"/>
      <c r="G166" s="383"/>
      <c r="H166" s="383"/>
      <c r="I166" s="383"/>
      <c r="J166" s="383"/>
      <c r="K166" s="383"/>
      <c r="L166" s="383"/>
      <c r="M166" s="383"/>
      <c r="N166" s="404"/>
      <c r="O166" s="405" t="s">
        <v>72</v>
      </c>
      <c r="P166" s="392"/>
      <c r="Q166" s="392"/>
      <c r="R166" s="392"/>
      <c r="S166" s="392"/>
      <c r="T166" s="392"/>
      <c r="U166" s="393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hidden="1" x14ac:dyDescent="0.2">
      <c r="A167" s="383"/>
      <c r="B167" s="383"/>
      <c r="C167" s="383"/>
      <c r="D167" s="383"/>
      <c r="E167" s="383"/>
      <c r="F167" s="383"/>
      <c r="G167" s="383"/>
      <c r="H167" s="383"/>
      <c r="I167" s="383"/>
      <c r="J167" s="383"/>
      <c r="K167" s="383"/>
      <c r="L167" s="383"/>
      <c r="M167" s="383"/>
      <c r="N167" s="404"/>
      <c r="O167" s="405" t="s">
        <v>72</v>
      </c>
      <c r="P167" s="392"/>
      <c r="Q167" s="392"/>
      <c r="R167" s="392"/>
      <c r="S167" s="392"/>
      <c r="T167" s="392"/>
      <c r="U167" s="393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hidden="1" customHeight="1" x14ac:dyDescent="0.25">
      <c r="A168" s="385" t="s">
        <v>102</v>
      </c>
      <c r="B168" s="383"/>
      <c r="C168" s="383"/>
      <c r="D168" s="383"/>
      <c r="E168" s="383"/>
      <c r="F168" s="383"/>
      <c r="G168" s="383"/>
      <c r="H168" s="383"/>
      <c r="I168" s="383"/>
      <c r="J168" s="383"/>
      <c r="K168" s="383"/>
      <c r="L168" s="383"/>
      <c r="M168" s="383"/>
      <c r="N168" s="383"/>
      <c r="O168" s="383"/>
      <c r="P168" s="383"/>
      <c r="Q168" s="383"/>
      <c r="R168" s="383"/>
      <c r="S168" s="383"/>
      <c r="T168" s="383"/>
      <c r="U168" s="383"/>
      <c r="V168" s="383"/>
      <c r="W168" s="383"/>
      <c r="X168" s="383"/>
      <c r="Y168" s="383"/>
      <c r="Z168" s="366"/>
      <c r="AA168" s="366"/>
    </row>
    <row r="169" spans="1:67" ht="16.5" hidden="1" customHeight="1" x14ac:dyDescent="0.25">
      <c r="A169" s="54" t="s">
        <v>265</v>
      </c>
      <c r="B169" s="54" t="s">
        <v>266</v>
      </c>
      <c r="C169" s="31">
        <v>4301020262</v>
      </c>
      <c r="D169" s="386">
        <v>4680115882935</v>
      </c>
      <c r="E169" s="381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81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267</v>
      </c>
      <c r="B170" s="54" t="s">
        <v>268</v>
      </c>
      <c r="C170" s="31">
        <v>4301020220</v>
      </c>
      <c r="D170" s="386">
        <v>4680115880764</v>
      </c>
      <c r="E170" s="381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81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03"/>
      <c r="B171" s="383"/>
      <c r="C171" s="383"/>
      <c r="D171" s="383"/>
      <c r="E171" s="383"/>
      <c r="F171" s="383"/>
      <c r="G171" s="383"/>
      <c r="H171" s="383"/>
      <c r="I171" s="383"/>
      <c r="J171" s="383"/>
      <c r="K171" s="383"/>
      <c r="L171" s="383"/>
      <c r="M171" s="383"/>
      <c r="N171" s="404"/>
      <c r="O171" s="405" t="s">
        <v>72</v>
      </c>
      <c r="P171" s="392"/>
      <c r="Q171" s="392"/>
      <c r="R171" s="392"/>
      <c r="S171" s="392"/>
      <c r="T171" s="392"/>
      <c r="U171" s="393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hidden="1" x14ac:dyDescent="0.2">
      <c r="A172" s="383"/>
      <c r="B172" s="383"/>
      <c r="C172" s="383"/>
      <c r="D172" s="383"/>
      <c r="E172" s="383"/>
      <c r="F172" s="383"/>
      <c r="G172" s="383"/>
      <c r="H172" s="383"/>
      <c r="I172" s="383"/>
      <c r="J172" s="383"/>
      <c r="K172" s="383"/>
      <c r="L172" s="383"/>
      <c r="M172" s="383"/>
      <c r="N172" s="404"/>
      <c r="O172" s="405" t="s">
        <v>72</v>
      </c>
      <c r="P172" s="392"/>
      <c r="Q172" s="392"/>
      <c r="R172" s="392"/>
      <c r="S172" s="392"/>
      <c r="T172" s="392"/>
      <c r="U172" s="393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hidden="1" customHeight="1" x14ac:dyDescent="0.25">
      <c r="A173" s="385" t="s">
        <v>61</v>
      </c>
      <c r="B173" s="383"/>
      <c r="C173" s="383"/>
      <c r="D173" s="383"/>
      <c r="E173" s="383"/>
      <c r="F173" s="383"/>
      <c r="G173" s="383"/>
      <c r="H173" s="383"/>
      <c r="I173" s="383"/>
      <c r="J173" s="383"/>
      <c r="K173" s="383"/>
      <c r="L173" s="383"/>
      <c r="M173" s="383"/>
      <c r="N173" s="383"/>
      <c r="O173" s="383"/>
      <c r="P173" s="383"/>
      <c r="Q173" s="383"/>
      <c r="R173" s="383"/>
      <c r="S173" s="383"/>
      <c r="T173" s="383"/>
      <c r="U173" s="383"/>
      <c r="V173" s="383"/>
      <c r="W173" s="383"/>
      <c r="X173" s="383"/>
      <c r="Y173" s="383"/>
      <c r="Z173" s="366"/>
      <c r="AA173" s="366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86">
        <v>4680115882683</v>
      </c>
      <c r="E174" s="381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5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81"/>
      <c r="T174" s="34"/>
      <c r="U174" s="34"/>
      <c r="V174" s="35" t="s">
        <v>67</v>
      </c>
      <c r="W174" s="373">
        <v>230</v>
      </c>
      <c r="X174" s="374">
        <f>IFERROR(IF(W174="",0,CEILING((W174/$H174),1)*$H174),"")</f>
        <v>232.20000000000002</v>
      </c>
      <c r="Y174" s="36">
        <f>IFERROR(IF(X174=0,"",ROUNDUP(X174/H174,0)*0.00937),"")</f>
        <v>0.40290999999999999</v>
      </c>
      <c r="Z174" s="56"/>
      <c r="AA174" s="57"/>
      <c r="AE174" s="64"/>
      <c r="BB174" s="157" t="s">
        <v>1</v>
      </c>
      <c r="BL174" s="64">
        <f>IFERROR(W174*I174/H174,"0")</f>
        <v>238.94444444444446</v>
      </c>
      <c r="BM174" s="64">
        <f>IFERROR(X174*I174/H174,"0")</f>
        <v>241.23000000000005</v>
      </c>
      <c r="BN174" s="64">
        <f>IFERROR(1/J174*(W174/H174),"0")</f>
        <v>0.35493827160493824</v>
      </c>
      <c r="BO174" s="64">
        <f>IFERROR(1/J174*(X174/H174),"0")</f>
        <v>0.35833333333333334</v>
      </c>
    </row>
    <row r="175" spans="1:67" ht="27" customHeight="1" x14ac:dyDescent="0.25">
      <c r="A175" s="54" t="s">
        <v>271</v>
      </c>
      <c r="B175" s="54" t="s">
        <v>272</v>
      </c>
      <c r="C175" s="31">
        <v>4301031230</v>
      </c>
      <c r="D175" s="386">
        <v>4680115882690</v>
      </c>
      <c r="E175" s="381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4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81"/>
      <c r="T175" s="34"/>
      <c r="U175" s="34"/>
      <c r="V175" s="35" t="s">
        <v>67</v>
      </c>
      <c r="W175" s="373">
        <v>70</v>
      </c>
      <c r="X175" s="374">
        <f>IFERROR(IF(W175="",0,CEILING((W175/$H175),1)*$H175),"")</f>
        <v>70.2</v>
      </c>
      <c r="Y175" s="36">
        <f>IFERROR(IF(X175=0,"",ROUNDUP(X175/H175,0)*0.00937),"")</f>
        <v>0.12181</v>
      </c>
      <c r="Z175" s="56"/>
      <c r="AA175" s="57"/>
      <c r="AE175" s="64"/>
      <c r="BB175" s="158" t="s">
        <v>1</v>
      </c>
      <c r="BL175" s="64">
        <f>IFERROR(W175*I175/H175,"0")</f>
        <v>72.722222222222229</v>
      </c>
      <c r="BM175" s="64">
        <f>IFERROR(X175*I175/H175,"0")</f>
        <v>72.930000000000007</v>
      </c>
      <c r="BN175" s="64">
        <f>IFERROR(1/J175*(W175/H175),"0")</f>
        <v>0.10802469135802469</v>
      </c>
      <c r="BO175" s="64">
        <f>IFERROR(1/J175*(X175/H175),"0")</f>
        <v>0.10833333333333334</v>
      </c>
    </row>
    <row r="176" spans="1:67" ht="27" customHeight="1" x14ac:dyDescent="0.25">
      <c r="A176" s="54" t="s">
        <v>273</v>
      </c>
      <c r="B176" s="54" t="s">
        <v>274</v>
      </c>
      <c r="C176" s="31">
        <v>4301031220</v>
      </c>
      <c r="D176" s="386">
        <v>4680115882669</v>
      </c>
      <c r="E176" s="381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6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81"/>
      <c r="T176" s="34"/>
      <c r="U176" s="34"/>
      <c r="V176" s="35" t="s">
        <v>67</v>
      </c>
      <c r="W176" s="373">
        <v>290</v>
      </c>
      <c r="X176" s="374">
        <f>IFERROR(IF(W176="",0,CEILING((W176/$H176),1)*$H176),"")</f>
        <v>291.60000000000002</v>
      </c>
      <c r="Y176" s="36">
        <f>IFERROR(IF(X176=0,"",ROUNDUP(X176/H176,0)*0.00937),"")</f>
        <v>0.50597999999999999</v>
      </c>
      <c r="Z176" s="56"/>
      <c r="AA176" s="57"/>
      <c r="AE176" s="64"/>
      <c r="BB176" s="159" t="s">
        <v>1</v>
      </c>
      <c r="BL176" s="64">
        <f>IFERROR(W176*I176/H176,"0")</f>
        <v>301.27777777777777</v>
      </c>
      <c r="BM176" s="64">
        <f>IFERROR(X176*I176/H176,"0")</f>
        <v>302.94</v>
      </c>
      <c r="BN176" s="64">
        <f>IFERROR(1/J176*(W176/H176),"0")</f>
        <v>0.44753086419753085</v>
      </c>
      <c r="BO176" s="64">
        <f>IFERROR(1/J176*(X176/H176),"0")</f>
        <v>0.45</v>
      </c>
    </row>
    <row r="177" spans="1:67" ht="27" customHeight="1" x14ac:dyDescent="0.25">
      <c r="A177" s="54" t="s">
        <v>275</v>
      </c>
      <c r="B177" s="54" t="s">
        <v>276</v>
      </c>
      <c r="C177" s="31">
        <v>4301031221</v>
      </c>
      <c r="D177" s="386">
        <v>4680115882676</v>
      </c>
      <c r="E177" s="381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4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81"/>
      <c r="T177" s="34"/>
      <c r="U177" s="34"/>
      <c r="V177" s="35" t="s">
        <v>67</v>
      </c>
      <c r="W177" s="373">
        <v>70</v>
      </c>
      <c r="X177" s="374">
        <f>IFERROR(IF(W177="",0,CEILING((W177/$H177),1)*$H177),"")</f>
        <v>70.2</v>
      </c>
      <c r="Y177" s="36">
        <f>IFERROR(IF(X177=0,"",ROUNDUP(X177/H177,0)*0.00937),"")</f>
        <v>0.12181</v>
      </c>
      <c r="Z177" s="56"/>
      <c r="AA177" s="57"/>
      <c r="AE177" s="64"/>
      <c r="BB177" s="160" t="s">
        <v>1</v>
      </c>
      <c r="BL177" s="64">
        <f>IFERROR(W177*I177/H177,"0")</f>
        <v>72.722222222222229</v>
      </c>
      <c r="BM177" s="64">
        <f>IFERROR(X177*I177/H177,"0")</f>
        <v>72.930000000000007</v>
      </c>
      <c r="BN177" s="64">
        <f>IFERROR(1/J177*(W177/H177),"0")</f>
        <v>0.10802469135802469</v>
      </c>
      <c r="BO177" s="64">
        <f>IFERROR(1/J177*(X177/H177),"0")</f>
        <v>0.10833333333333334</v>
      </c>
    </row>
    <row r="178" spans="1:67" x14ac:dyDescent="0.2">
      <c r="A178" s="403"/>
      <c r="B178" s="383"/>
      <c r="C178" s="383"/>
      <c r="D178" s="383"/>
      <c r="E178" s="383"/>
      <c r="F178" s="383"/>
      <c r="G178" s="383"/>
      <c r="H178" s="383"/>
      <c r="I178" s="383"/>
      <c r="J178" s="383"/>
      <c r="K178" s="383"/>
      <c r="L178" s="383"/>
      <c r="M178" s="383"/>
      <c r="N178" s="404"/>
      <c r="O178" s="405" t="s">
        <v>72</v>
      </c>
      <c r="P178" s="392"/>
      <c r="Q178" s="392"/>
      <c r="R178" s="392"/>
      <c r="S178" s="392"/>
      <c r="T178" s="392"/>
      <c r="U178" s="393"/>
      <c r="V178" s="37" t="s">
        <v>73</v>
      </c>
      <c r="W178" s="375">
        <f>IFERROR(W174/H174,"0")+IFERROR(W175/H175,"0")+IFERROR(W176/H176,"0")+IFERROR(W177/H177,"0")</f>
        <v>122.22222222222221</v>
      </c>
      <c r="X178" s="375">
        <f>IFERROR(X174/H174,"0")+IFERROR(X175/H175,"0")+IFERROR(X176/H176,"0")+IFERROR(X177/H177,"0")</f>
        <v>123</v>
      </c>
      <c r="Y178" s="375">
        <f>IFERROR(IF(Y174="",0,Y174),"0")+IFERROR(IF(Y175="",0,Y175),"0")+IFERROR(IF(Y176="",0,Y176),"0")+IFERROR(IF(Y177="",0,Y177),"0")</f>
        <v>1.1525099999999999</v>
      </c>
      <c r="Z178" s="376"/>
      <c r="AA178" s="376"/>
    </row>
    <row r="179" spans="1:67" x14ac:dyDescent="0.2">
      <c r="A179" s="383"/>
      <c r="B179" s="383"/>
      <c r="C179" s="383"/>
      <c r="D179" s="383"/>
      <c r="E179" s="383"/>
      <c r="F179" s="383"/>
      <c r="G179" s="383"/>
      <c r="H179" s="383"/>
      <c r="I179" s="383"/>
      <c r="J179" s="383"/>
      <c r="K179" s="383"/>
      <c r="L179" s="383"/>
      <c r="M179" s="383"/>
      <c r="N179" s="404"/>
      <c r="O179" s="405" t="s">
        <v>72</v>
      </c>
      <c r="P179" s="392"/>
      <c r="Q179" s="392"/>
      <c r="R179" s="392"/>
      <c r="S179" s="392"/>
      <c r="T179" s="392"/>
      <c r="U179" s="393"/>
      <c r="V179" s="37" t="s">
        <v>67</v>
      </c>
      <c r="W179" s="375">
        <f>IFERROR(SUM(W174:W177),"0")</f>
        <v>660</v>
      </c>
      <c r="X179" s="375">
        <f>IFERROR(SUM(X174:X177),"0")</f>
        <v>664.2</v>
      </c>
      <c r="Y179" s="37"/>
      <c r="Z179" s="376"/>
      <c r="AA179" s="376"/>
    </row>
    <row r="180" spans="1:67" ht="14.25" hidden="1" customHeight="1" x14ac:dyDescent="0.25">
      <c r="A180" s="385" t="s">
        <v>74</v>
      </c>
      <c r="B180" s="383"/>
      <c r="C180" s="383"/>
      <c r="D180" s="383"/>
      <c r="E180" s="383"/>
      <c r="F180" s="383"/>
      <c r="G180" s="383"/>
      <c r="H180" s="383"/>
      <c r="I180" s="383"/>
      <c r="J180" s="383"/>
      <c r="K180" s="383"/>
      <c r="L180" s="383"/>
      <c r="M180" s="383"/>
      <c r="N180" s="383"/>
      <c r="O180" s="383"/>
      <c r="P180" s="383"/>
      <c r="Q180" s="383"/>
      <c r="R180" s="383"/>
      <c r="S180" s="383"/>
      <c r="T180" s="383"/>
      <c r="U180" s="383"/>
      <c r="V180" s="383"/>
      <c r="W180" s="383"/>
      <c r="X180" s="383"/>
      <c r="Y180" s="383"/>
      <c r="Z180" s="366"/>
      <c r="AA180" s="366"/>
    </row>
    <row r="181" spans="1:67" ht="27" hidden="1" customHeight="1" x14ac:dyDescent="0.25">
      <c r="A181" s="54" t="s">
        <v>277</v>
      </c>
      <c r="B181" s="54" t="s">
        <v>278</v>
      </c>
      <c r="C181" s="31">
        <v>4301051409</v>
      </c>
      <c r="D181" s="386">
        <v>4680115881556</v>
      </c>
      <c r="E181" s="381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6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81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hidden="1" customHeight="1" x14ac:dyDescent="0.25">
      <c r="A182" s="54" t="s">
        <v>279</v>
      </c>
      <c r="B182" s="54" t="s">
        <v>280</v>
      </c>
      <c r="C182" s="31">
        <v>4301051408</v>
      </c>
      <c r="D182" s="386">
        <v>4680115881594</v>
      </c>
      <c r="E182" s="381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81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281</v>
      </c>
      <c r="B183" s="54" t="s">
        <v>282</v>
      </c>
      <c r="C183" s="31">
        <v>4301051505</v>
      </c>
      <c r="D183" s="386">
        <v>4680115881587</v>
      </c>
      <c r="E183" s="381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4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81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hidden="1" customHeight="1" x14ac:dyDescent="0.25">
      <c r="A184" s="54" t="s">
        <v>283</v>
      </c>
      <c r="B184" s="54" t="s">
        <v>284</v>
      </c>
      <c r="C184" s="31">
        <v>4301051380</v>
      </c>
      <c r="D184" s="386">
        <v>4680115880962</v>
      </c>
      <c r="E184" s="381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6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81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285</v>
      </c>
      <c r="B185" s="54" t="s">
        <v>286</v>
      </c>
      <c r="C185" s="31">
        <v>4301051411</v>
      </c>
      <c r="D185" s="386">
        <v>4680115881617</v>
      </c>
      <c r="E185" s="381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43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81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customHeight="1" x14ac:dyDescent="0.25">
      <c r="A186" s="54" t="s">
        <v>287</v>
      </c>
      <c r="B186" s="54" t="s">
        <v>288</v>
      </c>
      <c r="C186" s="31">
        <v>4301051538</v>
      </c>
      <c r="D186" s="386">
        <v>4680115880573</v>
      </c>
      <c r="E186" s="381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44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81"/>
      <c r="T186" s="34"/>
      <c r="U186" s="34"/>
      <c r="V186" s="35" t="s">
        <v>67</v>
      </c>
      <c r="W186" s="373">
        <v>80</v>
      </c>
      <c r="X186" s="374">
        <f t="shared" si="33"/>
        <v>87</v>
      </c>
      <c r="Y186" s="36">
        <f>IFERROR(IF(X186=0,"",ROUNDUP(X186/H186,0)*0.02175),"")</f>
        <v>0.21749999999999997</v>
      </c>
      <c r="Z186" s="56"/>
      <c r="AA186" s="57"/>
      <c r="AE186" s="64"/>
      <c r="BB186" s="166" t="s">
        <v>1</v>
      </c>
      <c r="BL186" s="64">
        <f t="shared" si="34"/>
        <v>85.186206896551724</v>
      </c>
      <c r="BM186" s="64">
        <f t="shared" si="35"/>
        <v>92.64</v>
      </c>
      <c r="BN186" s="64">
        <f t="shared" si="36"/>
        <v>0.16420361247947457</v>
      </c>
      <c r="BO186" s="64">
        <f t="shared" si="37"/>
        <v>0.17857142857142855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86">
        <v>4680115881228</v>
      </c>
      <c r="E187" s="381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50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81"/>
      <c r="T187" s="34"/>
      <c r="U187" s="34"/>
      <c r="V187" s="35" t="s">
        <v>67</v>
      </c>
      <c r="W187" s="373">
        <v>44</v>
      </c>
      <c r="X187" s="374">
        <f t="shared" si="33"/>
        <v>45.6</v>
      </c>
      <c r="Y187" s="36">
        <f>IFERROR(IF(X187=0,"",ROUNDUP(X187/H187,0)*0.00753),"")</f>
        <v>0.14307</v>
      </c>
      <c r="Z187" s="56"/>
      <c r="AA187" s="57"/>
      <c r="AE187" s="64"/>
      <c r="BB187" s="167" t="s">
        <v>1</v>
      </c>
      <c r="BL187" s="64">
        <f t="shared" si="34"/>
        <v>48.986666666666672</v>
      </c>
      <c r="BM187" s="64">
        <f t="shared" si="35"/>
        <v>50.768000000000008</v>
      </c>
      <c r="BN187" s="64">
        <f t="shared" si="36"/>
        <v>0.11752136752136753</v>
      </c>
      <c r="BO187" s="64">
        <f t="shared" si="37"/>
        <v>0.12179487179487179</v>
      </c>
    </row>
    <row r="188" spans="1:67" ht="27" hidden="1" customHeight="1" x14ac:dyDescent="0.25">
      <c r="A188" s="54" t="s">
        <v>291</v>
      </c>
      <c r="B188" s="54" t="s">
        <v>292</v>
      </c>
      <c r="C188" s="31">
        <v>4301051506</v>
      </c>
      <c r="D188" s="386">
        <v>4680115881037</v>
      </c>
      <c r="E188" s="381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81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86">
        <v>4680115881211</v>
      </c>
      <c r="E189" s="381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50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81"/>
      <c r="T189" s="34"/>
      <c r="U189" s="34"/>
      <c r="V189" s="35" t="s">
        <v>67</v>
      </c>
      <c r="W189" s="373">
        <v>100</v>
      </c>
      <c r="X189" s="374">
        <f t="shared" si="33"/>
        <v>100.8</v>
      </c>
      <c r="Y189" s="36">
        <f>IFERROR(IF(X189=0,"",ROUNDUP(X189/H189,0)*0.00753),"")</f>
        <v>0.31625999999999999</v>
      </c>
      <c r="Z189" s="56"/>
      <c r="AA189" s="57"/>
      <c r="AE189" s="64"/>
      <c r="BB189" s="169" t="s">
        <v>1</v>
      </c>
      <c r="BL189" s="64">
        <f t="shared" si="34"/>
        <v>108.33333333333334</v>
      </c>
      <c r="BM189" s="64">
        <f t="shared" si="35"/>
        <v>109.2</v>
      </c>
      <c r="BN189" s="64">
        <f t="shared" si="36"/>
        <v>0.26709401709401709</v>
      </c>
      <c r="BO189" s="64">
        <f t="shared" si="37"/>
        <v>0.26923076923076922</v>
      </c>
    </row>
    <row r="190" spans="1:67" ht="27" hidden="1" customHeight="1" x14ac:dyDescent="0.25">
      <c r="A190" s="54" t="s">
        <v>295</v>
      </c>
      <c r="B190" s="54" t="s">
        <v>296</v>
      </c>
      <c r="C190" s="31">
        <v>4301051378</v>
      </c>
      <c r="D190" s="386">
        <v>4680115881020</v>
      </c>
      <c r="E190" s="381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4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81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297</v>
      </c>
      <c r="B191" s="54" t="s">
        <v>298</v>
      </c>
      <c r="C191" s="31">
        <v>4301051407</v>
      </c>
      <c r="D191" s="386">
        <v>4680115882195</v>
      </c>
      <c r="E191" s="381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6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81"/>
      <c r="T191" s="34"/>
      <c r="U191" s="34"/>
      <c r="V191" s="35" t="s">
        <v>67</v>
      </c>
      <c r="W191" s="373">
        <v>188</v>
      </c>
      <c r="X191" s="374">
        <f t="shared" si="33"/>
        <v>189.6</v>
      </c>
      <c r="Y191" s="36">
        <f t="shared" ref="Y191:Y197" si="38">IFERROR(IF(X191=0,"",ROUNDUP(X191/H191,0)*0.00753),"")</f>
        <v>0.59487000000000001</v>
      </c>
      <c r="Z191" s="56"/>
      <c r="AA191" s="57"/>
      <c r="AE191" s="64"/>
      <c r="BB191" s="171" t="s">
        <v>1</v>
      </c>
      <c r="BL191" s="64">
        <f t="shared" si="34"/>
        <v>210.71666666666667</v>
      </c>
      <c r="BM191" s="64">
        <f t="shared" si="35"/>
        <v>212.51000000000002</v>
      </c>
      <c r="BN191" s="64">
        <f t="shared" si="36"/>
        <v>0.50213675213675213</v>
      </c>
      <c r="BO191" s="64">
        <f t="shared" si="37"/>
        <v>0.50641025641025639</v>
      </c>
    </row>
    <row r="192" spans="1:67" ht="27" hidden="1" customHeight="1" x14ac:dyDescent="0.25">
      <c r="A192" s="54" t="s">
        <v>299</v>
      </c>
      <c r="B192" s="54" t="s">
        <v>300</v>
      </c>
      <c r="C192" s="31">
        <v>4301051479</v>
      </c>
      <c r="D192" s="386">
        <v>4680115882607</v>
      </c>
      <c r="E192" s="381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64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81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86">
        <v>4680115880092</v>
      </c>
      <c r="E193" s="381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5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81"/>
      <c r="T193" s="34"/>
      <c r="U193" s="34"/>
      <c r="V193" s="35" t="s">
        <v>67</v>
      </c>
      <c r="W193" s="373">
        <v>108</v>
      </c>
      <c r="X193" s="374">
        <f t="shared" si="33"/>
        <v>108</v>
      </c>
      <c r="Y193" s="36">
        <f t="shared" si="38"/>
        <v>0.33884999999999998</v>
      </c>
      <c r="Z193" s="56"/>
      <c r="AA193" s="57"/>
      <c r="AE193" s="64"/>
      <c r="BB193" s="173" t="s">
        <v>1</v>
      </c>
      <c r="BL193" s="64">
        <f t="shared" si="34"/>
        <v>120.24000000000001</v>
      </c>
      <c r="BM193" s="64">
        <f t="shared" si="35"/>
        <v>120.24000000000001</v>
      </c>
      <c r="BN193" s="64">
        <f t="shared" si="36"/>
        <v>0.28846153846153844</v>
      </c>
      <c r="BO193" s="64">
        <f t="shared" si="37"/>
        <v>0.28846153846153844</v>
      </c>
    </row>
    <row r="194" spans="1:67" ht="27" hidden="1" customHeight="1" x14ac:dyDescent="0.25">
      <c r="A194" s="54" t="s">
        <v>303</v>
      </c>
      <c r="B194" s="54" t="s">
        <v>304</v>
      </c>
      <c r="C194" s="31">
        <v>4301051469</v>
      </c>
      <c r="D194" s="386">
        <v>4680115880221</v>
      </c>
      <c r="E194" s="381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81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hidden="1" customHeight="1" x14ac:dyDescent="0.25">
      <c r="A195" s="54" t="s">
        <v>305</v>
      </c>
      <c r="B195" s="54" t="s">
        <v>306</v>
      </c>
      <c r="C195" s="31">
        <v>4301051523</v>
      </c>
      <c r="D195" s="386">
        <v>4680115882942</v>
      </c>
      <c r="E195" s="381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7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81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customHeight="1" x14ac:dyDescent="0.25">
      <c r="A196" s="54" t="s">
        <v>307</v>
      </c>
      <c r="B196" s="54" t="s">
        <v>308</v>
      </c>
      <c r="C196" s="31">
        <v>4301051326</v>
      </c>
      <c r="D196" s="386">
        <v>4680115880504</v>
      </c>
      <c r="E196" s="381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42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81"/>
      <c r="T196" s="34"/>
      <c r="U196" s="34"/>
      <c r="V196" s="35" t="s">
        <v>67</v>
      </c>
      <c r="W196" s="373">
        <v>56</v>
      </c>
      <c r="X196" s="374">
        <f t="shared" si="33"/>
        <v>57.599999999999994</v>
      </c>
      <c r="Y196" s="36">
        <f t="shared" si="38"/>
        <v>0.18071999999999999</v>
      </c>
      <c r="Z196" s="56"/>
      <c r="AA196" s="57"/>
      <c r="AE196" s="64"/>
      <c r="BB196" s="176" t="s">
        <v>1</v>
      </c>
      <c r="BL196" s="64">
        <f t="shared" si="34"/>
        <v>62.346666666666671</v>
      </c>
      <c r="BM196" s="64">
        <f t="shared" si="35"/>
        <v>64.128</v>
      </c>
      <c r="BN196" s="64">
        <f t="shared" si="36"/>
        <v>0.1495726495726496</v>
      </c>
      <c r="BO196" s="64">
        <f t="shared" si="37"/>
        <v>0.15384615384615385</v>
      </c>
    </row>
    <row r="197" spans="1:67" ht="27" customHeight="1" x14ac:dyDescent="0.25">
      <c r="A197" s="54" t="s">
        <v>309</v>
      </c>
      <c r="B197" s="54" t="s">
        <v>310</v>
      </c>
      <c r="C197" s="31">
        <v>4301051410</v>
      </c>
      <c r="D197" s="386">
        <v>4680115882164</v>
      </c>
      <c r="E197" s="381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81"/>
      <c r="T197" s="34"/>
      <c r="U197" s="34"/>
      <c r="V197" s="35" t="s">
        <v>67</v>
      </c>
      <c r="W197" s="373">
        <v>188</v>
      </c>
      <c r="X197" s="374">
        <f t="shared" si="33"/>
        <v>189.6</v>
      </c>
      <c r="Y197" s="36">
        <f t="shared" si="38"/>
        <v>0.59487000000000001</v>
      </c>
      <c r="Z197" s="56"/>
      <c r="AA197" s="57"/>
      <c r="AE197" s="64"/>
      <c r="BB197" s="177" t="s">
        <v>1</v>
      </c>
      <c r="BL197" s="64">
        <f t="shared" si="34"/>
        <v>209.77666666666667</v>
      </c>
      <c r="BM197" s="64">
        <f t="shared" si="35"/>
        <v>211.56199999999998</v>
      </c>
      <c r="BN197" s="64">
        <f t="shared" si="36"/>
        <v>0.50213675213675213</v>
      </c>
      <c r="BO197" s="64">
        <f t="shared" si="37"/>
        <v>0.50641025641025639</v>
      </c>
    </row>
    <row r="198" spans="1:67" x14ac:dyDescent="0.2">
      <c r="A198" s="403"/>
      <c r="B198" s="383"/>
      <c r="C198" s="383"/>
      <c r="D198" s="383"/>
      <c r="E198" s="383"/>
      <c r="F198" s="383"/>
      <c r="G198" s="383"/>
      <c r="H198" s="383"/>
      <c r="I198" s="383"/>
      <c r="J198" s="383"/>
      <c r="K198" s="383"/>
      <c r="L198" s="383"/>
      <c r="M198" s="383"/>
      <c r="N198" s="404"/>
      <c r="O198" s="405" t="s">
        <v>72</v>
      </c>
      <c r="P198" s="392"/>
      <c r="Q198" s="392"/>
      <c r="R198" s="392"/>
      <c r="S198" s="392"/>
      <c r="T198" s="392"/>
      <c r="U198" s="393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294.19540229885058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298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2.3861400000000001</v>
      </c>
      <c r="Z198" s="376"/>
      <c r="AA198" s="376"/>
    </row>
    <row r="199" spans="1:67" x14ac:dyDescent="0.2">
      <c r="A199" s="383"/>
      <c r="B199" s="383"/>
      <c r="C199" s="383"/>
      <c r="D199" s="383"/>
      <c r="E199" s="383"/>
      <c r="F199" s="383"/>
      <c r="G199" s="383"/>
      <c r="H199" s="383"/>
      <c r="I199" s="383"/>
      <c r="J199" s="383"/>
      <c r="K199" s="383"/>
      <c r="L199" s="383"/>
      <c r="M199" s="383"/>
      <c r="N199" s="404"/>
      <c r="O199" s="405" t="s">
        <v>72</v>
      </c>
      <c r="P199" s="392"/>
      <c r="Q199" s="392"/>
      <c r="R199" s="392"/>
      <c r="S199" s="392"/>
      <c r="T199" s="392"/>
      <c r="U199" s="393"/>
      <c r="V199" s="37" t="s">
        <v>67</v>
      </c>
      <c r="W199" s="375">
        <f>IFERROR(SUM(W181:W197),"0")</f>
        <v>764</v>
      </c>
      <c r="X199" s="375">
        <f>IFERROR(SUM(X181:X197),"0")</f>
        <v>778.2</v>
      </c>
      <c r="Y199" s="37"/>
      <c r="Z199" s="376"/>
      <c r="AA199" s="376"/>
    </row>
    <row r="200" spans="1:67" ht="14.25" hidden="1" customHeight="1" x14ac:dyDescent="0.25">
      <c r="A200" s="385" t="s">
        <v>210</v>
      </c>
      <c r="B200" s="383"/>
      <c r="C200" s="383"/>
      <c r="D200" s="383"/>
      <c r="E200" s="383"/>
      <c r="F200" s="383"/>
      <c r="G200" s="383"/>
      <c r="H200" s="383"/>
      <c r="I200" s="383"/>
      <c r="J200" s="383"/>
      <c r="K200" s="383"/>
      <c r="L200" s="383"/>
      <c r="M200" s="383"/>
      <c r="N200" s="383"/>
      <c r="O200" s="383"/>
      <c r="P200" s="383"/>
      <c r="Q200" s="383"/>
      <c r="R200" s="383"/>
      <c r="S200" s="383"/>
      <c r="T200" s="383"/>
      <c r="U200" s="383"/>
      <c r="V200" s="383"/>
      <c r="W200" s="383"/>
      <c r="X200" s="383"/>
      <c r="Y200" s="383"/>
      <c r="Z200" s="366"/>
      <c r="AA200" s="366"/>
    </row>
    <row r="201" spans="1:67" ht="16.5" hidden="1" customHeight="1" x14ac:dyDescent="0.25">
      <c r="A201" s="54" t="s">
        <v>311</v>
      </c>
      <c r="B201" s="54" t="s">
        <v>312</v>
      </c>
      <c r="C201" s="31">
        <v>4301060360</v>
      </c>
      <c r="D201" s="386">
        <v>4680115882874</v>
      </c>
      <c r="E201" s="381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6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81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313</v>
      </c>
      <c r="B202" s="54" t="s">
        <v>314</v>
      </c>
      <c r="C202" s="31">
        <v>4301060359</v>
      </c>
      <c r="D202" s="386">
        <v>4680115884434</v>
      </c>
      <c r="E202" s="381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7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81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86">
        <v>4680115880818</v>
      </c>
      <c r="E203" s="381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81"/>
      <c r="T203" s="34"/>
      <c r="U203" s="34"/>
      <c r="V203" s="35" t="s">
        <v>67</v>
      </c>
      <c r="W203" s="373">
        <v>8</v>
      </c>
      <c r="X203" s="374">
        <f>IFERROR(IF(W203="",0,CEILING((W203/$H203),1)*$H203),"")</f>
        <v>9.6</v>
      </c>
      <c r="Y203" s="36">
        <f>IFERROR(IF(X203=0,"",ROUNDUP(X203/H203,0)*0.00753),"")</f>
        <v>3.0120000000000001E-2</v>
      </c>
      <c r="Z203" s="56"/>
      <c r="AA203" s="57"/>
      <c r="AE203" s="64"/>
      <c r="BB203" s="180" t="s">
        <v>1</v>
      </c>
      <c r="BL203" s="64">
        <f>IFERROR(W203*I203/H203,"0")</f>
        <v>8.9066666666666681</v>
      </c>
      <c r="BM203" s="64">
        <f>IFERROR(X203*I203/H203,"0")</f>
        <v>10.688000000000001</v>
      </c>
      <c r="BN203" s="64">
        <f>IFERROR(1/J203*(W203/H203),"0")</f>
        <v>2.1367521367521368E-2</v>
      </c>
      <c r="BO203" s="64">
        <f>IFERROR(1/J203*(X203/H203),"0")</f>
        <v>2.564102564102564E-2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86">
        <v>4680115880801</v>
      </c>
      <c r="E204" s="381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81"/>
      <c r="T204" s="34"/>
      <c r="U204" s="34"/>
      <c r="V204" s="35" t="s">
        <v>67</v>
      </c>
      <c r="W204" s="373">
        <v>8</v>
      </c>
      <c r="X204" s="374">
        <f>IFERROR(IF(W204="",0,CEILING((W204/$H204),1)*$H204),"")</f>
        <v>9.6</v>
      </c>
      <c r="Y204" s="36">
        <f>IFERROR(IF(X204=0,"",ROUNDUP(X204/H204,0)*0.00753),"")</f>
        <v>3.0120000000000001E-2</v>
      </c>
      <c r="Z204" s="56"/>
      <c r="AA204" s="57"/>
      <c r="AE204" s="64"/>
      <c r="BB204" s="181" t="s">
        <v>1</v>
      </c>
      <c r="BL204" s="64">
        <f>IFERROR(W204*I204/H204,"0")</f>
        <v>8.9066666666666681</v>
      </c>
      <c r="BM204" s="64">
        <f>IFERROR(X204*I204/H204,"0")</f>
        <v>10.688000000000001</v>
      </c>
      <c r="BN204" s="64">
        <f>IFERROR(1/J204*(W204/H204),"0")</f>
        <v>2.1367521367521368E-2</v>
      </c>
      <c r="BO204" s="64">
        <f>IFERROR(1/J204*(X204/H204),"0")</f>
        <v>2.564102564102564E-2</v>
      </c>
    </row>
    <row r="205" spans="1:67" x14ac:dyDescent="0.2">
      <c r="A205" s="403"/>
      <c r="B205" s="383"/>
      <c r="C205" s="383"/>
      <c r="D205" s="383"/>
      <c r="E205" s="383"/>
      <c r="F205" s="383"/>
      <c r="G205" s="383"/>
      <c r="H205" s="383"/>
      <c r="I205" s="383"/>
      <c r="J205" s="383"/>
      <c r="K205" s="383"/>
      <c r="L205" s="383"/>
      <c r="M205" s="383"/>
      <c r="N205" s="404"/>
      <c r="O205" s="405" t="s">
        <v>72</v>
      </c>
      <c r="P205" s="392"/>
      <c r="Q205" s="392"/>
      <c r="R205" s="392"/>
      <c r="S205" s="392"/>
      <c r="T205" s="392"/>
      <c r="U205" s="393"/>
      <c r="V205" s="37" t="s">
        <v>73</v>
      </c>
      <c r="W205" s="375">
        <f>IFERROR(W201/H201,"0")+IFERROR(W202/H202,"0")+IFERROR(W203/H203,"0")+IFERROR(W204/H204,"0")</f>
        <v>6.666666666666667</v>
      </c>
      <c r="X205" s="375">
        <f>IFERROR(X201/H201,"0")+IFERROR(X202/H202,"0")+IFERROR(X203/H203,"0")+IFERROR(X204/H204,"0")</f>
        <v>8</v>
      </c>
      <c r="Y205" s="375">
        <f>IFERROR(IF(Y201="",0,Y201),"0")+IFERROR(IF(Y202="",0,Y202),"0")+IFERROR(IF(Y203="",0,Y203),"0")+IFERROR(IF(Y204="",0,Y204),"0")</f>
        <v>6.0240000000000002E-2</v>
      </c>
      <c r="Z205" s="376"/>
      <c r="AA205" s="376"/>
    </row>
    <row r="206" spans="1:67" x14ac:dyDescent="0.2">
      <c r="A206" s="383"/>
      <c r="B206" s="383"/>
      <c r="C206" s="383"/>
      <c r="D206" s="383"/>
      <c r="E206" s="383"/>
      <c r="F206" s="383"/>
      <c r="G206" s="383"/>
      <c r="H206" s="383"/>
      <c r="I206" s="383"/>
      <c r="J206" s="383"/>
      <c r="K206" s="383"/>
      <c r="L206" s="383"/>
      <c r="M206" s="383"/>
      <c r="N206" s="404"/>
      <c r="O206" s="405" t="s">
        <v>72</v>
      </c>
      <c r="P206" s="392"/>
      <c r="Q206" s="392"/>
      <c r="R206" s="392"/>
      <c r="S206" s="392"/>
      <c r="T206" s="392"/>
      <c r="U206" s="393"/>
      <c r="V206" s="37" t="s">
        <v>67</v>
      </c>
      <c r="W206" s="375">
        <f>IFERROR(SUM(W201:W204),"0")</f>
        <v>16</v>
      </c>
      <c r="X206" s="375">
        <f>IFERROR(SUM(X201:X204),"0")</f>
        <v>19.2</v>
      </c>
      <c r="Y206" s="37"/>
      <c r="Z206" s="376"/>
      <c r="AA206" s="376"/>
    </row>
    <row r="207" spans="1:67" ht="16.5" hidden="1" customHeight="1" x14ac:dyDescent="0.25">
      <c r="A207" s="382" t="s">
        <v>319</v>
      </c>
      <c r="B207" s="383"/>
      <c r="C207" s="383"/>
      <c r="D207" s="383"/>
      <c r="E207" s="383"/>
      <c r="F207" s="383"/>
      <c r="G207" s="383"/>
      <c r="H207" s="383"/>
      <c r="I207" s="383"/>
      <c r="J207" s="383"/>
      <c r="K207" s="383"/>
      <c r="L207" s="383"/>
      <c r="M207" s="383"/>
      <c r="N207" s="383"/>
      <c r="O207" s="383"/>
      <c r="P207" s="383"/>
      <c r="Q207" s="383"/>
      <c r="R207" s="383"/>
      <c r="S207" s="383"/>
      <c r="T207" s="383"/>
      <c r="U207" s="383"/>
      <c r="V207" s="383"/>
      <c r="W207" s="383"/>
      <c r="X207" s="383"/>
      <c r="Y207" s="383"/>
      <c r="Z207" s="367"/>
      <c r="AA207" s="367"/>
    </row>
    <row r="208" spans="1:67" ht="14.25" hidden="1" customHeight="1" x14ac:dyDescent="0.25">
      <c r="A208" s="385" t="s">
        <v>110</v>
      </c>
      <c r="B208" s="383"/>
      <c r="C208" s="383"/>
      <c r="D208" s="383"/>
      <c r="E208" s="383"/>
      <c r="F208" s="383"/>
      <c r="G208" s="383"/>
      <c r="H208" s="383"/>
      <c r="I208" s="383"/>
      <c r="J208" s="383"/>
      <c r="K208" s="383"/>
      <c r="L208" s="383"/>
      <c r="M208" s="383"/>
      <c r="N208" s="383"/>
      <c r="O208" s="383"/>
      <c r="P208" s="383"/>
      <c r="Q208" s="383"/>
      <c r="R208" s="383"/>
      <c r="S208" s="383"/>
      <c r="T208" s="383"/>
      <c r="U208" s="383"/>
      <c r="V208" s="383"/>
      <c r="W208" s="383"/>
      <c r="X208" s="383"/>
      <c r="Y208" s="383"/>
      <c r="Z208" s="366"/>
      <c r="AA208" s="366"/>
    </row>
    <row r="209" spans="1:67" ht="27" hidden="1" customHeight="1" x14ac:dyDescent="0.25">
      <c r="A209" s="54" t="s">
        <v>320</v>
      </c>
      <c r="B209" s="54" t="s">
        <v>321</v>
      </c>
      <c r="C209" s="31">
        <v>4301011717</v>
      </c>
      <c r="D209" s="386">
        <v>4680115884274</v>
      </c>
      <c r="E209" s="381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55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81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hidden="1" customHeight="1" x14ac:dyDescent="0.25">
      <c r="A210" s="54" t="s">
        <v>322</v>
      </c>
      <c r="B210" s="54" t="s">
        <v>323</v>
      </c>
      <c r="C210" s="31">
        <v>4301011719</v>
      </c>
      <c r="D210" s="386">
        <v>4680115884298</v>
      </c>
      <c r="E210" s="381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8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81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324</v>
      </c>
      <c r="B211" s="54" t="s">
        <v>325</v>
      </c>
      <c r="C211" s="31">
        <v>4301011733</v>
      </c>
      <c r="D211" s="386">
        <v>4680115884250</v>
      </c>
      <c r="E211" s="381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3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81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hidden="1" customHeight="1" x14ac:dyDescent="0.25">
      <c r="A212" s="54" t="s">
        <v>326</v>
      </c>
      <c r="B212" s="54" t="s">
        <v>327</v>
      </c>
      <c r="C212" s="31">
        <v>4301011718</v>
      </c>
      <c r="D212" s="386">
        <v>4680115884281</v>
      </c>
      <c r="E212" s="381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53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81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hidden="1" customHeight="1" x14ac:dyDescent="0.25">
      <c r="A213" s="54" t="s">
        <v>328</v>
      </c>
      <c r="B213" s="54" t="s">
        <v>329</v>
      </c>
      <c r="C213" s="31">
        <v>4301011720</v>
      </c>
      <c r="D213" s="386">
        <v>4680115884199</v>
      </c>
      <c r="E213" s="381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81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hidden="1" customHeight="1" x14ac:dyDescent="0.25">
      <c r="A214" s="54" t="s">
        <v>330</v>
      </c>
      <c r="B214" s="54" t="s">
        <v>331</v>
      </c>
      <c r="C214" s="31">
        <v>4301011716</v>
      </c>
      <c r="D214" s="386">
        <v>4680115884267</v>
      </c>
      <c r="E214" s="381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81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idden="1" x14ac:dyDescent="0.2">
      <c r="A215" s="403"/>
      <c r="B215" s="383"/>
      <c r="C215" s="383"/>
      <c r="D215" s="383"/>
      <c r="E215" s="383"/>
      <c r="F215" s="383"/>
      <c r="G215" s="383"/>
      <c r="H215" s="383"/>
      <c r="I215" s="383"/>
      <c r="J215" s="383"/>
      <c r="K215" s="383"/>
      <c r="L215" s="383"/>
      <c r="M215" s="383"/>
      <c r="N215" s="404"/>
      <c r="O215" s="405" t="s">
        <v>72</v>
      </c>
      <c r="P215" s="392"/>
      <c r="Q215" s="392"/>
      <c r="R215" s="392"/>
      <c r="S215" s="392"/>
      <c r="T215" s="392"/>
      <c r="U215" s="393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hidden="1" x14ac:dyDescent="0.2">
      <c r="A216" s="383"/>
      <c r="B216" s="383"/>
      <c r="C216" s="383"/>
      <c r="D216" s="383"/>
      <c r="E216" s="383"/>
      <c r="F216" s="383"/>
      <c r="G216" s="383"/>
      <c r="H216" s="383"/>
      <c r="I216" s="383"/>
      <c r="J216" s="383"/>
      <c r="K216" s="383"/>
      <c r="L216" s="383"/>
      <c r="M216" s="383"/>
      <c r="N216" s="404"/>
      <c r="O216" s="405" t="s">
        <v>72</v>
      </c>
      <c r="P216" s="392"/>
      <c r="Q216" s="392"/>
      <c r="R216" s="392"/>
      <c r="S216" s="392"/>
      <c r="T216" s="392"/>
      <c r="U216" s="393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hidden="1" customHeight="1" x14ac:dyDescent="0.25">
      <c r="A217" s="385" t="s">
        <v>61</v>
      </c>
      <c r="B217" s="383"/>
      <c r="C217" s="383"/>
      <c r="D217" s="383"/>
      <c r="E217" s="383"/>
      <c r="F217" s="383"/>
      <c r="G217" s="383"/>
      <c r="H217" s="383"/>
      <c r="I217" s="383"/>
      <c r="J217" s="383"/>
      <c r="K217" s="383"/>
      <c r="L217" s="383"/>
      <c r="M217" s="383"/>
      <c r="N217" s="383"/>
      <c r="O217" s="383"/>
      <c r="P217" s="383"/>
      <c r="Q217" s="383"/>
      <c r="R217" s="383"/>
      <c r="S217" s="383"/>
      <c r="T217" s="383"/>
      <c r="U217" s="383"/>
      <c r="V217" s="383"/>
      <c r="W217" s="383"/>
      <c r="X217" s="383"/>
      <c r="Y217" s="383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86">
        <v>4607091389845</v>
      </c>
      <c r="E218" s="381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54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81"/>
      <c r="T218" s="34"/>
      <c r="U218" s="34"/>
      <c r="V218" s="35" t="s">
        <v>67</v>
      </c>
      <c r="W218" s="373">
        <v>143.5</v>
      </c>
      <c r="X218" s="374">
        <f>IFERROR(IF(W218="",0,CEILING((W218/$H218),1)*$H218),"")</f>
        <v>144.9</v>
      </c>
      <c r="Y218" s="36">
        <f>IFERROR(IF(X218=0,"",ROUNDUP(X218/H218,0)*0.00502),"")</f>
        <v>0.34638000000000002</v>
      </c>
      <c r="Z218" s="56"/>
      <c r="AA218" s="57"/>
      <c r="AE218" s="64"/>
      <c r="BB218" s="188" t="s">
        <v>1</v>
      </c>
      <c r="BL218" s="64">
        <f>IFERROR(W218*I218/H218,"0")</f>
        <v>150.33333333333334</v>
      </c>
      <c r="BM218" s="64">
        <f>IFERROR(X218*I218/H218,"0")</f>
        <v>151.80000000000001</v>
      </c>
      <c r="BN218" s="64">
        <f>IFERROR(1/J218*(W218/H218),"0")</f>
        <v>0.29202279202279202</v>
      </c>
      <c r="BO218" s="64">
        <f>IFERROR(1/J218*(X218/H218),"0")</f>
        <v>0.29487179487179488</v>
      </c>
    </row>
    <row r="219" spans="1:67" ht="27" hidden="1" customHeight="1" x14ac:dyDescent="0.25">
      <c r="A219" s="54" t="s">
        <v>334</v>
      </c>
      <c r="B219" s="54" t="s">
        <v>335</v>
      </c>
      <c r="C219" s="31">
        <v>4301031259</v>
      </c>
      <c r="D219" s="386">
        <v>4680115882881</v>
      </c>
      <c r="E219" s="381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64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81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3"/>
      <c r="B220" s="383"/>
      <c r="C220" s="383"/>
      <c r="D220" s="383"/>
      <c r="E220" s="383"/>
      <c r="F220" s="383"/>
      <c r="G220" s="383"/>
      <c r="H220" s="383"/>
      <c r="I220" s="383"/>
      <c r="J220" s="383"/>
      <c r="K220" s="383"/>
      <c r="L220" s="383"/>
      <c r="M220" s="383"/>
      <c r="N220" s="404"/>
      <c r="O220" s="405" t="s">
        <v>72</v>
      </c>
      <c r="P220" s="392"/>
      <c r="Q220" s="392"/>
      <c r="R220" s="392"/>
      <c r="S220" s="392"/>
      <c r="T220" s="392"/>
      <c r="U220" s="393"/>
      <c r="V220" s="37" t="s">
        <v>73</v>
      </c>
      <c r="W220" s="375">
        <f>IFERROR(W218/H218,"0")+IFERROR(W219/H219,"0")</f>
        <v>68.333333333333329</v>
      </c>
      <c r="X220" s="375">
        <f>IFERROR(X218/H218,"0")+IFERROR(X219/H219,"0")</f>
        <v>69</v>
      </c>
      <c r="Y220" s="375">
        <f>IFERROR(IF(Y218="",0,Y218),"0")+IFERROR(IF(Y219="",0,Y219),"0")</f>
        <v>0.34638000000000002</v>
      </c>
      <c r="Z220" s="376"/>
      <c r="AA220" s="376"/>
    </row>
    <row r="221" spans="1:67" x14ac:dyDescent="0.2">
      <c r="A221" s="383"/>
      <c r="B221" s="383"/>
      <c r="C221" s="383"/>
      <c r="D221" s="383"/>
      <c r="E221" s="383"/>
      <c r="F221" s="383"/>
      <c r="G221" s="383"/>
      <c r="H221" s="383"/>
      <c r="I221" s="383"/>
      <c r="J221" s="383"/>
      <c r="K221" s="383"/>
      <c r="L221" s="383"/>
      <c r="M221" s="383"/>
      <c r="N221" s="404"/>
      <c r="O221" s="405" t="s">
        <v>72</v>
      </c>
      <c r="P221" s="392"/>
      <c r="Q221" s="392"/>
      <c r="R221" s="392"/>
      <c r="S221" s="392"/>
      <c r="T221" s="392"/>
      <c r="U221" s="393"/>
      <c r="V221" s="37" t="s">
        <v>67</v>
      </c>
      <c r="W221" s="375">
        <f>IFERROR(SUM(W218:W219),"0")</f>
        <v>143.5</v>
      </c>
      <c r="X221" s="375">
        <f>IFERROR(SUM(X218:X219),"0")</f>
        <v>144.9</v>
      </c>
      <c r="Y221" s="37"/>
      <c r="Z221" s="376"/>
      <c r="AA221" s="376"/>
    </row>
    <row r="222" spans="1:67" ht="16.5" hidden="1" customHeight="1" x14ac:dyDescent="0.25">
      <c r="A222" s="382" t="s">
        <v>336</v>
      </c>
      <c r="B222" s="383"/>
      <c r="C222" s="383"/>
      <c r="D222" s="383"/>
      <c r="E222" s="383"/>
      <c r="F222" s="383"/>
      <c r="G222" s="383"/>
      <c r="H222" s="383"/>
      <c r="I222" s="383"/>
      <c r="J222" s="383"/>
      <c r="K222" s="383"/>
      <c r="L222" s="383"/>
      <c r="M222" s="383"/>
      <c r="N222" s="383"/>
      <c r="O222" s="383"/>
      <c r="P222" s="383"/>
      <c r="Q222" s="383"/>
      <c r="R222" s="383"/>
      <c r="S222" s="383"/>
      <c r="T222" s="383"/>
      <c r="U222" s="383"/>
      <c r="V222" s="383"/>
      <c r="W222" s="383"/>
      <c r="X222" s="383"/>
      <c r="Y222" s="383"/>
      <c r="Z222" s="367"/>
      <c r="AA222" s="367"/>
    </row>
    <row r="223" spans="1:67" ht="14.25" hidden="1" customHeight="1" x14ac:dyDescent="0.25">
      <c r="A223" s="385" t="s">
        <v>110</v>
      </c>
      <c r="B223" s="383"/>
      <c r="C223" s="383"/>
      <c r="D223" s="383"/>
      <c r="E223" s="383"/>
      <c r="F223" s="383"/>
      <c r="G223" s="383"/>
      <c r="H223" s="383"/>
      <c r="I223" s="383"/>
      <c r="J223" s="383"/>
      <c r="K223" s="383"/>
      <c r="L223" s="383"/>
      <c r="M223" s="383"/>
      <c r="N223" s="383"/>
      <c r="O223" s="383"/>
      <c r="P223" s="383"/>
      <c r="Q223" s="383"/>
      <c r="R223" s="383"/>
      <c r="S223" s="383"/>
      <c r="T223" s="383"/>
      <c r="U223" s="383"/>
      <c r="V223" s="383"/>
      <c r="W223" s="383"/>
      <c r="X223" s="383"/>
      <c r="Y223" s="383"/>
      <c r="Z223" s="366"/>
      <c r="AA223" s="366"/>
    </row>
    <row r="224" spans="1:67" ht="27" hidden="1" customHeight="1" x14ac:dyDescent="0.25">
      <c r="A224" s="54" t="s">
        <v>337</v>
      </c>
      <c r="B224" s="54" t="s">
        <v>338</v>
      </c>
      <c r="C224" s="31">
        <v>4301011826</v>
      </c>
      <c r="D224" s="386">
        <v>4680115884137</v>
      </c>
      <c r="E224" s="381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7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81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hidden="1" customHeight="1" x14ac:dyDescent="0.25">
      <c r="A225" s="54" t="s">
        <v>339</v>
      </c>
      <c r="B225" s="54" t="s">
        <v>340</v>
      </c>
      <c r="C225" s="31">
        <v>4301011724</v>
      </c>
      <c r="D225" s="386">
        <v>4680115884236</v>
      </c>
      <c r="E225" s="381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5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81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341</v>
      </c>
      <c r="B226" s="54" t="s">
        <v>342</v>
      </c>
      <c r="C226" s="31">
        <v>4301011721</v>
      </c>
      <c r="D226" s="386">
        <v>4680115884175</v>
      </c>
      <c r="E226" s="381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4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81"/>
      <c r="T226" s="34"/>
      <c r="U226" s="34"/>
      <c r="V226" s="35" t="s">
        <v>67</v>
      </c>
      <c r="W226" s="373">
        <v>20</v>
      </c>
      <c r="X226" s="374">
        <f t="shared" si="44"/>
        <v>23.2</v>
      </c>
      <c r="Y226" s="36">
        <f>IFERROR(IF(X226=0,"",ROUNDUP(X226/H226,0)*0.02175),"")</f>
        <v>4.3499999999999997E-2</v>
      </c>
      <c r="Z226" s="56"/>
      <c r="AA226" s="57"/>
      <c r="AE226" s="64"/>
      <c r="BB226" s="192" t="s">
        <v>1</v>
      </c>
      <c r="BL226" s="64">
        <f t="shared" si="45"/>
        <v>20.827586206896552</v>
      </c>
      <c r="BM226" s="64">
        <f t="shared" si="46"/>
        <v>24.159999999999997</v>
      </c>
      <c r="BN226" s="64">
        <f t="shared" si="47"/>
        <v>3.0788177339901478E-2</v>
      </c>
      <c r="BO226" s="64">
        <f t="shared" si="48"/>
        <v>3.5714285714285712E-2</v>
      </c>
    </row>
    <row r="227" spans="1:67" ht="27" hidden="1" customHeight="1" x14ac:dyDescent="0.25">
      <c r="A227" s="54" t="s">
        <v>343</v>
      </c>
      <c r="B227" s="54" t="s">
        <v>344</v>
      </c>
      <c r="C227" s="31">
        <v>4301011824</v>
      </c>
      <c r="D227" s="386">
        <v>4680115884144</v>
      </c>
      <c r="E227" s="381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51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81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hidden="1" customHeight="1" x14ac:dyDescent="0.25">
      <c r="A228" s="54" t="s">
        <v>345</v>
      </c>
      <c r="B228" s="54" t="s">
        <v>346</v>
      </c>
      <c r="C228" s="31">
        <v>4301011726</v>
      </c>
      <c r="D228" s="386">
        <v>4680115884182</v>
      </c>
      <c r="E228" s="381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47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81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customHeight="1" x14ac:dyDescent="0.25">
      <c r="A229" s="54" t="s">
        <v>347</v>
      </c>
      <c r="B229" s="54" t="s">
        <v>348</v>
      </c>
      <c r="C229" s="31">
        <v>4301011722</v>
      </c>
      <c r="D229" s="386">
        <v>4680115884205</v>
      </c>
      <c r="E229" s="381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66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81"/>
      <c r="T229" s="34"/>
      <c r="U229" s="34"/>
      <c r="V229" s="35" t="s">
        <v>67</v>
      </c>
      <c r="W229" s="373">
        <v>8</v>
      </c>
      <c r="X229" s="374">
        <f t="shared" si="44"/>
        <v>8</v>
      </c>
      <c r="Y229" s="36">
        <f>IFERROR(IF(X229=0,"",ROUNDUP(X229/H229,0)*0.00937),"")</f>
        <v>1.874E-2</v>
      </c>
      <c r="Z229" s="56"/>
      <c r="AA229" s="57"/>
      <c r="AE229" s="64"/>
      <c r="BB229" s="195" t="s">
        <v>1</v>
      </c>
      <c r="BL229" s="64">
        <f t="shared" si="45"/>
        <v>8.48</v>
      </c>
      <c r="BM229" s="64">
        <f t="shared" si="46"/>
        <v>8.48</v>
      </c>
      <c r="BN229" s="64">
        <f t="shared" si="47"/>
        <v>1.6666666666666666E-2</v>
      </c>
      <c r="BO229" s="64">
        <f t="shared" si="48"/>
        <v>1.6666666666666666E-2</v>
      </c>
    </row>
    <row r="230" spans="1:67" x14ac:dyDescent="0.2">
      <c r="A230" s="403"/>
      <c r="B230" s="383"/>
      <c r="C230" s="383"/>
      <c r="D230" s="383"/>
      <c r="E230" s="383"/>
      <c r="F230" s="383"/>
      <c r="G230" s="383"/>
      <c r="H230" s="383"/>
      <c r="I230" s="383"/>
      <c r="J230" s="383"/>
      <c r="K230" s="383"/>
      <c r="L230" s="383"/>
      <c r="M230" s="383"/>
      <c r="N230" s="404"/>
      <c r="O230" s="405" t="s">
        <v>72</v>
      </c>
      <c r="P230" s="392"/>
      <c r="Q230" s="392"/>
      <c r="R230" s="392"/>
      <c r="S230" s="392"/>
      <c r="T230" s="392"/>
      <c r="U230" s="393"/>
      <c r="V230" s="37" t="s">
        <v>73</v>
      </c>
      <c r="W230" s="375">
        <f>IFERROR(W224/H224,"0")+IFERROR(W225/H225,"0")+IFERROR(W226/H226,"0")+IFERROR(W227/H227,"0")+IFERROR(W228/H228,"0")+IFERROR(W229/H229,"0")</f>
        <v>3.7241379310344831</v>
      </c>
      <c r="X230" s="375">
        <f>IFERROR(X224/H224,"0")+IFERROR(X225/H225,"0")+IFERROR(X226/H226,"0")+IFERROR(X227/H227,"0")+IFERROR(X228/H228,"0")+IFERROR(X229/H229,"0")</f>
        <v>4</v>
      </c>
      <c r="Y230" s="375">
        <f>IFERROR(IF(Y224="",0,Y224),"0")+IFERROR(IF(Y225="",0,Y225),"0")+IFERROR(IF(Y226="",0,Y226),"0")+IFERROR(IF(Y227="",0,Y227),"0")+IFERROR(IF(Y228="",0,Y228),"0")+IFERROR(IF(Y229="",0,Y229),"0")</f>
        <v>6.2239999999999997E-2</v>
      </c>
      <c r="Z230" s="376"/>
      <c r="AA230" s="376"/>
    </row>
    <row r="231" spans="1:67" x14ac:dyDescent="0.2">
      <c r="A231" s="383"/>
      <c r="B231" s="383"/>
      <c r="C231" s="383"/>
      <c r="D231" s="383"/>
      <c r="E231" s="383"/>
      <c r="F231" s="383"/>
      <c r="G231" s="383"/>
      <c r="H231" s="383"/>
      <c r="I231" s="383"/>
      <c r="J231" s="383"/>
      <c r="K231" s="383"/>
      <c r="L231" s="383"/>
      <c r="M231" s="383"/>
      <c r="N231" s="404"/>
      <c r="O231" s="405" t="s">
        <v>72</v>
      </c>
      <c r="P231" s="392"/>
      <c r="Q231" s="392"/>
      <c r="R231" s="392"/>
      <c r="S231" s="392"/>
      <c r="T231" s="392"/>
      <c r="U231" s="393"/>
      <c r="V231" s="37" t="s">
        <v>67</v>
      </c>
      <c r="W231" s="375">
        <f>IFERROR(SUM(W224:W229),"0")</f>
        <v>28</v>
      </c>
      <c r="X231" s="375">
        <f>IFERROR(SUM(X224:X229),"0")</f>
        <v>31.2</v>
      </c>
      <c r="Y231" s="37"/>
      <c r="Z231" s="376"/>
      <c r="AA231" s="376"/>
    </row>
    <row r="232" spans="1:67" ht="16.5" hidden="1" customHeight="1" x14ac:dyDescent="0.25">
      <c r="A232" s="382" t="s">
        <v>349</v>
      </c>
      <c r="B232" s="383"/>
      <c r="C232" s="383"/>
      <c r="D232" s="383"/>
      <c r="E232" s="383"/>
      <c r="F232" s="383"/>
      <c r="G232" s="383"/>
      <c r="H232" s="383"/>
      <c r="I232" s="383"/>
      <c r="J232" s="383"/>
      <c r="K232" s="383"/>
      <c r="L232" s="383"/>
      <c r="M232" s="383"/>
      <c r="N232" s="383"/>
      <c r="O232" s="383"/>
      <c r="P232" s="383"/>
      <c r="Q232" s="383"/>
      <c r="R232" s="383"/>
      <c r="S232" s="383"/>
      <c r="T232" s="383"/>
      <c r="U232" s="383"/>
      <c r="V232" s="383"/>
      <c r="W232" s="383"/>
      <c r="X232" s="383"/>
      <c r="Y232" s="383"/>
      <c r="Z232" s="367"/>
      <c r="AA232" s="367"/>
    </row>
    <row r="233" spans="1:67" ht="14.25" hidden="1" customHeight="1" x14ac:dyDescent="0.25">
      <c r="A233" s="385" t="s">
        <v>110</v>
      </c>
      <c r="B233" s="383"/>
      <c r="C233" s="383"/>
      <c r="D233" s="383"/>
      <c r="E233" s="383"/>
      <c r="F233" s="383"/>
      <c r="G233" s="383"/>
      <c r="H233" s="383"/>
      <c r="I233" s="383"/>
      <c r="J233" s="383"/>
      <c r="K233" s="383"/>
      <c r="L233" s="383"/>
      <c r="M233" s="383"/>
      <c r="N233" s="383"/>
      <c r="O233" s="383"/>
      <c r="P233" s="383"/>
      <c r="Q233" s="383"/>
      <c r="R233" s="383"/>
      <c r="S233" s="383"/>
      <c r="T233" s="383"/>
      <c r="U233" s="383"/>
      <c r="V233" s="383"/>
      <c r="W233" s="383"/>
      <c r="X233" s="383"/>
      <c r="Y233" s="383"/>
      <c r="Z233" s="366"/>
      <c r="AA233" s="366"/>
    </row>
    <row r="234" spans="1:67" ht="27" hidden="1" customHeight="1" x14ac:dyDescent="0.25">
      <c r="A234" s="54" t="s">
        <v>350</v>
      </c>
      <c r="B234" s="54" t="s">
        <v>351</v>
      </c>
      <c r="C234" s="31">
        <v>4301011346</v>
      </c>
      <c r="D234" s="386">
        <v>4607091387445</v>
      </c>
      <c r="E234" s="381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71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81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4301011308</v>
      </c>
      <c r="D235" s="386">
        <v>4607091386004</v>
      </c>
      <c r="E235" s="381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61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81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352</v>
      </c>
      <c r="B236" s="54" t="s">
        <v>354</v>
      </c>
      <c r="C236" s="31">
        <v>4301011362</v>
      </c>
      <c r="D236" s="386">
        <v>4607091386004</v>
      </c>
      <c r="E236" s="381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71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81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355</v>
      </c>
      <c r="B237" s="54" t="s">
        <v>356</v>
      </c>
      <c r="C237" s="31">
        <v>4301011347</v>
      </c>
      <c r="D237" s="386">
        <v>4607091386073</v>
      </c>
      <c r="E237" s="381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65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81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357</v>
      </c>
      <c r="B238" s="54" t="s">
        <v>358</v>
      </c>
      <c r="C238" s="31">
        <v>4301010928</v>
      </c>
      <c r="D238" s="386">
        <v>4607091387322</v>
      </c>
      <c r="E238" s="381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50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81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359</v>
      </c>
      <c r="B239" s="54" t="s">
        <v>360</v>
      </c>
      <c r="C239" s="31">
        <v>4301011311</v>
      </c>
      <c r="D239" s="386">
        <v>4607091387377</v>
      </c>
      <c r="E239" s="381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6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81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361</v>
      </c>
      <c r="B240" s="54" t="s">
        <v>362</v>
      </c>
      <c r="C240" s="31">
        <v>4301010945</v>
      </c>
      <c r="D240" s="386">
        <v>4607091387353</v>
      </c>
      <c r="E240" s="381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6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81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363</v>
      </c>
      <c r="B241" s="54" t="s">
        <v>364</v>
      </c>
      <c r="C241" s="31">
        <v>4301011328</v>
      </c>
      <c r="D241" s="386">
        <v>4607091386011</v>
      </c>
      <c r="E241" s="381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4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81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365</v>
      </c>
      <c r="B242" s="54" t="s">
        <v>366</v>
      </c>
      <c r="C242" s="31">
        <v>4301011329</v>
      </c>
      <c r="D242" s="386">
        <v>4607091387308</v>
      </c>
      <c r="E242" s="381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6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81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367</v>
      </c>
      <c r="B243" s="54" t="s">
        <v>368</v>
      </c>
      <c r="C243" s="31">
        <v>4301011049</v>
      </c>
      <c r="D243" s="386">
        <v>4607091387339</v>
      </c>
      <c r="E243" s="381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47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81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369</v>
      </c>
      <c r="B244" s="54" t="s">
        <v>370</v>
      </c>
      <c r="C244" s="31">
        <v>4301011433</v>
      </c>
      <c r="D244" s="386">
        <v>4680115882638</v>
      </c>
      <c r="E244" s="381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6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81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371</v>
      </c>
      <c r="B245" s="54" t="s">
        <v>372</v>
      </c>
      <c r="C245" s="31">
        <v>4301011573</v>
      </c>
      <c r="D245" s="386">
        <v>4680115881938</v>
      </c>
      <c r="E245" s="381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6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81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373</v>
      </c>
      <c r="B246" s="54" t="s">
        <v>374</v>
      </c>
      <c r="C246" s="31">
        <v>4301010944</v>
      </c>
      <c r="D246" s="386">
        <v>4607091387346</v>
      </c>
      <c r="E246" s="381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4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81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375</v>
      </c>
      <c r="B247" s="54" t="s">
        <v>376</v>
      </c>
      <c r="C247" s="31">
        <v>4301011353</v>
      </c>
      <c r="D247" s="386">
        <v>4607091389807</v>
      </c>
      <c r="E247" s="381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43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81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idden="1" x14ac:dyDescent="0.2">
      <c r="A248" s="403"/>
      <c r="B248" s="383"/>
      <c r="C248" s="383"/>
      <c r="D248" s="383"/>
      <c r="E248" s="383"/>
      <c r="F248" s="383"/>
      <c r="G248" s="383"/>
      <c r="H248" s="383"/>
      <c r="I248" s="383"/>
      <c r="J248" s="383"/>
      <c r="K248" s="383"/>
      <c r="L248" s="383"/>
      <c r="M248" s="383"/>
      <c r="N248" s="404"/>
      <c r="O248" s="405" t="s">
        <v>72</v>
      </c>
      <c r="P248" s="392"/>
      <c r="Q248" s="392"/>
      <c r="R248" s="392"/>
      <c r="S248" s="392"/>
      <c r="T248" s="392"/>
      <c r="U248" s="393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hidden="1" x14ac:dyDescent="0.2">
      <c r="A249" s="383"/>
      <c r="B249" s="383"/>
      <c r="C249" s="383"/>
      <c r="D249" s="383"/>
      <c r="E249" s="383"/>
      <c r="F249" s="383"/>
      <c r="G249" s="383"/>
      <c r="H249" s="383"/>
      <c r="I249" s="383"/>
      <c r="J249" s="383"/>
      <c r="K249" s="383"/>
      <c r="L249" s="383"/>
      <c r="M249" s="383"/>
      <c r="N249" s="404"/>
      <c r="O249" s="405" t="s">
        <v>72</v>
      </c>
      <c r="P249" s="392"/>
      <c r="Q249" s="392"/>
      <c r="R249" s="392"/>
      <c r="S249" s="392"/>
      <c r="T249" s="392"/>
      <c r="U249" s="393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hidden="1" customHeight="1" x14ac:dyDescent="0.25">
      <c r="A250" s="385" t="s">
        <v>102</v>
      </c>
      <c r="B250" s="383"/>
      <c r="C250" s="383"/>
      <c r="D250" s="383"/>
      <c r="E250" s="383"/>
      <c r="F250" s="383"/>
      <c r="G250" s="383"/>
      <c r="H250" s="383"/>
      <c r="I250" s="383"/>
      <c r="J250" s="383"/>
      <c r="K250" s="383"/>
      <c r="L250" s="383"/>
      <c r="M250" s="383"/>
      <c r="N250" s="383"/>
      <c r="O250" s="383"/>
      <c r="P250" s="383"/>
      <c r="Q250" s="383"/>
      <c r="R250" s="383"/>
      <c r="S250" s="383"/>
      <c r="T250" s="383"/>
      <c r="U250" s="383"/>
      <c r="V250" s="383"/>
      <c r="W250" s="383"/>
      <c r="X250" s="383"/>
      <c r="Y250" s="383"/>
      <c r="Z250" s="366"/>
      <c r="AA250" s="366"/>
    </row>
    <row r="251" spans="1:67" ht="27" hidden="1" customHeight="1" x14ac:dyDescent="0.25">
      <c r="A251" s="54" t="s">
        <v>377</v>
      </c>
      <c r="B251" s="54" t="s">
        <v>378</v>
      </c>
      <c r="C251" s="31">
        <v>4301020254</v>
      </c>
      <c r="D251" s="386">
        <v>4680115881914</v>
      </c>
      <c r="E251" s="381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50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81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idden="1" x14ac:dyDescent="0.2">
      <c r="A252" s="403"/>
      <c r="B252" s="383"/>
      <c r="C252" s="383"/>
      <c r="D252" s="383"/>
      <c r="E252" s="383"/>
      <c r="F252" s="383"/>
      <c r="G252" s="383"/>
      <c r="H252" s="383"/>
      <c r="I252" s="383"/>
      <c r="J252" s="383"/>
      <c r="K252" s="383"/>
      <c r="L252" s="383"/>
      <c r="M252" s="383"/>
      <c r="N252" s="404"/>
      <c r="O252" s="405" t="s">
        <v>72</v>
      </c>
      <c r="P252" s="392"/>
      <c r="Q252" s="392"/>
      <c r="R252" s="392"/>
      <c r="S252" s="392"/>
      <c r="T252" s="392"/>
      <c r="U252" s="393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hidden="1" x14ac:dyDescent="0.2">
      <c r="A253" s="383"/>
      <c r="B253" s="383"/>
      <c r="C253" s="383"/>
      <c r="D253" s="383"/>
      <c r="E253" s="383"/>
      <c r="F253" s="383"/>
      <c r="G253" s="383"/>
      <c r="H253" s="383"/>
      <c r="I253" s="383"/>
      <c r="J253" s="383"/>
      <c r="K253" s="383"/>
      <c r="L253" s="383"/>
      <c r="M253" s="383"/>
      <c r="N253" s="404"/>
      <c r="O253" s="405" t="s">
        <v>72</v>
      </c>
      <c r="P253" s="392"/>
      <c r="Q253" s="392"/>
      <c r="R253" s="392"/>
      <c r="S253" s="392"/>
      <c r="T253" s="392"/>
      <c r="U253" s="393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hidden="1" customHeight="1" x14ac:dyDescent="0.25">
      <c r="A254" s="385" t="s">
        <v>61</v>
      </c>
      <c r="B254" s="383"/>
      <c r="C254" s="383"/>
      <c r="D254" s="383"/>
      <c r="E254" s="383"/>
      <c r="F254" s="383"/>
      <c r="G254" s="383"/>
      <c r="H254" s="383"/>
      <c r="I254" s="383"/>
      <c r="J254" s="383"/>
      <c r="K254" s="383"/>
      <c r="L254" s="383"/>
      <c r="M254" s="383"/>
      <c r="N254" s="383"/>
      <c r="O254" s="383"/>
      <c r="P254" s="383"/>
      <c r="Q254" s="383"/>
      <c r="R254" s="383"/>
      <c r="S254" s="383"/>
      <c r="T254" s="383"/>
      <c r="U254" s="383"/>
      <c r="V254" s="383"/>
      <c r="W254" s="383"/>
      <c r="X254" s="383"/>
      <c r="Y254" s="383"/>
      <c r="Z254" s="366"/>
      <c r="AA254" s="366"/>
    </row>
    <row r="255" spans="1:67" ht="27" hidden="1" customHeight="1" x14ac:dyDescent="0.25">
      <c r="A255" s="54" t="s">
        <v>379</v>
      </c>
      <c r="B255" s="54" t="s">
        <v>380</v>
      </c>
      <c r="C255" s="31">
        <v>4301030878</v>
      </c>
      <c r="D255" s="386">
        <v>4607091387193</v>
      </c>
      <c r="E255" s="381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6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81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381</v>
      </c>
      <c r="B256" s="54" t="s">
        <v>382</v>
      </c>
      <c r="C256" s="31">
        <v>4301031153</v>
      </c>
      <c r="D256" s="386">
        <v>4607091387230</v>
      </c>
      <c r="E256" s="381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81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383</v>
      </c>
      <c r="B257" s="54" t="s">
        <v>384</v>
      </c>
      <c r="C257" s="31">
        <v>4301031152</v>
      </c>
      <c r="D257" s="386">
        <v>4607091387285</v>
      </c>
      <c r="E257" s="381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5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81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385</v>
      </c>
      <c r="B258" s="54" t="s">
        <v>386</v>
      </c>
      <c r="C258" s="31">
        <v>4301031164</v>
      </c>
      <c r="D258" s="386">
        <v>4680115880481</v>
      </c>
      <c r="E258" s="381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6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81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403"/>
      <c r="B259" s="383"/>
      <c r="C259" s="383"/>
      <c r="D259" s="383"/>
      <c r="E259" s="383"/>
      <c r="F259" s="383"/>
      <c r="G259" s="383"/>
      <c r="H259" s="383"/>
      <c r="I259" s="383"/>
      <c r="J259" s="383"/>
      <c r="K259" s="383"/>
      <c r="L259" s="383"/>
      <c r="M259" s="383"/>
      <c r="N259" s="404"/>
      <c r="O259" s="405" t="s">
        <v>72</v>
      </c>
      <c r="P259" s="392"/>
      <c r="Q259" s="392"/>
      <c r="R259" s="392"/>
      <c r="S259" s="392"/>
      <c r="T259" s="392"/>
      <c r="U259" s="393"/>
      <c r="V259" s="37" t="s">
        <v>73</v>
      </c>
      <c r="W259" s="375">
        <f>IFERROR(W255/H255,"0")+IFERROR(W256/H256,"0")+IFERROR(W257/H257,"0")+IFERROR(W258/H258,"0")</f>
        <v>0</v>
      </c>
      <c r="X259" s="375">
        <f>IFERROR(X255/H255,"0")+IFERROR(X256/H256,"0")+IFERROR(X257/H257,"0")+IFERROR(X258/H258,"0")</f>
        <v>0</v>
      </c>
      <c r="Y259" s="375">
        <f>IFERROR(IF(Y255="",0,Y255),"0")+IFERROR(IF(Y256="",0,Y256),"0")+IFERROR(IF(Y257="",0,Y257),"0")+IFERROR(IF(Y258="",0,Y258),"0")</f>
        <v>0</v>
      </c>
      <c r="Z259" s="376"/>
      <c r="AA259" s="376"/>
    </row>
    <row r="260" spans="1:67" hidden="1" x14ac:dyDescent="0.2">
      <c r="A260" s="383"/>
      <c r="B260" s="383"/>
      <c r="C260" s="383"/>
      <c r="D260" s="383"/>
      <c r="E260" s="383"/>
      <c r="F260" s="383"/>
      <c r="G260" s="383"/>
      <c r="H260" s="383"/>
      <c r="I260" s="383"/>
      <c r="J260" s="383"/>
      <c r="K260" s="383"/>
      <c r="L260" s="383"/>
      <c r="M260" s="383"/>
      <c r="N260" s="404"/>
      <c r="O260" s="405" t="s">
        <v>72</v>
      </c>
      <c r="P260" s="392"/>
      <c r="Q260" s="392"/>
      <c r="R260" s="392"/>
      <c r="S260" s="392"/>
      <c r="T260" s="392"/>
      <c r="U260" s="393"/>
      <c r="V260" s="37" t="s">
        <v>67</v>
      </c>
      <c r="W260" s="375">
        <f>IFERROR(SUM(W255:W258),"0")</f>
        <v>0</v>
      </c>
      <c r="X260" s="375">
        <f>IFERROR(SUM(X255:X258),"0")</f>
        <v>0</v>
      </c>
      <c r="Y260" s="37"/>
      <c r="Z260" s="376"/>
      <c r="AA260" s="376"/>
    </row>
    <row r="261" spans="1:67" ht="14.25" hidden="1" customHeight="1" x14ac:dyDescent="0.25">
      <c r="A261" s="385" t="s">
        <v>74</v>
      </c>
      <c r="B261" s="383"/>
      <c r="C261" s="383"/>
      <c r="D261" s="383"/>
      <c r="E261" s="383"/>
      <c r="F261" s="383"/>
      <c r="G261" s="383"/>
      <c r="H261" s="383"/>
      <c r="I261" s="383"/>
      <c r="J261" s="383"/>
      <c r="K261" s="383"/>
      <c r="L261" s="383"/>
      <c r="M261" s="383"/>
      <c r="N261" s="383"/>
      <c r="O261" s="383"/>
      <c r="P261" s="383"/>
      <c r="Q261" s="383"/>
      <c r="R261" s="383"/>
      <c r="S261" s="383"/>
      <c r="T261" s="383"/>
      <c r="U261" s="383"/>
      <c r="V261" s="383"/>
      <c r="W261" s="383"/>
      <c r="X261" s="383"/>
      <c r="Y261" s="383"/>
      <c r="Z261" s="366"/>
      <c r="AA261" s="366"/>
    </row>
    <row r="262" spans="1:67" ht="16.5" hidden="1" customHeight="1" x14ac:dyDescent="0.25">
      <c r="A262" s="54" t="s">
        <v>387</v>
      </c>
      <c r="B262" s="54" t="s">
        <v>388</v>
      </c>
      <c r="C262" s="31">
        <v>4301051100</v>
      </c>
      <c r="D262" s="386">
        <v>4607091387766</v>
      </c>
      <c r="E262" s="381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4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81"/>
      <c r="T262" s="34"/>
      <c r="U262" s="34"/>
      <c r="V262" s="35" t="s">
        <v>67</v>
      </c>
      <c r="W262" s="373">
        <v>0</v>
      </c>
      <c r="X262" s="374">
        <f t="shared" ref="X262:X270" si="5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5" t="s">
        <v>1</v>
      </c>
      <c r="BL262" s="64">
        <f t="shared" ref="BL262:BL270" si="56">IFERROR(W262*I262/H262,"0")</f>
        <v>0</v>
      </c>
      <c r="BM262" s="64">
        <f t="shared" ref="BM262:BM270" si="57">IFERROR(X262*I262/H262,"0")</f>
        <v>0</v>
      </c>
      <c r="BN262" s="64">
        <f t="shared" ref="BN262:BN270" si="58">IFERROR(1/J262*(W262/H262),"0")</f>
        <v>0</v>
      </c>
      <c r="BO262" s="64">
        <f t="shared" ref="BO262:BO270" si="59">IFERROR(1/J262*(X262/H262),"0")</f>
        <v>0</v>
      </c>
    </row>
    <row r="263" spans="1:67" ht="27" hidden="1" customHeight="1" x14ac:dyDescent="0.25">
      <c r="A263" s="54" t="s">
        <v>389</v>
      </c>
      <c r="B263" s="54" t="s">
        <v>390</v>
      </c>
      <c r="C263" s="31">
        <v>4301051116</v>
      </c>
      <c r="D263" s="386">
        <v>4607091387957</v>
      </c>
      <c r="E263" s="381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7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81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391</v>
      </c>
      <c r="B264" s="54" t="s">
        <v>392</v>
      </c>
      <c r="C264" s="31">
        <v>4301051115</v>
      </c>
      <c r="D264" s="386">
        <v>4607091387964</v>
      </c>
      <c r="E264" s="381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4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81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hidden="1" customHeight="1" x14ac:dyDescent="0.25">
      <c r="A265" s="54" t="s">
        <v>393</v>
      </c>
      <c r="B265" s="54" t="s">
        <v>394</v>
      </c>
      <c r="C265" s="31">
        <v>4301051731</v>
      </c>
      <c r="D265" s="386">
        <v>4680115884618</v>
      </c>
      <c r="E265" s="381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7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81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395</v>
      </c>
      <c r="B266" s="54" t="s">
        <v>396</v>
      </c>
      <c r="C266" s="31">
        <v>4301051134</v>
      </c>
      <c r="D266" s="386">
        <v>4607091381672</v>
      </c>
      <c r="E266" s="381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6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81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397</v>
      </c>
      <c r="B267" s="54" t="s">
        <v>398</v>
      </c>
      <c r="C267" s="31">
        <v>4301051130</v>
      </c>
      <c r="D267" s="386">
        <v>4607091387537</v>
      </c>
      <c r="E267" s="381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5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81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hidden="1" customHeight="1" x14ac:dyDescent="0.25">
      <c r="A268" s="54" t="s">
        <v>399</v>
      </c>
      <c r="B268" s="54" t="s">
        <v>400</v>
      </c>
      <c r="C268" s="31">
        <v>4301051132</v>
      </c>
      <c r="D268" s="386">
        <v>4607091387513</v>
      </c>
      <c r="E268" s="381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81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customHeight="1" x14ac:dyDescent="0.25">
      <c r="A269" s="54" t="s">
        <v>401</v>
      </c>
      <c r="B269" s="54" t="s">
        <v>402</v>
      </c>
      <c r="C269" s="31">
        <v>4301051277</v>
      </c>
      <c r="D269" s="386">
        <v>4680115880511</v>
      </c>
      <c r="E269" s="381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5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81"/>
      <c r="T269" s="34"/>
      <c r="U269" s="34"/>
      <c r="V269" s="35" t="s">
        <v>67</v>
      </c>
      <c r="W269" s="373">
        <v>33</v>
      </c>
      <c r="X269" s="374">
        <f t="shared" si="55"/>
        <v>33.659999999999997</v>
      </c>
      <c r="Y269" s="36">
        <f>IFERROR(IF(X269=0,"",ROUNDUP(X269/H269,0)*0.00753),"")</f>
        <v>0.12801000000000001</v>
      </c>
      <c r="Z269" s="56"/>
      <c r="AA269" s="57"/>
      <c r="AE269" s="64"/>
      <c r="BB269" s="222" t="s">
        <v>1</v>
      </c>
      <c r="BL269" s="64">
        <f t="shared" si="56"/>
        <v>36.333333333333343</v>
      </c>
      <c r="BM269" s="64">
        <f t="shared" si="57"/>
        <v>37.06</v>
      </c>
      <c r="BN269" s="64">
        <f t="shared" si="58"/>
        <v>0.10683760683760685</v>
      </c>
      <c r="BO269" s="64">
        <f t="shared" si="59"/>
        <v>0.10897435897435898</v>
      </c>
    </row>
    <row r="270" spans="1:67" ht="27" customHeight="1" x14ac:dyDescent="0.25">
      <c r="A270" s="54" t="s">
        <v>403</v>
      </c>
      <c r="B270" s="54" t="s">
        <v>404</v>
      </c>
      <c r="C270" s="31">
        <v>4301051344</v>
      </c>
      <c r="D270" s="386">
        <v>4680115880412</v>
      </c>
      <c r="E270" s="381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76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81"/>
      <c r="T270" s="34"/>
      <c r="U270" s="34"/>
      <c r="V270" s="35" t="s">
        <v>67</v>
      </c>
      <c r="W270" s="373">
        <v>9.9</v>
      </c>
      <c r="X270" s="374">
        <f t="shared" si="55"/>
        <v>9.9</v>
      </c>
      <c r="Y270" s="36">
        <f>IFERROR(IF(X270=0,"",ROUNDUP(X270/H270,0)*0.00753),"")</f>
        <v>3.7650000000000003E-2</v>
      </c>
      <c r="Z270" s="56"/>
      <c r="AA270" s="57"/>
      <c r="AE270" s="64"/>
      <c r="BB270" s="223" t="s">
        <v>1</v>
      </c>
      <c r="BL270" s="64">
        <f t="shared" si="56"/>
        <v>11.23</v>
      </c>
      <c r="BM270" s="64">
        <f t="shared" si="57"/>
        <v>11.23</v>
      </c>
      <c r="BN270" s="64">
        <f t="shared" si="58"/>
        <v>3.2051282051282048E-2</v>
      </c>
      <c r="BO270" s="64">
        <f t="shared" si="59"/>
        <v>3.2051282051282048E-2</v>
      </c>
    </row>
    <row r="271" spans="1:67" x14ac:dyDescent="0.2">
      <c r="A271" s="403"/>
      <c r="B271" s="383"/>
      <c r="C271" s="383"/>
      <c r="D271" s="383"/>
      <c r="E271" s="383"/>
      <c r="F271" s="383"/>
      <c r="G271" s="383"/>
      <c r="H271" s="383"/>
      <c r="I271" s="383"/>
      <c r="J271" s="383"/>
      <c r="K271" s="383"/>
      <c r="L271" s="383"/>
      <c r="M271" s="383"/>
      <c r="N271" s="404"/>
      <c r="O271" s="405" t="s">
        <v>72</v>
      </c>
      <c r="P271" s="392"/>
      <c r="Q271" s="392"/>
      <c r="R271" s="392"/>
      <c r="S271" s="392"/>
      <c r="T271" s="392"/>
      <c r="U271" s="393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21.666666666666668</v>
      </c>
      <c r="X271" s="375">
        <f>IFERROR(X262/H262,"0")+IFERROR(X263/H263,"0")+IFERROR(X264/H264,"0")+IFERROR(X265/H265,"0")+IFERROR(X266/H266,"0")+IFERROR(X267/H267,"0")+IFERROR(X268/H268,"0")+IFERROR(X269/H269,"0")+IFERROR(X270/H270,"0")</f>
        <v>22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0.16566000000000003</v>
      </c>
      <c r="Z271" s="376"/>
      <c r="AA271" s="376"/>
    </row>
    <row r="272" spans="1:67" x14ac:dyDescent="0.2">
      <c r="A272" s="383"/>
      <c r="B272" s="383"/>
      <c r="C272" s="383"/>
      <c r="D272" s="383"/>
      <c r="E272" s="383"/>
      <c r="F272" s="383"/>
      <c r="G272" s="383"/>
      <c r="H272" s="383"/>
      <c r="I272" s="383"/>
      <c r="J272" s="383"/>
      <c r="K272" s="383"/>
      <c r="L272" s="383"/>
      <c r="M272" s="383"/>
      <c r="N272" s="404"/>
      <c r="O272" s="405" t="s">
        <v>72</v>
      </c>
      <c r="P272" s="392"/>
      <c r="Q272" s="392"/>
      <c r="R272" s="392"/>
      <c r="S272" s="392"/>
      <c r="T272" s="392"/>
      <c r="U272" s="393"/>
      <c r="V272" s="37" t="s">
        <v>67</v>
      </c>
      <c r="W272" s="375">
        <f>IFERROR(SUM(W262:W270),"0")</f>
        <v>42.9</v>
      </c>
      <c r="X272" s="375">
        <f>IFERROR(SUM(X262:X270),"0")</f>
        <v>43.559999999999995</v>
      </c>
      <c r="Y272" s="37"/>
      <c r="Z272" s="376"/>
      <c r="AA272" s="376"/>
    </row>
    <row r="273" spans="1:67" ht="14.25" hidden="1" customHeight="1" x14ac:dyDescent="0.25">
      <c r="A273" s="385" t="s">
        <v>210</v>
      </c>
      <c r="B273" s="383"/>
      <c r="C273" s="383"/>
      <c r="D273" s="383"/>
      <c r="E273" s="383"/>
      <c r="F273" s="383"/>
      <c r="G273" s="383"/>
      <c r="H273" s="383"/>
      <c r="I273" s="383"/>
      <c r="J273" s="383"/>
      <c r="K273" s="383"/>
      <c r="L273" s="383"/>
      <c r="M273" s="383"/>
      <c r="N273" s="383"/>
      <c r="O273" s="383"/>
      <c r="P273" s="383"/>
      <c r="Q273" s="383"/>
      <c r="R273" s="383"/>
      <c r="S273" s="383"/>
      <c r="T273" s="383"/>
      <c r="U273" s="383"/>
      <c r="V273" s="383"/>
      <c r="W273" s="383"/>
      <c r="X273" s="383"/>
      <c r="Y273" s="383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86">
        <v>4607091380880</v>
      </c>
      <c r="E274" s="381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43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81"/>
      <c r="T274" s="34"/>
      <c r="U274" s="34"/>
      <c r="V274" s="35" t="s">
        <v>67</v>
      </c>
      <c r="W274" s="373">
        <v>20</v>
      </c>
      <c r="X274" s="374">
        <f>IFERROR(IF(W274="",0,CEILING((W274/$H274),1)*$H274),"")</f>
        <v>25.200000000000003</v>
      </c>
      <c r="Y274" s="36">
        <f>IFERROR(IF(X274=0,"",ROUNDUP(X274/H274,0)*0.02175),"")</f>
        <v>6.5250000000000002E-2</v>
      </c>
      <c r="Z274" s="56"/>
      <c r="AA274" s="57"/>
      <c r="AE274" s="64"/>
      <c r="BB274" s="224" t="s">
        <v>1</v>
      </c>
      <c r="BL274" s="64">
        <f>IFERROR(W274*I274/H274,"0")</f>
        <v>21.342857142857142</v>
      </c>
      <c r="BM274" s="64">
        <f>IFERROR(X274*I274/H274,"0")</f>
        <v>26.892000000000003</v>
      </c>
      <c r="BN274" s="64">
        <f>IFERROR(1/J274*(W274/H274),"0")</f>
        <v>4.2517006802721087E-2</v>
      </c>
      <c r="BO274" s="64">
        <f>IFERROR(1/J274*(X274/H274),"0")</f>
        <v>5.3571428571428568E-2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86">
        <v>4607091384482</v>
      </c>
      <c r="E275" s="381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3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81"/>
      <c r="T275" s="34"/>
      <c r="U275" s="34"/>
      <c r="V275" s="35" t="s">
        <v>67</v>
      </c>
      <c r="W275" s="373">
        <v>280</v>
      </c>
      <c r="X275" s="374">
        <f>IFERROR(IF(W275="",0,CEILING((W275/$H275),1)*$H275),"")</f>
        <v>280.8</v>
      </c>
      <c r="Y275" s="36">
        <f>IFERROR(IF(X275=0,"",ROUNDUP(X275/H275,0)*0.02175),"")</f>
        <v>0.78299999999999992</v>
      </c>
      <c r="Z275" s="56"/>
      <c r="AA275" s="57"/>
      <c r="AE275" s="64"/>
      <c r="BB275" s="225" t="s">
        <v>1</v>
      </c>
      <c r="BL275" s="64">
        <f>IFERROR(W275*I275/H275,"0")</f>
        <v>300.24615384615385</v>
      </c>
      <c r="BM275" s="64">
        <f>IFERROR(X275*I275/H275,"0")</f>
        <v>301.10400000000004</v>
      </c>
      <c r="BN275" s="64">
        <f>IFERROR(1/J275*(W275/H275),"0")</f>
        <v>0.64102564102564097</v>
      </c>
      <c r="BO275" s="64">
        <f>IFERROR(1/J275*(X275/H275),"0")</f>
        <v>0.64285714285714279</v>
      </c>
    </row>
    <row r="276" spans="1:67" ht="16.5" hidden="1" customHeight="1" x14ac:dyDescent="0.25">
      <c r="A276" s="54" t="s">
        <v>409</v>
      </c>
      <c r="B276" s="54" t="s">
        <v>410</v>
      </c>
      <c r="C276" s="31">
        <v>4301060325</v>
      </c>
      <c r="D276" s="386">
        <v>4607091380897</v>
      </c>
      <c r="E276" s="381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81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3"/>
      <c r="B277" s="383"/>
      <c r="C277" s="383"/>
      <c r="D277" s="383"/>
      <c r="E277" s="383"/>
      <c r="F277" s="383"/>
      <c r="G277" s="383"/>
      <c r="H277" s="383"/>
      <c r="I277" s="383"/>
      <c r="J277" s="383"/>
      <c r="K277" s="383"/>
      <c r="L277" s="383"/>
      <c r="M277" s="383"/>
      <c r="N277" s="404"/>
      <c r="O277" s="405" t="s">
        <v>72</v>
      </c>
      <c r="P277" s="392"/>
      <c r="Q277" s="392"/>
      <c r="R277" s="392"/>
      <c r="S277" s="392"/>
      <c r="T277" s="392"/>
      <c r="U277" s="393"/>
      <c r="V277" s="37" t="s">
        <v>73</v>
      </c>
      <c r="W277" s="375">
        <f>IFERROR(W274/H274,"0")+IFERROR(W275/H275,"0")+IFERROR(W276/H276,"0")</f>
        <v>38.278388278388277</v>
      </c>
      <c r="X277" s="375">
        <f>IFERROR(X274/H274,"0")+IFERROR(X275/H275,"0")+IFERROR(X276/H276,"0")</f>
        <v>39</v>
      </c>
      <c r="Y277" s="375">
        <f>IFERROR(IF(Y274="",0,Y274),"0")+IFERROR(IF(Y275="",0,Y275),"0")+IFERROR(IF(Y276="",0,Y276),"0")</f>
        <v>0.84824999999999995</v>
      </c>
      <c r="Z277" s="376"/>
      <c r="AA277" s="376"/>
    </row>
    <row r="278" spans="1:67" x14ac:dyDescent="0.2">
      <c r="A278" s="383"/>
      <c r="B278" s="383"/>
      <c r="C278" s="383"/>
      <c r="D278" s="383"/>
      <c r="E278" s="383"/>
      <c r="F278" s="383"/>
      <c r="G278" s="383"/>
      <c r="H278" s="383"/>
      <c r="I278" s="383"/>
      <c r="J278" s="383"/>
      <c r="K278" s="383"/>
      <c r="L278" s="383"/>
      <c r="M278" s="383"/>
      <c r="N278" s="404"/>
      <c r="O278" s="405" t="s">
        <v>72</v>
      </c>
      <c r="P278" s="392"/>
      <c r="Q278" s="392"/>
      <c r="R278" s="392"/>
      <c r="S278" s="392"/>
      <c r="T278" s="392"/>
      <c r="U278" s="393"/>
      <c r="V278" s="37" t="s">
        <v>67</v>
      </c>
      <c r="W278" s="375">
        <f>IFERROR(SUM(W274:W276),"0")</f>
        <v>300</v>
      </c>
      <c r="X278" s="375">
        <f>IFERROR(SUM(X274:X276),"0")</f>
        <v>306</v>
      </c>
      <c r="Y278" s="37"/>
      <c r="Z278" s="376"/>
      <c r="AA278" s="376"/>
    </row>
    <row r="279" spans="1:67" ht="14.25" hidden="1" customHeight="1" x14ac:dyDescent="0.25">
      <c r="A279" s="385" t="s">
        <v>88</v>
      </c>
      <c r="B279" s="383"/>
      <c r="C279" s="383"/>
      <c r="D279" s="383"/>
      <c r="E279" s="383"/>
      <c r="F279" s="383"/>
      <c r="G279" s="383"/>
      <c r="H279" s="383"/>
      <c r="I279" s="383"/>
      <c r="J279" s="383"/>
      <c r="K279" s="383"/>
      <c r="L279" s="383"/>
      <c r="M279" s="383"/>
      <c r="N279" s="383"/>
      <c r="O279" s="383"/>
      <c r="P279" s="383"/>
      <c r="Q279" s="383"/>
      <c r="R279" s="383"/>
      <c r="S279" s="383"/>
      <c r="T279" s="383"/>
      <c r="U279" s="383"/>
      <c r="V279" s="383"/>
      <c r="W279" s="383"/>
      <c r="X279" s="383"/>
      <c r="Y279" s="383"/>
      <c r="Z279" s="366"/>
      <c r="AA279" s="366"/>
    </row>
    <row r="280" spans="1:67" ht="16.5" hidden="1" customHeight="1" x14ac:dyDescent="0.25">
      <c r="A280" s="54" t="s">
        <v>411</v>
      </c>
      <c r="B280" s="54" t="s">
        <v>412</v>
      </c>
      <c r="C280" s="31">
        <v>4301030232</v>
      </c>
      <c r="D280" s="386">
        <v>4607091388374</v>
      </c>
      <c r="E280" s="381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542" t="s">
        <v>413</v>
      </c>
      <c r="P280" s="380"/>
      <c r="Q280" s="380"/>
      <c r="R280" s="380"/>
      <c r="S280" s="381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414</v>
      </c>
      <c r="B281" s="54" t="s">
        <v>415</v>
      </c>
      <c r="C281" s="31">
        <v>4301030235</v>
      </c>
      <c r="D281" s="386">
        <v>4607091388381</v>
      </c>
      <c r="E281" s="381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82" t="s">
        <v>416</v>
      </c>
      <c r="P281" s="380"/>
      <c r="Q281" s="380"/>
      <c r="R281" s="380"/>
      <c r="S281" s="381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417</v>
      </c>
      <c r="B282" s="54" t="s">
        <v>418</v>
      </c>
      <c r="C282" s="31">
        <v>4301030233</v>
      </c>
      <c r="D282" s="386">
        <v>4607091388404</v>
      </c>
      <c r="E282" s="381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5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81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03"/>
      <c r="B283" s="383"/>
      <c r="C283" s="383"/>
      <c r="D283" s="383"/>
      <c r="E283" s="383"/>
      <c r="F283" s="383"/>
      <c r="G283" s="383"/>
      <c r="H283" s="383"/>
      <c r="I283" s="383"/>
      <c r="J283" s="383"/>
      <c r="K283" s="383"/>
      <c r="L283" s="383"/>
      <c r="M283" s="383"/>
      <c r="N283" s="404"/>
      <c r="O283" s="405" t="s">
        <v>72</v>
      </c>
      <c r="P283" s="392"/>
      <c r="Q283" s="392"/>
      <c r="R283" s="392"/>
      <c r="S283" s="392"/>
      <c r="T283" s="392"/>
      <c r="U283" s="393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hidden="1" x14ac:dyDescent="0.2">
      <c r="A284" s="383"/>
      <c r="B284" s="383"/>
      <c r="C284" s="383"/>
      <c r="D284" s="383"/>
      <c r="E284" s="383"/>
      <c r="F284" s="383"/>
      <c r="G284" s="383"/>
      <c r="H284" s="383"/>
      <c r="I284" s="383"/>
      <c r="J284" s="383"/>
      <c r="K284" s="383"/>
      <c r="L284" s="383"/>
      <c r="M284" s="383"/>
      <c r="N284" s="404"/>
      <c r="O284" s="405" t="s">
        <v>72</v>
      </c>
      <c r="P284" s="392"/>
      <c r="Q284" s="392"/>
      <c r="R284" s="392"/>
      <c r="S284" s="392"/>
      <c r="T284" s="392"/>
      <c r="U284" s="393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hidden="1" customHeight="1" x14ac:dyDescent="0.25">
      <c r="A285" s="385" t="s">
        <v>419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383"/>
      <c r="Y285" s="383"/>
      <c r="Z285" s="366"/>
      <c r="AA285" s="366"/>
    </row>
    <row r="286" spans="1:67" ht="16.5" hidden="1" customHeight="1" x14ac:dyDescent="0.25">
      <c r="A286" s="54" t="s">
        <v>420</v>
      </c>
      <c r="B286" s="54" t="s">
        <v>421</v>
      </c>
      <c r="C286" s="31">
        <v>4301180007</v>
      </c>
      <c r="D286" s="386">
        <v>4680115881808</v>
      </c>
      <c r="E286" s="381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7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81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424</v>
      </c>
      <c r="B287" s="54" t="s">
        <v>425</v>
      </c>
      <c r="C287" s="31">
        <v>4301180006</v>
      </c>
      <c r="D287" s="386">
        <v>4680115881822</v>
      </c>
      <c r="E287" s="381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6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81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426</v>
      </c>
      <c r="B288" s="54" t="s">
        <v>427</v>
      </c>
      <c r="C288" s="31">
        <v>4301180001</v>
      </c>
      <c r="D288" s="386">
        <v>4680115880016</v>
      </c>
      <c r="E288" s="381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81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03"/>
      <c r="B289" s="383"/>
      <c r="C289" s="383"/>
      <c r="D289" s="383"/>
      <c r="E289" s="383"/>
      <c r="F289" s="383"/>
      <c r="G289" s="383"/>
      <c r="H289" s="383"/>
      <c r="I289" s="383"/>
      <c r="J289" s="383"/>
      <c r="K289" s="383"/>
      <c r="L289" s="383"/>
      <c r="M289" s="383"/>
      <c r="N289" s="404"/>
      <c r="O289" s="405" t="s">
        <v>72</v>
      </c>
      <c r="P289" s="392"/>
      <c r="Q289" s="392"/>
      <c r="R289" s="392"/>
      <c r="S289" s="392"/>
      <c r="T289" s="392"/>
      <c r="U289" s="393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hidden="1" x14ac:dyDescent="0.2">
      <c r="A290" s="383"/>
      <c r="B290" s="383"/>
      <c r="C290" s="383"/>
      <c r="D290" s="383"/>
      <c r="E290" s="383"/>
      <c r="F290" s="383"/>
      <c r="G290" s="383"/>
      <c r="H290" s="383"/>
      <c r="I290" s="383"/>
      <c r="J290" s="383"/>
      <c r="K290" s="383"/>
      <c r="L290" s="383"/>
      <c r="M290" s="383"/>
      <c r="N290" s="404"/>
      <c r="O290" s="405" t="s">
        <v>72</v>
      </c>
      <c r="P290" s="392"/>
      <c r="Q290" s="392"/>
      <c r="R290" s="392"/>
      <c r="S290" s="392"/>
      <c r="T290" s="392"/>
      <c r="U290" s="393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hidden="1" customHeight="1" x14ac:dyDescent="0.25">
      <c r="A291" s="382" t="s">
        <v>428</v>
      </c>
      <c r="B291" s="383"/>
      <c r="C291" s="383"/>
      <c r="D291" s="383"/>
      <c r="E291" s="383"/>
      <c r="F291" s="383"/>
      <c r="G291" s="383"/>
      <c r="H291" s="383"/>
      <c r="I291" s="383"/>
      <c r="J291" s="383"/>
      <c r="K291" s="383"/>
      <c r="L291" s="383"/>
      <c r="M291" s="383"/>
      <c r="N291" s="383"/>
      <c r="O291" s="383"/>
      <c r="P291" s="383"/>
      <c r="Q291" s="383"/>
      <c r="R291" s="383"/>
      <c r="S291" s="383"/>
      <c r="T291" s="383"/>
      <c r="U291" s="383"/>
      <c r="V291" s="383"/>
      <c r="W291" s="383"/>
      <c r="X291" s="383"/>
      <c r="Y291" s="383"/>
      <c r="Z291" s="367"/>
      <c r="AA291" s="367"/>
    </row>
    <row r="292" spans="1:67" ht="14.25" hidden="1" customHeight="1" x14ac:dyDescent="0.25">
      <c r="A292" s="385" t="s">
        <v>110</v>
      </c>
      <c r="B292" s="383"/>
      <c r="C292" s="383"/>
      <c r="D292" s="383"/>
      <c r="E292" s="383"/>
      <c r="F292" s="383"/>
      <c r="G292" s="383"/>
      <c r="H292" s="383"/>
      <c r="I292" s="383"/>
      <c r="J292" s="383"/>
      <c r="K292" s="383"/>
      <c r="L292" s="383"/>
      <c r="M292" s="383"/>
      <c r="N292" s="383"/>
      <c r="O292" s="383"/>
      <c r="P292" s="383"/>
      <c r="Q292" s="383"/>
      <c r="R292" s="383"/>
      <c r="S292" s="383"/>
      <c r="T292" s="383"/>
      <c r="U292" s="383"/>
      <c r="V292" s="383"/>
      <c r="W292" s="383"/>
      <c r="X292" s="383"/>
      <c r="Y292" s="383"/>
      <c r="Z292" s="366"/>
      <c r="AA292" s="366"/>
    </row>
    <row r="293" spans="1:67" ht="27" hidden="1" customHeight="1" x14ac:dyDescent="0.25">
      <c r="A293" s="54" t="s">
        <v>429</v>
      </c>
      <c r="B293" s="54" t="s">
        <v>430</v>
      </c>
      <c r="C293" s="31">
        <v>4301011315</v>
      </c>
      <c r="D293" s="386">
        <v>4607091387421</v>
      </c>
      <c r="E293" s="381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81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hidden="1" customHeight="1" x14ac:dyDescent="0.25">
      <c r="A294" s="54" t="s">
        <v>429</v>
      </c>
      <c r="B294" s="54" t="s">
        <v>431</v>
      </c>
      <c r="C294" s="31">
        <v>4301011121</v>
      </c>
      <c r="D294" s="386">
        <v>4607091387421</v>
      </c>
      <c r="E294" s="381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4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81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4301011322</v>
      </c>
      <c r="D295" s="386">
        <v>4607091387452</v>
      </c>
      <c r="E295" s="381"/>
      <c r="F295" s="372">
        <v>1.35</v>
      </c>
      <c r="G295" s="32">
        <v>8</v>
      </c>
      <c r="H295" s="372">
        <v>10.8</v>
      </c>
      <c r="I295" s="372">
        <v>11.28</v>
      </c>
      <c r="J295" s="32">
        <v>56</v>
      </c>
      <c r="K295" s="32" t="s">
        <v>105</v>
      </c>
      <c r="L295" s="33" t="s">
        <v>125</v>
      </c>
      <c r="M295" s="33"/>
      <c r="N295" s="32">
        <v>55</v>
      </c>
      <c r="O295" s="54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81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432</v>
      </c>
      <c r="B296" s="54" t="s">
        <v>434</v>
      </c>
      <c r="C296" s="31">
        <v>4301011619</v>
      </c>
      <c r="D296" s="386">
        <v>4607091387452</v>
      </c>
      <c r="E296" s="381"/>
      <c r="F296" s="372">
        <v>1.45</v>
      </c>
      <c r="G296" s="32">
        <v>8</v>
      </c>
      <c r="H296" s="372">
        <v>11.6</v>
      </c>
      <c r="I296" s="372">
        <v>12.08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72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81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hidden="1" customHeight="1" x14ac:dyDescent="0.25">
      <c r="A297" s="54" t="s">
        <v>435</v>
      </c>
      <c r="B297" s="54" t="s">
        <v>436</v>
      </c>
      <c r="C297" s="31">
        <v>4301011313</v>
      </c>
      <c r="D297" s="386">
        <v>4607091385984</v>
      </c>
      <c r="E297" s="381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49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81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hidden="1" customHeight="1" x14ac:dyDescent="0.25">
      <c r="A298" s="54" t="s">
        <v>437</v>
      </c>
      <c r="B298" s="54" t="s">
        <v>438</v>
      </c>
      <c r="C298" s="31">
        <v>4301011316</v>
      </c>
      <c r="D298" s="386">
        <v>4607091387438</v>
      </c>
      <c r="E298" s="381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5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81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hidden="1" customHeight="1" x14ac:dyDescent="0.25">
      <c r="A299" s="54" t="s">
        <v>439</v>
      </c>
      <c r="B299" s="54" t="s">
        <v>440</v>
      </c>
      <c r="C299" s="31">
        <v>4301011318</v>
      </c>
      <c r="D299" s="386">
        <v>4607091387469</v>
      </c>
      <c r="E299" s="381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81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hidden="1" x14ac:dyDescent="0.2">
      <c r="A300" s="403"/>
      <c r="B300" s="383"/>
      <c r="C300" s="383"/>
      <c r="D300" s="383"/>
      <c r="E300" s="383"/>
      <c r="F300" s="383"/>
      <c r="G300" s="383"/>
      <c r="H300" s="383"/>
      <c r="I300" s="383"/>
      <c r="J300" s="383"/>
      <c r="K300" s="383"/>
      <c r="L300" s="383"/>
      <c r="M300" s="383"/>
      <c r="N300" s="404"/>
      <c r="O300" s="405" t="s">
        <v>72</v>
      </c>
      <c r="P300" s="392"/>
      <c r="Q300" s="392"/>
      <c r="R300" s="392"/>
      <c r="S300" s="392"/>
      <c r="T300" s="392"/>
      <c r="U300" s="393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hidden="1" x14ac:dyDescent="0.2">
      <c r="A301" s="383"/>
      <c r="B301" s="383"/>
      <c r="C301" s="383"/>
      <c r="D301" s="383"/>
      <c r="E301" s="383"/>
      <c r="F301" s="383"/>
      <c r="G301" s="383"/>
      <c r="H301" s="383"/>
      <c r="I301" s="383"/>
      <c r="J301" s="383"/>
      <c r="K301" s="383"/>
      <c r="L301" s="383"/>
      <c r="M301" s="383"/>
      <c r="N301" s="404"/>
      <c r="O301" s="405" t="s">
        <v>72</v>
      </c>
      <c r="P301" s="392"/>
      <c r="Q301" s="392"/>
      <c r="R301" s="392"/>
      <c r="S301" s="392"/>
      <c r="T301" s="392"/>
      <c r="U301" s="393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hidden="1" customHeight="1" x14ac:dyDescent="0.25">
      <c r="A302" s="385" t="s">
        <v>61</v>
      </c>
      <c r="B302" s="383"/>
      <c r="C302" s="383"/>
      <c r="D302" s="383"/>
      <c r="E302" s="383"/>
      <c r="F302" s="383"/>
      <c r="G302" s="383"/>
      <c r="H302" s="383"/>
      <c r="I302" s="383"/>
      <c r="J302" s="383"/>
      <c r="K302" s="383"/>
      <c r="L302" s="383"/>
      <c r="M302" s="383"/>
      <c r="N302" s="383"/>
      <c r="O302" s="383"/>
      <c r="P302" s="383"/>
      <c r="Q302" s="383"/>
      <c r="R302" s="383"/>
      <c r="S302" s="383"/>
      <c r="T302" s="383"/>
      <c r="U302" s="383"/>
      <c r="V302" s="383"/>
      <c r="W302" s="383"/>
      <c r="X302" s="383"/>
      <c r="Y302" s="383"/>
      <c r="Z302" s="366"/>
      <c r="AA302" s="366"/>
    </row>
    <row r="303" spans="1:67" ht="27" hidden="1" customHeight="1" x14ac:dyDescent="0.25">
      <c r="A303" s="54" t="s">
        <v>441</v>
      </c>
      <c r="B303" s="54" t="s">
        <v>442</v>
      </c>
      <c r="C303" s="31">
        <v>4301031154</v>
      </c>
      <c r="D303" s="386">
        <v>4607091387292</v>
      </c>
      <c r="E303" s="381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5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81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443</v>
      </c>
      <c r="B304" s="54" t="s">
        <v>444</v>
      </c>
      <c r="C304" s="31">
        <v>4301031155</v>
      </c>
      <c r="D304" s="386">
        <v>4607091387315</v>
      </c>
      <c r="E304" s="381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5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81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03"/>
      <c r="B305" s="383"/>
      <c r="C305" s="383"/>
      <c r="D305" s="383"/>
      <c r="E305" s="383"/>
      <c r="F305" s="383"/>
      <c r="G305" s="383"/>
      <c r="H305" s="383"/>
      <c r="I305" s="383"/>
      <c r="J305" s="383"/>
      <c r="K305" s="383"/>
      <c r="L305" s="383"/>
      <c r="M305" s="383"/>
      <c r="N305" s="404"/>
      <c r="O305" s="405" t="s">
        <v>72</v>
      </c>
      <c r="P305" s="392"/>
      <c r="Q305" s="392"/>
      <c r="R305" s="392"/>
      <c r="S305" s="392"/>
      <c r="T305" s="392"/>
      <c r="U305" s="393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hidden="1" x14ac:dyDescent="0.2">
      <c r="A306" s="383"/>
      <c r="B306" s="383"/>
      <c r="C306" s="383"/>
      <c r="D306" s="383"/>
      <c r="E306" s="383"/>
      <c r="F306" s="383"/>
      <c r="G306" s="383"/>
      <c r="H306" s="383"/>
      <c r="I306" s="383"/>
      <c r="J306" s="383"/>
      <c r="K306" s="383"/>
      <c r="L306" s="383"/>
      <c r="M306" s="383"/>
      <c r="N306" s="404"/>
      <c r="O306" s="405" t="s">
        <v>72</v>
      </c>
      <c r="P306" s="392"/>
      <c r="Q306" s="392"/>
      <c r="R306" s="392"/>
      <c r="S306" s="392"/>
      <c r="T306" s="392"/>
      <c r="U306" s="393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hidden="1" customHeight="1" x14ac:dyDescent="0.25">
      <c r="A307" s="382" t="s">
        <v>445</v>
      </c>
      <c r="B307" s="383"/>
      <c r="C307" s="383"/>
      <c r="D307" s="383"/>
      <c r="E307" s="383"/>
      <c r="F307" s="383"/>
      <c r="G307" s="383"/>
      <c r="H307" s="383"/>
      <c r="I307" s="383"/>
      <c r="J307" s="383"/>
      <c r="K307" s="383"/>
      <c r="L307" s="383"/>
      <c r="M307" s="383"/>
      <c r="N307" s="383"/>
      <c r="O307" s="383"/>
      <c r="P307" s="383"/>
      <c r="Q307" s="383"/>
      <c r="R307" s="383"/>
      <c r="S307" s="383"/>
      <c r="T307" s="383"/>
      <c r="U307" s="383"/>
      <c r="V307" s="383"/>
      <c r="W307" s="383"/>
      <c r="X307" s="383"/>
      <c r="Y307" s="383"/>
      <c r="Z307" s="367"/>
      <c r="AA307" s="367"/>
    </row>
    <row r="308" spans="1:67" ht="14.25" hidden="1" customHeight="1" x14ac:dyDescent="0.25">
      <c r="A308" s="385" t="s">
        <v>61</v>
      </c>
      <c r="B308" s="383"/>
      <c r="C308" s="383"/>
      <c r="D308" s="383"/>
      <c r="E308" s="383"/>
      <c r="F308" s="383"/>
      <c r="G308" s="383"/>
      <c r="H308" s="383"/>
      <c r="I308" s="383"/>
      <c r="J308" s="383"/>
      <c r="K308" s="383"/>
      <c r="L308" s="383"/>
      <c r="M308" s="383"/>
      <c r="N308" s="383"/>
      <c r="O308" s="383"/>
      <c r="P308" s="383"/>
      <c r="Q308" s="383"/>
      <c r="R308" s="383"/>
      <c r="S308" s="383"/>
      <c r="T308" s="383"/>
      <c r="U308" s="383"/>
      <c r="V308" s="383"/>
      <c r="W308" s="383"/>
      <c r="X308" s="383"/>
      <c r="Y308" s="383"/>
      <c r="Z308" s="366"/>
      <c r="AA308" s="366"/>
    </row>
    <row r="309" spans="1:67" ht="27" customHeight="1" x14ac:dyDescent="0.25">
      <c r="A309" s="54" t="s">
        <v>446</v>
      </c>
      <c r="B309" s="54" t="s">
        <v>447</v>
      </c>
      <c r="C309" s="31">
        <v>4301031066</v>
      </c>
      <c r="D309" s="386">
        <v>4607091383836</v>
      </c>
      <c r="E309" s="381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81"/>
      <c r="T309" s="34"/>
      <c r="U309" s="34"/>
      <c r="V309" s="35" t="s">
        <v>67</v>
      </c>
      <c r="W309" s="373">
        <v>6</v>
      </c>
      <c r="X309" s="374">
        <f>IFERROR(IF(W309="",0,CEILING((W309/$H309),1)*$H309),"")</f>
        <v>7.2</v>
      </c>
      <c r="Y309" s="36">
        <f>IFERROR(IF(X309=0,"",ROUNDUP(X309/H309,0)*0.00753),"")</f>
        <v>3.0120000000000001E-2</v>
      </c>
      <c r="Z309" s="56"/>
      <c r="AA309" s="57"/>
      <c r="AE309" s="64"/>
      <c r="BB309" s="242" t="s">
        <v>1</v>
      </c>
      <c r="BL309" s="64">
        <f>IFERROR(W309*I309/H309,"0")</f>
        <v>6.8266666666666662</v>
      </c>
      <c r="BM309" s="64">
        <f>IFERROR(X309*I309/H309,"0")</f>
        <v>8.1920000000000002</v>
      </c>
      <c r="BN309" s="64">
        <f>IFERROR(1/J309*(W309/H309),"0")</f>
        <v>2.1367521367521364E-2</v>
      </c>
      <c r="BO309" s="64">
        <f>IFERROR(1/J309*(X309/H309),"0")</f>
        <v>2.564102564102564E-2</v>
      </c>
    </row>
    <row r="310" spans="1:67" x14ac:dyDescent="0.2">
      <c r="A310" s="403"/>
      <c r="B310" s="383"/>
      <c r="C310" s="383"/>
      <c r="D310" s="383"/>
      <c r="E310" s="383"/>
      <c r="F310" s="383"/>
      <c r="G310" s="383"/>
      <c r="H310" s="383"/>
      <c r="I310" s="383"/>
      <c r="J310" s="383"/>
      <c r="K310" s="383"/>
      <c r="L310" s="383"/>
      <c r="M310" s="383"/>
      <c r="N310" s="404"/>
      <c r="O310" s="405" t="s">
        <v>72</v>
      </c>
      <c r="P310" s="392"/>
      <c r="Q310" s="392"/>
      <c r="R310" s="392"/>
      <c r="S310" s="392"/>
      <c r="T310" s="392"/>
      <c r="U310" s="393"/>
      <c r="V310" s="37" t="s">
        <v>73</v>
      </c>
      <c r="W310" s="375">
        <f>IFERROR(W309/H309,"0")</f>
        <v>3.333333333333333</v>
      </c>
      <c r="X310" s="375">
        <f>IFERROR(X309/H309,"0")</f>
        <v>4</v>
      </c>
      <c r="Y310" s="375">
        <f>IFERROR(IF(Y309="",0,Y309),"0")</f>
        <v>3.0120000000000001E-2</v>
      </c>
      <c r="Z310" s="376"/>
      <c r="AA310" s="376"/>
    </row>
    <row r="311" spans="1:67" x14ac:dyDescent="0.2">
      <c r="A311" s="383"/>
      <c r="B311" s="383"/>
      <c r="C311" s="383"/>
      <c r="D311" s="383"/>
      <c r="E311" s="383"/>
      <c r="F311" s="383"/>
      <c r="G311" s="383"/>
      <c r="H311" s="383"/>
      <c r="I311" s="383"/>
      <c r="J311" s="383"/>
      <c r="K311" s="383"/>
      <c r="L311" s="383"/>
      <c r="M311" s="383"/>
      <c r="N311" s="404"/>
      <c r="O311" s="405" t="s">
        <v>72</v>
      </c>
      <c r="P311" s="392"/>
      <c r="Q311" s="392"/>
      <c r="R311" s="392"/>
      <c r="S311" s="392"/>
      <c r="T311" s="392"/>
      <c r="U311" s="393"/>
      <c r="V311" s="37" t="s">
        <v>67</v>
      </c>
      <c r="W311" s="375">
        <f>IFERROR(SUM(W309:W309),"0")</f>
        <v>6</v>
      </c>
      <c r="X311" s="375">
        <f>IFERROR(SUM(X309:X309),"0")</f>
        <v>7.2</v>
      </c>
      <c r="Y311" s="37"/>
      <c r="Z311" s="376"/>
      <c r="AA311" s="376"/>
    </row>
    <row r="312" spans="1:67" ht="14.25" hidden="1" customHeight="1" x14ac:dyDescent="0.25">
      <c r="A312" s="385" t="s">
        <v>74</v>
      </c>
      <c r="B312" s="383"/>
      <c r="C312" s="383"/>
      <c r="D312" s="383"/>
      <c r="E312" s="383"/>
      <c r="F312" s="383"/>
      <c r="G312" s="383"/>
      <c r="H312" s="383"/>
      <c r="I312" s="383"/>
      <c r="J312" s="383"/>
      <c r="K312" s="383"/>
      <c r="L312" s="383"/>
      <c r="M312" s="383"/>
      <c r="N312" s="383"/>
      <c r="O312" s="383"/>
      <c r="P312" s="383"/>
      <c r="Q312" s="383"/>
      <c r="R312" s="383"/>
      <c r="S312" s="383"/>
      <c r="T312" s="383"/>
      <c r="U312" s="383"/>
      <c r="V312" s="383"/>
      <c r="W312" s="383"/>
      <c r="X312" s="383"/>
      <c r="Y312" s="383"/>
      <c r="Z312" s="366"/>
      <c r="AA312" s="366"/>
    </row>
    <row r="313" spans="1:67" ht="27" hidden="1" customHeight="1" x14ac:dyDescent="0.25">
      <c r="A313" s="54" t="s">
        <v>448</v>
      </c>
      <c r="B313" s="54" t="s">
        <v>449</v>
      </c>
      <c r="C313" s="31">
        <v>4301051142</v>
      </c>
      <c r="D313" s="386">
        <v>4607091387919</v>
      </c>
      <c r="E313" s="381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4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81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86">
        <v>4680115883604</v>
      </c>
      <c r="E314" s="381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125</v>
      </c>
      <c r="M314" s="33"/>
      <c r="N314" s="32">
        <v>45</v>
      </c>
      <c r="O314" s="69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81"/>
      <c r="T314" s="34"/>
      <c r="U314" s="34"/>
      <c r="V314" s="35" t="s">
        <v>67</v>
      </c>
      <c r="W314" s="373">
        <v>542.5</v>
      </c>
      <c r="X314" s="374">
        <f>IFERROR(IF(W314="",0,CEILING((W314/$H314),1)*$H314),"")</f>
        <v>543.9</v>
      </c>
      <c r="Y314" s="36">
        <f>IFERROR(IF(X314=0,"",ROUNDUP(X314/H314,0)*0.00753),"")</f>
        <v>1.9502700000000002</v>
      </c>
      <c r="Z314" s="56"/>
      <c r="AA314" s="57"/>
      <c r="AE314" s="64"/>
      <c r="BB314" s="244" t="s">
        <v>1</v>
      </c>
      <c r="BL314" s="64">
        <f>IFERROR(W314*I314/H314,"0")</f>
        <v>612.76666666666665</v>
      </c>
      <c r="BM314" s="64">
        <f>IFERROR(X314*I314/H314,"0")</f>
        <v>614.34799999999996</v>
      </c>
      <c r="BN314" s="64">
        <f>IFERROR(1/J314*(W314/H314),"0")</f>
        <v>1.6559829059829059</v>
      </c>
      <c r="BO314" s="64">
        <f>IFERROR(1/J314*(X314/H314),"0")</f>
        <v>1.6602564102564101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86">
        <v>4680115883567</v>
      </c>
      <c r="E315" s="381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40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81"/>
      <c r="T315" s="34"/>
      <c r="U315" s="34"/>
      <c r="V315" s="35" t="s">
        <v>67</v>
      </c>
      <c r="W315" s="373">
        <v>350</v>
      </c>
      <c r="X315" s="374">
        <f>IFERROR(IF(W315="",0,CEILING((W315/$H315),1)*$H315),"")</f>
        <v>350.7</v>
      </c>
      <c r="Y315" s="36">
        <f>IFERROR(IF(X315=0,"",ROUNDUP(X315/H315,0)*0.00753),"")</f>
        <v>1.2575100000000001</v>
      </c>
      <c r="Z315" s="56"/>
      <c r="AA315" s="57"/>
      <c r="AE315" s="64"/>
      <c r="BB315" s="245" t="s">
        <v>1</v>
      </c>
      <c r="BL315" s="64">
        <f>IFERROR(W315*I315/H315,"0")</f>
        <v>393.33333333333331</v>
      </c>
      <c r="BM315" s="64">
        <f>IFERROR(X315*I315/H315,"0")</f>
        <v>394.11999999999995</v>
      </c>
      <c r="BN315" s="64">
        <f>IFERROR(1/J315*(W315/H315),"0")</f>
        <v>1.0683760683760684</v>
      </c>
      <c r="BO315" s="64">
        <f>IFERROR(1/J315*(X315/H315),"0")</f>
        <v>1.0705128205128205</v>
      </c>
    </row>
    <row r="316" spans="1:67" x14ac:dyDescent="0.2">
      <c r="A316" s="403"/>
      <c r="B316" s="383"/>
      <c r="C316" s="383"/>
      <c r="D316" s="383"/>
      <c r="E316" s="383"/>
      <c r="F316" s="383"/>
      <c r="G316" s="383"/>
      <c r="H316" s="383"/>
      <c r="I316" s="383"/>
      <c r="J316" s="383"/>
      <c r="K316" s="383"/>
      <c r="L316" s="383"/>
      <c r="M316" s="383"/>
      <c r="N316" s="404"/>
      <c r="O316" s="405" t="s">
        <v>72</v>
      </c>
      <c r="P316" s="392"/>
      <c r="Q316" s="392"/>
      <c r="R316" s="392"/>
      <c r="S316" s="392"/>
      <c r="T316" s="392"/>
      <c r="U316" s="393"/>
      <c r="V316" s="37" t="s">
        <v>73</v>
      </c>
      <c r="W316" s="375">
        <f>IFERROR(W313/H313,"0")+IFERROR(W314/H314,"0")+IFERROR(W315/H315,"0")</f>
        <v>425</v>
      </c>
      <c r="X316" s="375">
        <f>IFERROR(X313/H313,"0")+IFERROR(X314/H314,"0")+IFERROR(X315/H315,"0")</f>
        <v>426</v>
      </c>
      <c r="Y316" s="375">
        <f>IFERROR(IF(Y313="",0,Y313),"0")+IFERROR(IF(Y314="",0,Y314),"0")+IFERROR(IF(Y315="",0,Y315),"0")</f>
        <v>3.2077800000000005</v>
      </c>
      <c r="Z316" s="376"/>
      <c r="AA316" s="376"/>
    </row>
    <row r="317" spans="1:67" x14ac:dyDescent="0.2">
      <c r="A317" s="383"/>
      <c r="B317" s="383"/>
      <c r="C317" s="383"/>
      <c r="D317" s="383"/>
      <c r="E317" s="383"/>
      <c r="F317" s="383"/>
      <c r="G317" s="383"/>
      <c r="H317" s="383"/>
      <c r="I317" s="383"/>
      <c r="J317" s="383"/>
      <c r="K317" s="383"/>
      <c r="L317" s="383"/>
      <c r="M317" s="383"/>
      <c r="N317" s="404"/>
      <c r="O317" s="405" t="s">
        <v>72</v>
      </c>
      <c r="P317" s="392"/>
      <c r="Q317" s="392"/>
      <c r="R317" s="392"/>
      <c r="S317" s="392"/>
      <c r="T317" s="392"/>
      <c r="U317" s="393"/>
      <c r="V317" s="37" t="s">
        <v>67</v>
      </c>
      <c r="W317" s="375">
        <f>IFERROR(SUM(W313:W315),"0")</f>
        <v>892.5</v>
      </c>
      <c r="X317" s="375">
        <f>IFERROR(SUM(X313:X315),"0")</f>
        <v>894.59999999999991</v>
      </c>
      <c r="Y317" s="37"/>
      <c r="Z317" s="376"/>
      <c r="AA317" s="376"/>
    </row>
    <row r="318" spans="1:67" ht="14.25" hidden="1" customHeight="1" x14ac:dyDescent="0.25">
      <c r="A318" s="385" t="s">
        <v>210</v>
      </c>
      <c r="B318" s="383"/>
      <c r="C318" s="383"/>
      <c r="D318" s="383"/>
      <c r="E318" s="383"/>
      <c r="F318" s="383"/>
      <c r="G318" s="383"/>
      <c r="H318" s="383"/>
      <c r="I318" s="383"/>
      <c r="J318" s="383"/>
      <c r="K318" s="383"/>
      <c r="L318" s="383"/>
      <c r="M318" s="383"/>
      <c r="N318" s="383"/>
      <c r="O318" s="383"/>
      <c r="P318" s="383"/>
      <c r="Q318" s="383"/>
      <c r="R318" s="383"/>
      <c r="S318" s="383"/>
      <c r="T318" s="383"/>
      <c r="U318" s="383"/>
      <c r="V318" s="383"/>
      <c r="W318" s="383"/>
      <c r="X318" s="383"/>
      <c r="Y318" s="383"/>
      <c r="Z318" s="366"/>
      <c r="AA318" s="366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86">
        <v>4607091388831</v>
      </c>
      <c r="E319" s="381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47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81"/>
      <c r="T319" s="34"/>
      <c r="U319" s="34"/>
      <c r="V319" s="35" t="s">
        <v>67</v>
      </c>
      <c r="W319" s="373">
        <v>11.4</v>
      </c>
      <c r="X319" s="374">
        <f>IFERROR(IF(W319="",0,CEILING((W319/$H319),1)*$H319),"")</f>
        <v>11.399999999999999</v>
      </c>
      <c r="Y319" s="36">
        <f>IFERROR(IF(X319=0,"",ROUNDUP(X319/H319,0)*0.00753),"")</f>
        <v>3.7650000000000003E-2</v>
      </c>
      <c r="Z319" s="56"/>
      <c r="AA319" s="57"/>
      <c r="AE319" s="64"/>
      <c r="BB319" s="246" t="s">
        <v>1</v>
      </c>
      <c r="BL319" s="64">
        <f>IFERROR(W319*I319/H319,"0")</f>
        <v>12.760000000000002</v>
      </c>
      <c r="BM319" s="64">
        <f>IFERROR(X319*I319/H319,"0")</f>
        <v>12.76</v>
      </c>
      <c r="BN319" s="64">
        <f>IFERROR(1/J319*(W319/H319),"0")</f>
        <v>3.2051282051282055E-2</v>
      </c>
      <c r="BO319" s="64">
        <f>IFERROR(1/J319*(X319/H319),"0")</f>
        <v>3.2051282051282048E-2</v>
      </c>
    </row>
    <row r="320" spans="1:67" x14ac:dyDescent="0.2">
      <c r="A320" s="403"/>
      <c r="B320" s="383"/>
      <c r="C320" s="383"/>
      <c r="D320" s="383"/>
      <c r="E320" s="383"/>
      <c r="F320" s="383"/>
      <c r="G320" s="383"/>
      <c r="H320" s="383"/>
      <c r="I320" s="383"/>
      <c r="J320" s="383"/>
      <c r="K320" s="383"/>
      <c r="L320" s="383"/>
      <c r="M320" s="383"/>
      <c r="N320" s="404"/>
      <c r="O320" s="405" t="s">
        <v>72</v>
      </c>
      <c r="P320" s="392"/>
      <c r="Q320" s="392"/>
      <c r="R320" s="392"/>
      <c r="S320" s="392"/>
      <c r="T320" s="392"/>
      <c r="U320" s="393"/>
      <c r="V320" s="37" t="s">
        <v>73</v>
      </c>
      <c r="W320" s="375">
        <f>IFERROR(W319/H319,"0")</f>
        <v>5.0000000000000009</v>
      </c>
      <c r="X320" s="375">
        <f>IFERROR(X319/H319,"0")</f>
        <v>5</v>
      </c>
      <c r="Y320" s="375">
        <f>IFERROR(IF(Y319="",0,Y319),"0")</f>
        <v>3.7650000000000003E-2</v>
      </c>
      <c r="Z320" s="376"/>
      <c r="AA320" s="376"/>
    </row>
    <row r="321" spans="1:67" x14ac:dyDescent="0.2">
      <c r="A321" s="383"/>
      <c r="B321" s="383"/>
      <c r="C321" s="383"/>
      <c r="D321" s="383"/>
      <c r="E321" s="383"/>
      <c r="F321" s="383"/>
      <c r="G321" s="383"/>
      <c r="H321" s="383"/>
      <c r="I321" s="383"/>
      <c r="J321" s="383"/>
      <c r="K321" s="383"/>
      <c r="L321" s="383"/>
      <c r="M321" s="383"/>
      <c r="N321" s="404"/>
      <c r="O321" s="405" t="s">
        <v>72</v>
      </c>
      <c r="P321" s="392"/>
      <c r="Q321" s="392"/>
      <c r="R321" s="392"/>
      <c r="S321" s="392"/>
      <c r="T321" s="392"/>
      <c r="U321" s="393"/>
      <c r="V321" s="37" t="s">
        <v>67</v>
      </c>
      <c r="W321" s="375">
        <f>IFERROR(SUM(W319:W319),"0")</f>
        <v>11.4</v>
      </c>
      <c r="X321" s="375">
        <f>IFERROR(SUM(X319:X319),"0")</f>
        <v>11.399999999999999</v>
      </c>
      <c r="Y321" s="37"/>
      <c r="Z321" s="376"/>
      <c r="AA321" s="376"/>
    </row>
    <row r="322" spans="1:67" ht="14.25" hidden="1" customHeight="1" x14ac:dyDescent="0.25">
      <c r="A322" s="385" t="s">
        <v>88</v>
      </c>
      <c r="B322" s="383"/>
      <c r="C322" s="383"/>
      <c r="D322" s="383"/>
      <c r="E322" s="383"/>
      <c r="F322" s="383"/>
      <c r="G322" s="383"/>
      <c r="H322" s="383"/>
      <c r="I322" s="383"/>
      <c r="J322" s="383"/>
      <c r="K322" s="383"/>
      <c r="L322" s="383"/>
      <c r="M322" s="383"/>
      <c r="N322" s="383"/>
      <c r="O322" s="383"/>
      <c r="P322" s="383"/>
      <c r="Q322" s="383"/>
      <c r="R322" s="383"/>
      <c r="S322" s="383"/>
      <c r="T322" s="383"/>
      <c r="U322" s="383"/>
      <c r="V322" s="383"/>
      <c r="W322" s="383"/>
      <c r="X322" s="383"/>
      <c r="Y322" s="383"/>
      <c r="Z322" s="366"/>
      <c r="AA322" s="366"/>
    </row>
    <row r="323" spans="1:67" ht="27" hidden="1" customHeight="1" x14ac:dyDescent="0.25">
      <c r="A323" s="54" t="s">
        <v>456</v>
      </c>
      <c r="B323" s="54" t="s">
        <v>457</v>
      </c>
      <c r="C323" s="31">
        <v>4301032015</v>
      </c>
      <c r="D323" s="386">
        <v>4607091383102</v>
      </c>
      <c r="E323" s="381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68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81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03"/>
      <c r="B324" s="383"/>
      <c r="C324" s="383"/>
      <c r="D324" s="383"/>
      <c r="E324" s="383"/>
      <c r="F324" s="383"/>
      <c r="G324" s="383"/>
      <c r="H324" s="383"/>
      <c r="I324" s="383"/>
      <c r="J324" s="383"/>
      <c r="K324" s="383"/>
      <c r="L324" s="383"/>
      <c r="M324" s="383"/>
      <c r="N324" s="404"/>
      <c r="O324" s="405" t="s">
        <v>72</v>
      </c>
      <c r="P324" s="392"/>
      <c r="Q324" s="392"/>
      <c r="R324" s="392"/>
      <c r="S324" s="392"/>
      <c r="T324" s="392"/>
      <c r="U324" s="393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hidden="1" x14ac:dyDescent="0.2">
      <c r="A325" s="383"/>
      <c r="B325" s="383"/>
      <c r="C325" s="383"/>
      <c r="D325" s="383"/>
      <c r="E325" s="383"/>
      <c r="F325" s="383"/>
      <c r="G325" s="383"/>
      <c r="H325" s="383"/>
      <c r="I325" s="383"/>
      <c r="J325" s="383"/>
      <c r="K325" s="383"/>
      <c r="L325" s="383"/>
      <c r="M325" s="383"/>
      <c r="N325" s="404"/>
      <c r="O325" s="405" t="s">
        <v>72</v>
      </c>
      <c r="P325" s="392"/>
      <c r="Q325" s="392"/>
      <c r="R325" s="392"/>
      <c r="S325" s="392"/>
      <c r="T325" s="392"/>
      <c r="U325" s="393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hidden="1" customHeight="1" x14ac:dyDescent="0.2">
      <c r="A326" s="490" t="s">
        <v>458</v>
      </c>
      <c r="B326" s="491"/>
      <c r="C326" s="491"/>
      <c r="D326" s="491"/>
      <c r="E326" s="491"/>
      <c r="F326" s="491"/>
      <c r="G326" s="491"/>
      <c r="H326" s="491"/>
      <c r="I326" s="491"/>
      <c r="J326" s="491"/>
      <c r="K326" s="491"/>
      <c r="L326" s="491"/>
      <c r="M326" s="491"/>
      <c r="N326" s="491"/>
      <c r="O326" s="491"/>
      <c r="P326" s="491"/>
      <c r="Q326" s="491"/>
      <c r="R326" s="491"/>
      <c r="S326" s="491"/>
      <c r="T326" s="491"/>
      <c r="U326" s="491"/>
      <c r="V326" s="491"/>
      <c r="W326" s="491"/>
      <c r="X326" s="491"/>
      <c r="Y326" s="491"/>
      <c r="Z326" s="48"/>
      <c r="AA326" s="48"/>
    </row>
    <row r="327" spans="1:67" ht="16.5" hidden="1" customHeight="1" x14ac:dyDescent="0.25">
      <c r="A327" s="382" t="s">
        <v>459</v>
      </c>
      <c r="B327" s="383"/>
      <c r="C327" s="383"/>
      <c r="D327" s="383"/>
      <c r="E327" s="383"/>
      <c r="F327" s="383"/>
      <c r="G327" s="383"/>
      <c r="H327" s="383"/>
      <c r="I327" s="383"/>
      <c r="J327" s="383"/>
      <c r="K327" s="383"/>
      <c r="L327" s="383"/>
      <c r="M327" s="383"/>
      <c r="N327" s="383"/>
      <c r="O327" s="383"/>
      <c r="P327" s="383"/>
      <c r="Q327" s="383"/>
      <c r="R327" s="383"/>
      <c r="S327" s="383"/>
      <c r="T327" s="383"/>
      <c r="U327" s="383"/>
      <c r="V327" s="383"/>
      <c r="W327" s="383"/>
      <c r="X327" s="383"/>
      <c r="Y327" s="383"/>
      <c r="Z327" s="367"/>
      <c r="AA327" s="367"/>
    </row>
    <row r="328" spans="1:67" ht="14.25" hidden="1" customHeight="1" x14ac:dyDescent="0.25">
      <c r="A328" s="385" t="s">
        <v>110</v>
      </c>
      <c r="B328" s="383"/>
      <c r="C328" s="383"/>
      <c r="D328" s="383"/>
      <c r="E328" s="383"/>
      <c r="F328" s="383"/>
      <c r="G328" s="383"/>
      <c r="H328" s="383"/>
      <c r="I328" s="383"/>
      <c r="J328" s="383"/>
      <c r="K328" s="383"/>
      <c r="L328" s="383"/>
      <c r="M328" s="383"/>
      <c r="N328" s="383"/>
      <c r="O328" s="383"/>
      <c r="P328" s="383"/>
      <c r="Q328" s="383"/>
      <c r="R328" s="383"/>
      <c r="S328" s="383"/>
      <c r="T328" s="383"/>
      <c r="U328" s="383"/>
      <c r="V328" s="383"/>
      <c r="W328" s="383"/>
      <c r="X328" s="383"/>
      <c r="Y328" s="383"/>
      <c r="Z328" s="366"/>
      <c r="AA328" s="366"/>
    </row>
    <row r="329" spans="1:67" ht="27" hidden="1" customHeight="1" x14ac:dyDescent="0.25">
      <c r="A329" s="54" t="s">
        <v>460</v>
      </c>
      <c r="B329" s="54" t="s">
        <v>461</v>
      </c>
      <c r="C329" s="31">
        <v>4301011865</v>
      </c>
      <c r="D329" s="386">
        <v>4680115884076</v>
      </c>
      <c r="E329" s="381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609" t="s">
        <v>462</v>
      </c>
      <c r="P329" s="380"/>
      <c r="Q329" s="380"/>
      <c r="R329" s="380"/>
      <c r="S329" s="381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hidden="1" customHeight="1" x14ac:dyDescent="0.25">
      <c r="A330" s="54" t="s">
        <v>463</v>
      </c>
      <c r="B330" s="54" t="s">
        <v>464</v>
      </c>
      <c r="C330" s="31">
        <v>4301011239</v>
      </c>
      <c r="D330" s="386">
        <v>4607091383997</v>
      </c>
      <c r="E330" s="381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9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81"/>
      <c r="T330" s="34"/>
      <c r="U330" s="34"/>
      <c r="V330" s="35" t="s">
        <v>67</v>
      </c>
      <c r="W330" s="373">
        <v>0</v>
      </c>
      <c r="X330" s="374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463</v>
      </c>
      <c r="B331" s="54" t="s">
        <v>465</v>
      </c>
      <c r="C331" s="31">
        <v>4301011339</v>
      </c>
      <c r="D331" s="386">
        <v>4607091383997</v>
      </c>
      <c r="E331" s="381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7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80"/>
      <c r="Q331" s="380"/>
      <c r="R331" s="380"/>
      <c r="S331" s="381"/>
      <c r="T331" s="34"/>
      <c r="U331" s="34"/>
      <c r="V331" s="35" t="s">
        <v>67</v>
      </c>
      <c r="W331" s="373">
        <v>2110</v>
      </c>
      <c r="X331" s="374">
        <f t="shared" si="65"/>
        <v>2115</v>
      </c>
      <c r="Y331" s="36">
        <f>IFERROR(IF(X331=0,"",ROUNDUP(X331/H331,0)*0.02175),"")</f>
        <v>3.0667499999999999</v>
      </c>
      <c r="Z331" s="56"/>
      <c r="AA331" s="57"/>
      <c r="AE331" s="64"/>
      <c r="BB331" s="250" t="s">
        <v>1</v>
      </c>
      <c r="BL331" s="64">
        <f t="shared" si="66"/>
        <v>2177.52</v>
      </c>
      <c r="BM331" s="64">
        <f t="shared" si="67"/>
        <v>2182.6799999999998</v>
      </c>
      <c r="BN331" s="64">
        <f t="shared" si="68"/>
        <v>2.9305555555555554</v>
      </c>
      <c r="BO331" s="64">
        <f t="shared" si="69"/>
        <v>2.9375</v>
      </c>
    </row>
    <row r="332" spans="1:67" ht="27" customHeight="1" x14ac:dyDescent="0.25">
      <c r="A332" s="54" t="s">
        <v>466</v>
      </c>
      <c r="B332" s="54" t="s">
        <v>467</v>
      </c>
      <c r="C332" s="31">
        <v>4301011326</v>
      </c>
      <c r="D332" s="386">
        <v>4607091384130</v>
      </c>
      <c r="E332" s="381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81"/>
      <c r="T332" s="34"/>
      <c r="U332" s="34"/>
      <c r="V332" s="35" t="s">
        <v>67</v>
      </c>
      <c r="W332" s="373">
        <v>1020</v>
      </c>
      <c r="X332" s="374">
        <f t="shared" si="65"/>
        <v>1020</v>
      </c>
      <c r="Y332" s="36">
        <f>IFERROR(IF(X332=0,"",ROUNDUP(X332/H332,0)*0.02175),"")</f>
        <v>1.4789999999999999</v>
      </c>
      <c r="Z332" s="56"/>
      <c r="AA332" s="57"/>
      <c r="AE332" s="64"/>
      <c r="BB332" s="251" t="s">
        <v>1</v>
      </c>
      <c r="BL332" s="64">
        <f t="shared" si="66"/>
        <v>1052.6400000000001</v>
      </c>
      <c r="BM332" s="64">
        <f t="shared" si="67"/>
        <v>1052.6400000000001</v>
      </c>
      <c r="BN332" s="64">
        <f t="shared" si="68"/>
        <v>1.4166666666666665</v>
      </c>
      <c r="BO332" s="64">
        <f t="shared" si="69"/>
        <v>1.4166666666666665</v>
      </c>
    </row>
    <row r="333" spans="1:67" ht="27" hidden="1" customHeight="1" x14ac:dyDescent="0.25">
      <c r="A333" s="54" t="s">
        <v>466</v>
      </c>
      <c r="B333" s="54" t="s">
        <v>468</v>
      </c>
      <c r="C333" s="31">
        <v>4301011240</v>
      </c>
      <c r="D333" s="386">
        <v>4607091384130</v>
      </c>
      <c r="E333" s="381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65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81"/>
      <c r="T333" s="34"/>
      <c r="U333" s="34"/>
      <c r="V333" s="35" t="s">
        <v>67</v>
      </c>
      <c r="W333" s="373">
        <v>0</v>
      </c>
      <c r="X333" s="374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469</v>
      </c>
      <c r="B334" s="54" t="s">
        <v>470</v>
      </c>
      <c r="C334" s="31">
        <v>4301011330</v>
      </c>
      <c r="D334" s="386">
        <v>4607091384147</v>
      </c>
      <c r="E334" s="381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65</v>
      </c>
      <c r="M334" s="33"/>
      <c r="N334" s="32">
        <v>60</v>
      </c>
      <c r="O334" s="75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81"/>
      <c r="T334" s="34"/>
      <c r="U334" s="34"/>
      <c r="V334" s="35" t="s">
        <v>67</v>
      </c>
      <c r="W334" s="373">
        <v>900</v>
      </c>
      <c r="X334" s="374">
        <f t="shared" si="65"/>
        <v>900</v>
      </c>
      <c r="Y334" s="36">
        <f>IFERROR(IF(X334=0,"",ROUNDUP(X334/H334,0)*0.02175),"")</f>
        <v>1.3049999999999999</v>
      </c>
      <c r="Z334" s="56"/>
      <c r="AA334" s="57"/>
      <c r="AE334" s="64"/>
      <c r="BB334" s="253" t="s">
        <v>1</v>
      </c>
      <c r="BL334" s="64">
        <f t="shared" si="66"/>
        <v>928.8</v>
      </c>
      <c r="BM334" s="64">
        <f t="shared" si="67"/>
        <v>928.8</v>
      </c>
      <c r="BN334" s="64">
        <f t="shared" si="68"/>
        <v>1.25</v>
      </c>
      <c r="BO334" s="64">
        <f t="shared" si="69"/>
        <v>1.25</v>
      </c>
    </row>
    <row r="335" spans="1:67" ht="27" hidden="1" customHeight="1" x14ac:dyDescent="0.25">
      <c r="A335" s="54" t="s">
        <v>471</v>
      </c>
      <c r="B335" s="54" t="s">
        <v>472</v>
      </c>
      <c r="C335" s="31">
        <v>4301011947</v>
      </c>
      <c r="D335" s="386">
        <v>4680115884854</v>
      </c>
      <c r="E335" s="381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499" t="s">
        <v>473</v>
      </c>
      <c r="P335" s="380"/>
      <c r="Q335" s="380"/>
      <c r="R335" s="380"/>
      <c r="S335" s="381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hidden="1" customHeight="1" x14ac:dyDescent="0.25">
      <c r="A336" s="54" t="s">
        <v>469</v>
      </c>
      <c r="B336" s="54" t="s">
        <v>474</v>
      </c>
      <c r="C336" s="31">
        <v>4301011238</v>
      </c>
      <c r="D336" s="386">
        <v>4607091384147</v>
      </c>
      <c r="E336" s="381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114</v>
      </c>
      <c r="M336" s="33"/>
      <c r="N336" s="32">
        <v>60</v>
      </c>
      <c r="O336" s="61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81"/>
      <c r="T336" s="34"/>
      <c r="U336" s="34"/>
      <c r="V336" s="35" t="s">
        <v>67</v>
      </c>
      <c r="W336" s="373">
        <v>0</v>
      </c>
      <c r="X336" s="374">
        <f t="shared" si="65"/>
        <v>0</v>
      </c>
      <c r="Y336" s="36" t="str">
        <f>IFERROR(IF(X336=0,"",ROUNDUP(X336/H336,0)*0.02039),"")</f>
        <v/>
      </c>
      <c r="Z336" s="56"/>
      <c r="AA336" s="57"/>
      <c r="AE336" s="64"/>
      <c r="BB336" s="255" t="s">
        <v>1</v>
      </c>
      <c r="BL336" s="64">
        <f t="shared" si="66"/>
        <v>0</v>
      </c>
      <c r="BM336" s="64">
        <f t="shared" si="67"/>
        <v>0</v>
      </c>
      <c r="BN336" s="64">
        <f t="shared" si="68"/>
        <v>0</v>
      </c>
      <c r="BO336" s="64">
        <f t="shared" si="69"/>
        <v>0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86">
        <v>4607091384154</v>
      </c>
      <c r="E337" s="381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7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81"/>
      <c r="T337" s="34"/>
      <c r="U337" s="34"/>
      <c r="V337" s="35" t="s">
        <v>67</v>
      </c>
      <c r="W337" s="373">
        <v>10</v>
      </c>
      <c r="X337" s="374">
        <f t="shared" si="65"/>
        <v>10</v>
      </c>
      <c r="Y337" s="36">
        <f>IFERROR(IF(X337=0,"",ROUNDUP(X337/H337,0)*0.00937),"")</f>
        <v>1.874E-2</v>
      </c>
      <c r="Z337" s="56"/>
      <c r="AA337" s="57"/>
      <c r="AE337" s="64"/>
      <c r="BB337" s="256" t="s">
        <v>1</v>
      </c>
      <c r="BL337" s="64">
        <f t="shared" si="66"/>
        <v>10.42</v>
      </c>
      <c r="BM337" s="64">
        <f t="shared" si="67"/>
        <v>10.42</v>
      </c>
      <c r="BN337" s="64">
        <f t="shared" si="68"/>
        <v>1.6666666666666666E-2</v>
      </c>
      <c r="BO337" s="64">
        <f t="shared" si="69"/>
        <v>1.6666666666666666E-2</v>
      </c>
    </row>
    <row r="338" spans="1:67" ht="27" hidden="1" customHeight="1" x14ac:dyDescent="0.25">
      <c r="A338" s="54" t="s">
        <v>477</v>
      </c>
      <c r="B338" s="54" t="s">
        <v>478</v>
      </c>
      <c r="C338" s="31">
        <v>4301011332</v>
      </c>
      <c r="D338" s="386">
        <v>4607091384161</v>
      </c>
      <c r="E338" s="381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81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3"/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404"/>
      <c r="O339" s="405" t="s">
        <v>72</v>
      </c>
      <c r="P339" s="392"/>
      <c r="Q339" s="392"/>
      <c r="R339" s="392"/>
      <c r="S339" s="392"/>
      <c r="T339" s="392"/>
      <c r="U339" s="393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270.66666666666663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271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5.8694899999999999</v>
      </c>
      <c r="Z339" s="376"/>
      <c r="AA339" s="376"/>
    </row>
    <row r="340" spans="1:67" x14ac:dyDescent="0.2">
      <c r="A340" s="383"/>
      <c r="B340" s="383"/>
      <c r="C340" s="383"/>
      <c r="D340" s="383"/>
      <c r="E340" s="383"/>
      <c r="F340" s="383"/>
      <c r="G340" s="383"/>
      <c r="H340" s="383"/>
      <c r="I340" s="383"/>
      <c r="J340" s="383"/>
      <c r="K340" s="383"/>
      <c r="L340" s="383"/>
      <c r="M340" s="383"/>
      <c r="N340" s="404"/>
      <c r="O340" s="405" t="s">
        <v>72</v>
      </c>
      <c r="P340" s="392"/>
      <c r="Q340" s="392"/>
      <c r="R340" s="392"/>
      <c r="S340" s="392"/>
      <c r="T340" s="392"/>
      <c r="U340" s="393"/>
      <c r="V340" s="37" t="s">
        <v>67</v>
      </c>
      <c r="W340" s="375">
        <f>IFERROR(SUM(W329:W338),"0")</f>
        <v>4040</v>
      </c>
      <c r="X340" s="375">
        <f>IFERROR(SUM(X329:X338),"0")</f>
        <v>4045</v>
      </c>
      <c r="Y340" s="37"/>
      <c r="Z340" s="376"/>
      <c r="AA340" s="376"/>
    </row>
    <row r="341" spans="1:67" ht="14.25" hidden="1" customHeight="1" x14ac:dyDescent="0.25">
      <c r="A341" s="385" t="s">
        <v>102</v>
      </c>
      <c r="B341" s="383"/>
      <c r="C341" s="383"/>
      <c r="D341" s="383"/>
      <c r="E341" s="383"/>
      <c r="F341" s="383"/>
      <c r="G341" s="383"/>
      <c r="H341" s="383"/>
      <c r="I341" s="383"/>
      <c r="J341" s="383"/>
      <c r="K341" s="383"/>
      <c r="L341" s="383"/>
      <c r="M341" s="383"/>
      <c r="N341" s="383"/>
      <c r="O341" s="383"/>
      <c r="P341" s="383"/>
      <c r="Q341" s="383"/>
      <c r="R341" s="383"/>
      <c r="S341" s="383"/>
      <c r="T341" s="383"/>
      <c r="U341" s="383"/>
      <c r="V341" s="383"/>
      <c r="W341" s="383"/>
      <c r="X341" s="383"/>
      <c r="Y341" s="383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86">
        <v>4607091383980</v>
      </c>
      <c r="E342" s="381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4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81"/>
      <c r="T342" s="34"/>
      <c r="U342" s="34"/>
      <c r="V342" s="35" t="s">
        <v>67</v>
      </c>
      <c r="W342" s="373">
        <v>1300</v>
      </c>
      <c r="X342" s="374">
        <f>IFERROR(IF(W342="",0,CEILING((W342/$H342),1)*$H342),"")</f>
        <v>1305</v>
      </c>
      <c r="Y342" s="36">
        <f>IFERROR(IF(X342=0,"",ROUNDUP(X342/H342,0)*0.02175),"")</f>
        <v>1.8922499999999998</v>
      </c>
      <c r="Z342" s="56"/>
      <c r="AA342" s="57"/>
      <c r="AE342" s="64"/>
      <c r="BB342" s="258" t="s">
        <v>1</v>
      </c>
      <c r="BL342" s="64">
        <f>IFERROR(W342*I342/H342,"0")</f>
        <v>1341.6</v>
      </c>
      <c r="BM342" s="64">
        <f>IFERROR(X342*I342/H342,"0")</f>
        <v>1346.76</v>
      </c>
      <c r="BN342" s="64">
        <f>IFERROR(1/J342*(W342/H342),"0")</f>
        <v>1.8055555555555556</v>
      </c>
      <c r="BO342" s="64">
        <f>IFERROR(1/J342*(X342/H342),"0")</f>
        <v>1.8125</v>
      </c>
    </row>
    <row r="343" spans="1:67" ht="16.5" hidden="1" customHeight="1" x14ac:dyDescent="0.25">
      <c r="A343" s="54" t="s">
        <v>481</v>
      </c>
      <c r="B343" s="54" t="s">
        <v>482</v>
      </c>
      <c r="C343" s="31">
        <v>4301020270</v>
      </c>
      <c r="D343" s="386">
        <v>4680115883314</v>
      </c>
      <c r="E343" s="381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125</v>
      </c>
      <c r="M343" s="33"/>
      <c r="N343" s="32">
        <v>50</v>
      </c>
      <c r="O343" s="58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81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483</v>
      </c>
      <c r="B344" s="54" t="s">
        <v>484</v>
      </c>
      <c r="C344" s="31">
        <v>4301020179</v>
      </c>
      <c r="D344" s="386">
        <v>4607091384178</v>
      </c>
      <c r="E344" s="381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81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3"/>
      <c r="B345" s="383"/>
      <c r="C345" s="383"/>
      <c r="D345" s="383"/>
      <c r="E345" s="383"/>
      <c r="F345" s="383"/>
      <c r="G345" s="383"/>
      <c r="H345" s="383"/>
      <c r="I345" s="383"/>
      <c r="J345" s="383"/>
      <c r="K345" s="383"/>
      <c r="L345" s="383"/>
      <c r="M345" s="383"/>
      <c r="N345" s="404"/>
      <c r="O345" s="405" t="s">
        <v>72</v>
      </c>
      <c r="P345" s="392"/>
      <c r="Q345" s="392"/>
      <c r="R345" s="392"/>
      <c r="S345" s="392"/>
      <c r="T345" s="392"/>
      <c r="U345" s="393"/>
      <c r="V345" s="37" t="s">
        <v>73</v>
      </c>
      <c r="W345" s="375">
        <f>IFERROR(W342/H342,"0")+IFERROR(W343/H343,"0")+IFERROR(W344/H344,"0")</f>
        <v>86.666666666666671</v>
      </c>
      <c r="X345" s="375">
        <f>IFERROR(X342/H342,"0")+IFERROR(X343/H343,"0")+IFERROR(X344/H344,"0")</f>
        <v>87</v>
      </c>
      <c r="Y345" s="375">
        <f>IFERROR(IF(Y342="",0,Y342),"0")+IFERROR(IF(Y343="",0,Y343),"0")+IFERROR(IF(Y344="",0,Y344),"0")</f>
        <v>1.8922499999999998</v>
      </c>
      <c r="Z345" s="376"/>
      <c r="AA345" s="376"/>
    </row>
    <row r="346" spans="1:67" x14ac:dyDescent="0.2">
      <c r="A346" s="383"/>
      <c r="B346" s="383"/>
      <c r="C346" s="383"/>
      <c r="D346" s="383"/>
      <c r="E346" s="383"/>
      <c r="F346" s="383"/>
      <c r="G346" s="383"/>
      <c r="H346" s="383"/>
      <c r="I346" s="383"/>
      <c r="J346" s="383"/>
      <c r="K346" s="383"/>
      <c r="L346" s="383"/>
      <c r="M346" s="383"/>
      <c r="N346" s="404"/>
      <c r="O346" s="405" t="s">
        <v>72</v>
      </c>
      <c r="P346" s="392"/>
      <c r="Q346" s="392"/>
      <c r="R346" s="392"/>
      <c r="S346" s="392"/>
      <c r="T346" s="392"/>
      <c r="U346" s="393"/>
      <c r="V346" s="37" t="s">
        <v>67</v>
      </c>
      <c r="W346" s="375">
        <f>IFERROR(SUM(W342:W344),"0")</f>
        <v>1300</v>
      </c>
      <c r="X346" s="375">
        <f>IFERROR(SUM(X342:X344),"0")</f>
        <v>1305</v>
      </c>
      <c r="Y346" s="37"/>
      <c r="Z346" s="376"/>
      <c r="AA346" s="376"/>
    </row>
    <row r="347" spans="1:67" ht="14.25" hidden="1" customHeight="1" x14ac:dyDescent="0.25">
      <c r="A347" s="385" t="s">
        <v>74</v>
      </c>
      <c r="B347" s="383"/>
      <c r="C347" s="383"/>
      <c r="D347" s="383"/>
      <c r="E347" s="383"/>
      <c r="F347" s="383"/>
      <c r="G347" s="383"/>
      <c r="H347" s="383"/>
      <c r="I347" s="383"/>
      <c r="J347" s="383"/>
      <c r="K347" s="383"/>
      <c r="L347" s="383"/>
      <c r="M347" s="383"/>
      <c r="N347" s="383"/>
      <c r="O347" s="383"/>
      <c r="P347" s="383"/>
      <c r="Q347" s="383"/>
      <c r="R347" s="383"/>
      <c r="S347" s="383"/>
      <c r="T347" s="383"/>
      <c r="U347" s="383"/>
      <c r="V347" s="383"/>
      <c r="W347" s="383"/>
      <c r="X347" s="383"/>
      <c r="Y347" s="383"/>
      <c r="Z347" s="366"/>
      <c r="AA347" s="366"/>
    </row>
    <row r="348" spans="1:67" ht="27" hidden="1" customHeight="1" x14ac:dyDescent="0.25">
      <c r="A348" s="54" t="s">
        <v>485</v>
      </c>
      <c r="B348" s="54" t="s">
        <v>486</v>
      </c>
      <c r="C348" s="31">
        <v>4301051560</v>
      </c>
      <c r="D348" s="386">
        <v>4607091383928</v>
      </c>
      <c r="E348" s="381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125</v>
      </c>
      <c r="M348" s="33"/>
      <c r="N348" s="32">
        <v>40</v>
      </c>
      <c r="O348" s="4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81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487</v>
      </c>
      <c r="B349" s="54" t="s">
        <v>488</v>
      </c>
      <c r="C349" s="31">
        <v>4301051298</v>
      </c>
      <c r="D349" s="386">
        <v>4607091384260</v>
      </c>
      <c r="E349" s="381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6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81"/>
      <c r="T349" s="34"/>
      <c r="U349" s="34"/>
      <c r="V349" s="35" t="s">
        <v>67</v>
      </c>
      <c r="W349" s="373">
        <v>50</v>
      </c>
      <c r="X349" s="374">
        <f>IFERROR(IF(W349="",0,CEILING((W349/$H349),1)*$H349),"")</f>
        <v>54.6</v>
      </c>
      <c r="Y349" s="36">
        <f>IFERROR(IF(X349=0,"",ROUNDUP(X349/H349,0)*0.02175),"")</f>
        <v>0.15225</v>
      </c>
      <c r="Z349" s="56"/>
      <c r="AA349" s="57"/>
      <c r="AE349" s="64"/>
      <c r="BB349" s="262" t="s">
        <v>1</v>
      </c>
      <c r="BL349" s="64">
        <f>IFERROR(W349*I349/H349,"0")</f>
        <v>53.61538461538462</v>
      </c>
      <c r="BM349" s="64">
        <f>IFERROR(X349*I349/H349,"0")</f>
        <v>58.548000000000009</v>
      </c>
      <c r="BN349" s="64">
        <f>IFERROR(1/J349*(W349/H349),"0")</f>
        <v>0.11446886446886446</v>
      </c>
      <c r="BO349" s="64">
        <f>IFERROR(1/J349*(X349/H349),"0")</f>
        <v>0.125</v>
      </c>
    </row>
    <row r="350" spans="1:67" x14ac:dyDescent="0.2">
      <c r="A350" s="403"/>
      <c r="B350" s="383"/>
      <c r="C350" s="383"/>
      <c r="D350" s="383"/>
      <c r="E350" s="383"/>
      <c r="F350" s="383"/>
      <c r="G350" s="383"/>
      <c r="H350" s="383"/>
      <c r="I350" s="383"/>
      <c r="J350" s="383"/>
      <c r="K350" s="383"/>
      <c r="L350" s="383"/>
      <c r="M350" s="383"/>
      <c r="N350" s="404"/>
      <c r="O350" s="405" t="s">
        <v>72</v>
      </c>
      <c r="P350" s="392"/>
      <c r="Q350" s="392"/>
      <c r="R350" s="392"/>
      <c r="S350" s="392"/>
      <c r="T350" s="392"/>
      <c r="U350" s="393"/>
      <c r="V350" s="37" t="s">
        <v>73</v>
      </c>
      <c r="W350" s="375">
        <f>IFERROR(W348/H348,"0")+IFERROR(W349/H349,"0")</f>
        <v>6.4102564102564106</v>
      </c>
      <c r="X350" s="375">
        <f>IFERROR(X348/H348,"0")+IFERROR(X349/H349,"0")</f>
        <v>7</v>
      </c>
      <c r="Y350" s="375">
        <f>IFERROR(IF(Y348="",0,Y348),"0")+IFERROR(IF(Y349="",0,Y349),"0")</f>
        <v>0.15225</v>
      </c>
      <c r="Z350" s="376"/>
      <c r="AA350" s="376"/>
    </row>
    <row r="351" spans="1:67" x14ac:dyDescent="0.2">
      <c r="A351" s="383"/>
      <c r="B351" s="383"/>
      <c r="C351" s="383"/>
      <c r="D351" s="383"/>
      <c r="E351" s="383"/>
      <c r="F351" s="383"/>
      <c r="G351" s="383"/>
      <c r="H351" s="383"/>
      <c r="I351" s="383"/>
      <c r="J351" s="383"/>
      <c r="K351" s="383"/>
      <c r="L351" s="383"/>
      <c r="M351" s="383"/>
      <c r="N351" s="404"/>
      <c r="O351" s="405" t="s">
        <v>72</v>
      </c>
      <c r="P351" s="392"/>
      <c r="Q351" s="392"/>
      <c r="R351" s="392"/>
      <c r="S351" s="392"/>
      <c r="T351" s="392"/>
      <c r="U351" s="393"/>
      <c r="V351" s="37" t="s">
        <v>67</v>
      </c>
      <c r="W351" s="375">
        <f>IFERROR(SUM(W348:W349),"0")</f>
        <v>50</v>
      </c>
      <c r="X351" s="375">
        <f>IFERROR(SUM(X348:X349),"0")</f>
        <v>54.6</v>
      </c>
      <c r="Y351" s="37"/>
      <c r="Z351" s="376"/>
      <c r="AA351" s="376"/>
    </row>
    <row r="352" spans="1:67" ht="14.25" hidden="1" customHeight="1" x14ac:dyDescent="0.25">
      <c r="A352" s="385" t="s">
        <v>210</v>
      </c>
      <c r="B352" s="383"/>
      <c r="C352" s="383"/>
      <c r="D352" s="383"/>
      <c r="E352" s="383"/>
      <c r="F352" s="383"/>
      <c r="G352" s="383"/>
      <c r="H352" s="383"/>
      <c r="I352" s="383"/>
      <c r="J352" s="383"/>
      <c r="K352" s="383"/>
      <c r="L352" s="383"/>
      <c r="M352" s="383"/>
      <c r="N352" s="383"/>
      <c r="O352" s="383"/>
      <c r="P352" s="383"/>
      <c r="Q352" s="383"/>
      <c r="R352" s="383"/>
      <c r="S352" s="383"/>
      <c r="T352" s="383"/>
      <c r="U352" s="383"/>
      <c r="V352" s="383"/>
      <c r="W352" s="383"/>
      <c r="X352" s="383"/>
      <c r="Y352" s="383"/>
      <c r="Z352" s="366"/>
      <c r="AA352" s="366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86">
        <v>4607091384673</v>
      </c>
      <c r="E353" s="381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6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81"/>
      <c r="T353" s="34"/>
      <c r="U353" s="34"/>
      <c r="V353" s="35" t="s">
        <v>67</v>
      </c>
      <c r="W353" s="373">
        <v>40</v>
      </c>
      <c r="X353" s="374">
        <f>IFERROR(IF(W353="",0,CEILING((W353/$H353),1)*$H353),"")</f>
        <v>46.8</v>
      </c>
      <c r="Y353" s="36">
        <f>IFERROR(IF(X353=0,"",ROUNDUP(X353/H353,0)*0.02175),"")</f>
        <v>0.1305</v>
      </c>
      <c r="Z353" s="56"/>
      <c r="AA353" s="57"/>
      <c r="AE353" s="64"/>
      <c r="BB353" s="263" t="s">
        <v>1</v>
      </c>
      <c r="BL353" s="64">
        <f>IFERROR(W353*I353/H353,"0")</f>
        <v>42.892307692307703</v>
      </c>
      <c r="BM353" s="64">
        <f>IFERROR(X353*I353/H353,"0")</f>
        <v>50.184000000000005</v>
      </c>
      <c r="BN353" s="64">
        <f>IFERROR(1/J353*(W353/H353),"0")</f>
        <v>9.1575091575091583E-2</v>
      </c>
      <c r="BO353" s="64">
        <f>IFERROR(1/J353*(X353/H353),"0")</f>
        <v>0.10714285714285714</v>
      </c>
    </row>
    <row r="354" spans="1:67" x14ac:dyDescent="0.2">
      <c r="A354" s="403"/>
      <c r="B354" s="383"/>
      <c r="C354" s="383"/>
      <c r="D354" s="383"/>
      <c r="E354" s="383"/>
      <c r="F354" s="383"/>
      <c r="G354" s="383"/>
      <c r="H354" s="383"/>
      <c r="I354" s="383"/>
      <c r="J354" s="383"/>
      <c r="K354" s="383"/>
      <c r="L354" s="383"/>
      <c r="M354" s="383"/>
      <c r="N354" s="404"/>
      <c r="O354" s="405" t="s">
        <v>72</v>
      </c>
      <c r="P354" s="392"/>
      <c r="Q354" s="392"/>
      <c r="R354" s="392"/>
      <c r="S354" s="392"/>
      <c r="T354" s="392"/>
      <c r="U354" s="393"/>
      <c r="V354" s="37" t="s">
        <v>73</v>
      </c>
      <c r="W354" s="375">
        <f>IFERROR(W353/H353,"0")</f>
        <v>5.1282051282051286</v>
      </c>
      <c r="X354" s="375">
        <f>IFERROR(X353/H353,"0")</f>
        <v>6</v>
      </c>
      <c r="Y354" s="375">
        <f>IFERROR(IF(Y353="",0,Y353),"0")</f>
        <v>0.1305</v>
      </c>
      <c r="Z354" s="376"/>
      <c r="AA354" s="376"/>
    </row>
    <row r="355" spans="1:67" x14ac:dyDescent="0.2">
      <c r="A355" s="383"/>
      <c r="B355" s="383"/>
      <c r="C355" s="383"/>
      <c r="D355" s="383"/>
      <c r="E355" s="383"/>
      <c r="F355" s="383"/>
      <c r="G355" s="383"/>
      <c r="H355" s="383"/>
      <c r="I355" s="383"/>
      <c r="J355" s="383"/>
      <c r="K355" s="383"/>
      <c r="L355" s="383"/>
      <c r="M355" s="383"/>
      <c r="N355" s="404"/>
      <c r="O355" s="405" t="s">
        <v>72</v>
      </c>
      <c r="P355" s="392"/>
      <c r="Q355" s="392"/>
      <c r="R355" s="392"/>
      <c r="S355" s="392"/>
      <c r="T355" s="392"/>
      <c r="U355" s="393"/>
      <c r="V355" s="37" t="s">
        <v>67</v>
      </c>
      <c r="W355" s="375">
        <f>IFERROR(SUM(W353:W353),"0")</f>
        <v>40</v>
      </c>
      <c r="X355" s="375">
        <f>IFERROR(SUM(X353:X353),"0")</f>
        <v>46.8</v>
      </c>
      <c r="Y355" s="37"/>
      <c r="Z355" s="376"/>
      <c r="AA355" s="376"/>
    </row>
    <row r="356" spans="1:67" ht="16.5" hidden="1" customHeight="1" x14ac:dyDescent="0.25">
      <c r="A356" s="382" t="s">
        <v>491</v>
      </c>
      <c r="B356" s="383"/>
      <c r="C356" s="383"/>
      <c r="D356" s="383"/>
      <c r="E356" s="383"/>
      <c r="F356" s="383"/>
      <c r="G356" s="383"/>
      <c r="H356" s="383"/>
      <c r="I356" s="383"/>
      <c r="J356" s="383"/>
      <c r="K356" s="383"/>
      <c r="L356" s="383"/>
      <c r="M356" s="383"/>
      <c r="N356" s="383"/>
      <c r="O356" s="383"/>
      <c r="P356" s="383"/>
      <c r="Q356" s="383"/>
      <c r="R356" s="383"/>
      <c r="S356" s="383"/>
      <c r="T356" s="383"/>
      <c r="U356" s="383"/>
      <c r="V356" s="383"/>
      <c r="W356" s="383"/>
      <c r="X356" s="383"/>
      <c r="Y356" s="383"/>
      <c r="Z356" s="367"/>
      <c r="AA356" s="367"/>
    </row>
    <row r="357" spans="1:67" ht="14.25" hidden="1" customHeight="1" x14ac:dyDescent="0.25">
      <c r="A357" s="385" t="s">
        <v>110</v>
      </c>
      <c r="B357" s="383"/>
      <c r="C357" s="383"/>
      <c r="D357" s="383"/>
      <c r="E357" s="383"/>
      <c r="F357" s="383"/>
      <c r="G357" s="383"/>
      <c r="H357" s="383"/>
      <c r="I357" s="383"/>
      <c r="J357" s="383"/>
      <c r="K357" s="383"/>
      <c r="L357" s="383"/>
      <c r="M357" s="383"/>
      <c r="N357" s="383"/>
      <c r="O357" s="383"/>
      <c r="P357" s="383"/>
      <c r="Q357" s="383"/>
      <c r="R357" s="383"/>
      <c r="S357" s="383"/>
      <c r="T357" s="383"/>
      <c r="U357" s="383"/>
      <c r="V357" s="383"/>
      <c r="W357" s="383"/>
      <c r="X357" s="383"/>
      <c r="Y357" s="383"/>
      <c r="Z357" s="366"/>
      <c r="AA357" s="366"/>
    </row>
    <row r="358" spans="1:67" ht="37.5" hidden="1" customHeight="1" x14ac:dyDescent="0.25">
      <c r="A358" s="54" t="s">
        <v>492</v>
      </c>
      <c r="B358" s="54" t="s">
        <v>493</v>
      </c>
      <c r="C358" s="31">
        <v>4301011324</v>
      </c>
      <c r="D358" s="386">
        <v>4607091384185</v>
      </c>
      <c r="E358" s="381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6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81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494</v>
      </c>
      <c r="B359" s="54" t="s">
        <v>495</v>
      </c>
      <c r="C359" s="31">
        <v>4301011312</v>
      </c>
      <c r="D359" s="386">
        <v>4607091384192</v>
      </c>
      <c r="E359" s="381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5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81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496</v>
      </c>
      <c r="B360" s="54" t="s">
        <v>497</v>
      </c>
      <c r="C360" s="31">
        <v>4301011483</v>
      </c>
      <c r="D360" s="386">
        <v>4680115881907</v>
      </c>
      <c r="E360" s="381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6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81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498</v>
      </c>
      <c r="B361" s="54" t="s">
        <v>499</v>
      </c>
      <c r="C361" s="31">
        <v>4301011655</v>
      </c>
      <c r="D361" s="386">
        <v>4680115883925</v>
      </c>
      <c r="E361" s="381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5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81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hidden="1" customHeight="1" x14ac:dyDescent="0.25">
      <c r="A362" s="54" t="s">
        <v>500</v>
      </c>
      <c r="B362" s="54" t="s">
        <v>501</v>
      </c>
      <c r="C362" s="31">
        <v>4301011303</v>
      </c>
      <c r="D362" s="386">
        <v>4607091384680</v>
      </c>
      <c r="E362" s="381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7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81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403"/>
      <c r="B363" s="383"/>
      <c r="C363" s="383"/>
      <c r="D363" s="383"/>
      <c r="E363" s="383"/>
      <c r="F363" s="383"/>
      <c r="G363" s="383"/>
      <c r="H363" s="383"/>
      <c r="I363" s="383"/>
      <c r="J363" s="383"/>
      <c r="K363" s="383"/>
      <c r="L363" s="383"/>
      <c r="M363" s="383"/>
      <c r="N363" s="404"/>
      <c r="O363" s="405" t="s">
        <v>72</v>
      </c>
      <c r="P363" s="392"/>
      <c r="Q363" s="392"/>
      <c r="R363" s="392"/>
      <c r="S363" s="392"/>
      <c r="T363" s="392"/>
      <c r="U363" s="393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hidden="1" x14ac:dyDescent="0.2">
      <c r="A364" s="383"/>
      <c r="B364" s="383"/>
      <c r="C364" s="383"/>
      <c r="D364" s="383"/>
      <c r="E364" s="383"/>
      <c r="F364" s="383"/>
      <c r="G364" s="383"/>
      <c r="H364" s="383"/>
      <c r="I364" s="383"/>
      <c r="J364" s="383"/>
      <c r="K364" s="383"/>
      <c r="L364" s="383"/>
      <c r="M364" s="383"/>
      <c r="N364" s="404"/>
      <c r="O364" s="405" t="s">
        <v>72</v>
      </c>
      <c r="P364" s="392"/>
      <c r="Q364" s="392"/>
      <c r="R364" s="392"/>
      <c r="S364" s="392"/>
      <c r="T364" s="392"/>
      <c r="U364" s="393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hidden="1" customHeight="1" x14ac:dyDescent="0.25">
      <c r="A365" s="385" t="s">
        <v>61</v>
      </c>
      <c r="B365" s="383"/>
      <c r="C365" s="383"/>
      <c r="D365" s="383"/>
      <c r="E365" s="383"/>
      <c r="F365" s="383"/>
      <c r="G365" s="383"/>
      <c r="H365" s="383"/>
      <c r="I365" s="383"/>
      <c r="J365" s="383"/>
      <c r="K365" s="383"/>
      <c r="L365" s="383"/>
      <c r="M365" s="383"/>
      <c r="N365" s="383"/>
      <c r="O365" s="383"/>
      <c r="P365" s="383"/>
      <c r="Q365" s="383"/>
      <c r="R365" s="383"/>
      <c r="S365" s="383"/>
      <c r="T365" s="383"/>
      <c r="U365" s="383"/>
      <c r="V365" s="383"/>
      <c r="W365" s="383"/>
      <c r="X365" s="383"/>
      <c r="Y365" s="383"/>
      <c r="Z365" s="366"/>
      <c r="AA365" s="366"/>
    </row>
    <row r="366" spans="1:67" ht="27" hidden="1" customHeight="1" x14ac:dyDescent="0.25">
      <c r="A366" s="54" t="s">
        <v>502</v>
      </c>
      <c r="B366" s="54" t="s">
        <v>503</v>
      </c>
      <c r="C366" s="31">
        <v>4301031139</v>
      </c>
      <c r="D366" s="386">
        <v>4607091384802</v>
      </c>
      <c r="E366" s="381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7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81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504</v>
      </c>
      <c r="B367" s="54" t="s">
        <v>505</v>
      </c>
      <c r="C367" s="31">
        <v>4301031140</v>
      </c>
      <c r="D367" s="386">
        <v>4607091384826</v>
      </c>
      <c r="E367" s="381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5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81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403"/>
      <c r="B368" s="383"/>
      <c r="C368" s="383"/>
      <c r="D368" s="383"/>
      <c r="E368" s="383"/>
      <c r="F368" s="383"/>
      <c r="G368" s="383"/>
      <c r="H368" s="383"/>
      <c r="I368" s="383"/>
      <c r="J368" s="383"/>
      <c r="K368" s="383"/>
      <c r="L368" s="383"/>
      <c r="M368" s="383"/>
      <c r="N368" s="404"/>
      <c r="O368" s="405" t="s">
        <v>72</v>
      </c>
      <c r="P368" s="392"/>
      <c r="Q368" s="392"/>
      <c r="R368" s="392"/>
      <c r="S368" s="392"/>
      <c r="T368" s="392"/>
      <c r="U368" s="393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hidden="1" x14ac:dyDescent="0.2">
      <c r="A369" s="383"/>
      <c r="B369" s="383"/>
      <c r="C369" s="383"/>
      <c r="D369" s="383"/>
      <c r="E369" s="383"/>
      <c r="F369" s="383"/>
      <c r="G369" s="383"/>
      <c r="H369" s="383"/>
      <c r="I369" s="383"/>
      <c r="J369" s="383"/>
      <c r="K369" s="383"/>
      <c r="L369" s="383"/>
      <c r="M369" s="383"/>
      <c r="N369" s="404"/>
      <c r="O369" s="405" t="s">
        <v>72</v>
      </c>
      <c r="P369" s="392"/>
      <c r="Q369" s="392"/>
      <c r="R369" s="392"/>
      <c r="S369" s="392"/>
      <c r="T369" s="392"/>
      <c r="U369" s="393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hidden="1" customHeight="1" x14ac:dyDescent="0.25">
      <c r="A370" s="385" t="s">
        <v>74</v>
      </c>
      <c r="B370" s="383"/>
      <c r="C370" s="383"/>
      <c r="D370" s="383"/>
      <c r="E370" s="383"/>
      <c r="F370" s="383"/>
      <c r="G370" s="383"/>
      <c r="H370" s="383"/>
      <c r="I370" s="383"/>
      <c r="J370" s="383"/>
      <c r="K370" s="383"/>
      <c r="L370" s="383"/>
      <c r="M370" s="383"/>
      <c r="N370" s="383"/>
      <c r="O370" s="383"/>
      <c r="P370" s="383"/>
      <c r="Q370" s="383"/>
      <c r="R370" s="383"/>
      <c r="S370" s="383"/>
      <c r="T370" s="383"/>
      <c r="U370" s="383"/>
      <c r="V370" s="383"/>
      <c r="W370" s="383"/>
      <c r="X370" s="383"/>
      <c r="Y370" s="383"/>
      <c r="Z370" s="366"/>
      <c r="AA370" s="366"/>
    </row>
    <row r="371" spans="1:67" ht="27" hidden="1" customHeight="1" x14ac:dyDescent="0.25">
      <c r="A371" s="54" t="s">
        <v>506</v>
      </c>
      <c r="B371" s="54" t="s">
        <v>507</v>
      </c>
      <c r="C371" s="31">
        <v>4301051303</v>
      </c>
      <c r="D371" s="386">
        <v>4607091384246</v>
      </c>
      <c r="E371" s="381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68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81"/>
      <c r="T371" s="34"/>
      <c r="U371" s="34"/>
      <c r="V371" s="35" t="s">
        <v>67</v>
      </c>
      <c r="W371" s="373">
        <v>0</v>
      </c>
      <c r="X371" s="374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508</v>
      </c>
      <c r="B372" s="54" t="s">
        <v>509</v>
      </c>
      <c r="C372" s="31">
        <v>4301051445</v>
      </c>
      <c r="D372" s="386">
        <v>4680115881976</v>
      </c>
      <c r="E372" s="381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6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81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510</v>
      </c>
      <c r="B373" s="54" t="s">
        <v>511</v>
      </c>
      <c r="C373" s="31">
        <v>4301051297</v>
      </c>
      <c r="D373" s="386">
        <v>4607091384253</v>
      </c>
      <c r="E373" s="381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5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81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512</v>
      </c>
      <c r="B374" s="54" t="s">
        <v>513</v>
      </c>
      <c r="C374" s="31">
        <v>4301051444</v>
      </c>
      <c r="D374" s="386">
        <v>4680115881969</v>
      </c>
      <c r="E374" s="381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5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81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idden="1" x14ac:dyDescent="0.2">
      <c r="A375" s="403"/>
      <c r="B375" s="383"/>
      <c r="C375" s="383"/>
      <c r="D375" s="383"/>
      <c r="E375" s="383"/>
      <c r="F375" s="383"/>
      <c r="G375" s="383"/>
      <c r="H375" s="383"/>
      <c r="I375" s="383"/>
      <c r="J375" s="383"/>
      <c r="K375" s="383"/>
      <c r="L375" s="383"/>
      <c r="M375" s="383"/>
      <c r="N375" s="404"/>
      <c r="O375" s="405" t="s">
        <v>72</v>
      </c>
      <c r="P375" s="392"/>
      <c r="Q375" s="392"/>
      <c r="R375" s="392"/>
      <c r="S375" s="392"/>
      <c r="T375" s="392"/>
      <c r="U375" s="393"/>
      <c r="V375" s="37" t="s">
        <v>73</v>
      </c>
      <c r="W375" s="375">
        <f>IFERROR(W371/H371,"0")+IFERROR(W372/H372,"0")+IFERROR(W373/H373,"0")+IFERROR(W374/H374,"0")</f>
        <v>0</v>
      </c>
      <c r="X375" s="375">
        <f>IFERROR(X371/H371,"0")+IFERROR(X372/H372,"0")+IFERROR(X373/H373,"0")+IFERROR(X374/H374,"0")</f>
        <v>0</v>
      </c>
      <c r="Y375" s="375">
        <f>IFERROR(IF(Y371="",0,Y371),"0")+IFERROR(IF(Y372="",0,Y372),"0")+IFERROR(IF(Y373="",0,Y373),"0")+IFERROR(IF(Y374="",0,Y374),"0")</f>
        <v>0</v>
      </c>
      <c r="Z375" s="376"/>
      <c r="AA375" s="376"/>
    </row>
    <row r="376" spans="1:67" hidden="1" x14ac:dyDescent="0.2">
      <c r="A376" s="383"/>
      <c r="B376" s="383"/>
      <c r="C376" s="383"/>
      <c r="D376" s="383"/>
      <c r="E376" s="383"/>
      <c r="F376" s="383"/>
      <c r="G376" s="383"/>
      <c r="H376" s="383"/>
      <c r="I376" s="383"/>
      <c r="J376" s="383"/>
      <c r="K376" s="383"/>
      <c r="L376" s="383"/>
      <c r="M376" s="383"/>
      <c r="N376" s="404"/>
      <c r="O376" s="405" t="s">
        <v>72</v>
      </c>
      <c r="P376" s="392"/>
      <c r="Q376" s="392"/>
      <c r="R376" s="392"/>
      <c r="S376" s="392"/>
      <c r="T376" s="392"/>
      <c r="U376" s="393"/>
      <c r="V376" s="37" t="s">
        <v>67</v>
      </c>
      <c r="W376" s="375">
        <f>IFERROR(SUM(W371:W374),"0")</f>
        <v>0</v>
      </c>
      <c r="X376" s="375">
        <f>IFERROR(SUM(X371:X374),"0")</f>
        <v>0</v>
      </c>
      <c r="Y376" s="37"/>
      <c r="Z376" s="376"/>
      <c r="AA376" s="376"/>
    </row>
    <row r="377" spans="1:67" ht="14.25" hidden="1" customHeight="1" x14ac:dyDescent="0.25">
      <c r="A377" s="385" t="s">
        <v>210</v>
      </c>
      <c r="B377" s="383"/>
      <c r="C377" s="383"/>
      <c r="D377" s="383"/>
      <c r="E377" s="383"/>
      <c r="F377" s="383"/>
      <c r="G377" s="383"/>
      <c r="H377" s="383"/>
      <c r="I377" s="383"/>
      <c r="J377" s="383"/>
      <c r="K377" s="383"/>
      <c r="L377" s="383"/>
      <c r="M377" s="383"/>
      <c r="N377" s="383"/>
      <c r="O377" s="383"/>
      <c r="P377" s="383"/>
      <c r="Q377" s="383"/>
      <c r="R377" s="383"/>
      <c r="S377" s="383"/>
      <c r="T377" s="383"/>
      <c r="U377" s="383"/>
      <c r="V377" s="383"/>
      <c r="W377" s="383"/>
      <c r="X377" s="383"/>
      <c r="Y377" s="383"/>
      <c r="Z377" s="366"/>
      <c r="AA377" s="366"/>
    </row>
    <row r="378" spans="1:67" ht="27" hidden="1" customHeight="1" x14ac:dyDescent="0.25">
      <c r="A378" s="54" t="s">
        <v>514</v>
      </c>
      <c r="B378" s="54" t="s">
        <v>515</v>
      </c>
      <c r="C378" s="31">
        <v>4301060322</v>
      </c>
      <c r="D378" s="386">
        <v>4607091389357</v>
      </c>
      <c r="E378" s="381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6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81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403"/>
      <c r="B379" s="383"/>
      <c r="C379" s="383"/>
      <c r="D379" s="383"/>
      <c r="E379" s="383"/>
      <c r="F379" s="383"/>
      <c r="G379" s="383"/>
      <c r="H379" s="383"/>
      <c r="I379" s="383"/>
      <c r="J379" s="383"/>
      <c r="K379" s="383"/>
      <c r="L379" s="383"/>
      <c r="M379" s="383"/>
      <c r="N379" s="404"/>
      <c r="O379" s="405" t="s">
        <v>72</v>
      </c>
      <c r="P379" s="392"/>
      <c r="Q379" s="392"/>
      <c r="R379" s="392"/>
      <c r="S379" s="392"/>
      <c r="T379" s="392"/>
      <c r="U379" s="393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hidden="1" x14ac:dyDescent="0.2">
      <c r="A380" s="383"/>
      <c r="B380" s="383"/>
      <c r="C380" s="383"/>
      <c r="D380" s="383"/>
      <c r="E380" s="383"/>
      <c r="F380" s="383"/>
      <c r="G380" s="383"/>
      <c r="H380" s="383"/>
      <c r="I380" s="383"/>
      <c r="J380" s="383"/>
      <c r="K380" s="383"/>
      <c r="L380" s="383"/>
      <c r="M380" s="383"/>
      <c r="N380" s="404"/>
      <c r="O380" s="405" t="s">
        <v>72</v>
      </c>
      <c r="P380" s="392"/>
      <c r="Q380" s="392"/>
      <c r="R380" s="392"/>
      <c r="S380" s="392"/>
      <c r="T380" s="392"/>
      <c r="U380" s="393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hidden="1" customHeight="1" x14ac:dyDescent="0.2">
      <c r="A381" s="490" t="s">
        <v>516</v>
      </c>
      <c r="B381" s="491"/>
      <c r="C381" s="491"/>
      <c r="D381" s="491"/>
      <c r="E381" s="491"/>
      <c r="F381" s="491"/>
      <c r="G381" s="491"/>
      <c r="H381" s="491"/>
      <c r="I381" s="491"/>
      <c r="J381" s="491"/>
      <c r="K381" s="491"/>
      <c r="L381" s="491"/>
      <c r="M381" s="491"/>
      <c r="N381" s="491"/>
      <c r="O381" s="491"/>
      <c r="P381" s="491"/>
      <c r="Q381" s="491"/>
      <c r="R381" s="491"/>
      <c r="S381" s="491"/>
      <c r="T381" s="491"/>
      <c r="U381" s="491"/>
      <c r="V381" s="491"/>
      <c r="W381" s="491"/>
      <c r="X381" s="491"/>
      <c r="Y381" s="491"/>
      <c r="Z381" s="48"/>
      <c r="AA381" s="48"/>
    </row>
    <row r="382" spans="1:67" ht="16.5" hidden="1" customHeight="1" x14ac:dyDescent="0.25">
      <c r="A382" s="382" t="s">
        <v>517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383"/>
      <c r="Y382" s="383"/>
      <c r="Z382" s="367"/>
      <c r="AA382" s="367"/>
    </row>
    <row r="383" spans="1:67" ht="14.25" hidden="1" customHeight="1" x14ac:dyDescent="0.25">
      <c r="A383" s="385" t="s">
        <v>110</v>
      </c>
      <c r="B383" s="383"/>
      <c r="C383" s="383"/>
      <c r="D383" s="383"/>
      <c r="E383" s="383"/>
      <c r="F383" s="383"/>
      <c r="G383" s="383"/>
      <c r="H383" s="383"/>
      <c r="I383" s="383"/>
      <c r="J383" s="383"/>
      <c r="K383" s="383"/>
      <c r="L383" s="383"/>
      <c r="M383" s="383"/>
      <c r="N383" s="383"/>
      <c r="O383" s="383"/>
      <c r="P383" s="383"/>
      <c r="Q383" s="383"/>
      <c r="R383" s="383"/>
      <c r="S383" s="383"/>
      <c r="T383" s="383"/>
      <c r="U383" s="383"/>
      <c r="V383" s="383"/>
      <c r="W383" s="383"/>
      <c r="X383" s="383"/>
      <c r="Y383" s="383"/>
      <c r="Z383" s="366"/>
      <c r="AA383" s="366"/>
    </row>
    <row r="384" spans="1:67" ht="27" hidden="1" customHeight="1" x14ac:dyDescent="0.25">
      <c r="A384" s="54" t="s">
        <v>518</v>
      </c>
      <c r="B384" s="54" t="s">
        <v>519</v>
      </c>
      <c r="C384" s="31">
        <v>4301011428</v>
      </c>
      <c r="D384" s="386">
        <v>4607091389708</v>
      </c>
      <c r="E384" s="381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7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81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520</v>
      </c>
      <c r="B385" s="54" t="s">
        <v>521</v>
      </c>
      <c r="C385" s="31">
        <v>4301011427</v>
      </c>
      <c r="D385" s="386">
        <v>4607091389692</v>
      </c>
      <c r="E385" s="381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7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81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03"/>
      <c r="B386" s="383"/>
      <c r="C386" s="383"/>
      <c r="D386" s="383"/>
      <c r="E386" s="383"/>
      <c r="F386" s="383"/>
      <c r="G386" s="383"/>
      <c r="H386" s="383"/>
      <c r="I386" s="383"/>
      <c r="J386" s="383"/>
      <c r="K386" s="383"/>
      <c r="L386" s="383"/>
      <c r="M386" s="383"/>
      <c r="N386" s="404"/>
      <c r="O386" s="405" t="s">
        <v>72</v>
      </c>
      <c r="P386" s="392"/>
      <c r="Q386" s="392"/>
      <c r="R386" s="392"/>
      <c r="S386" s="392"/>
      <c r="T386" s="392"/>
      <c r="U386" s="393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hidden="1" x14ac:dyDescent="0.2">
      <c r="A387" s="383"/>
      <c r="B387" s="383"/>
      <c r="C387" s="383"/>
      <c r="D387" s="383"/>
      <c r="E387" s="383"/>
      <c r="F387" s="383"/>
      <c r="G387" s="383"/>
      <c r="H387" s="383"/>
      <c r="I387" s="383"/>
      <c r="J387" s="383"/>
      <c r="K387" s="383"/>
      <c r="L387" s="383"/>
      <c r="M387" s="383"/>
      <c r="N387" s="404"/>
      <c r="O387" s="405" t="s">
        <v>72</v>
      </c>
      <c r="P387" s="392"/>
      <c r="Q387" s="392"/>
      <c r="R387" s="392"/>
      <c r="S387" s="392"/>
      <c r="T387" s="392"/>
      <c r="U387" s="393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hidden="1" customHeight="1" x14ac:dyDescent="0.25">
      <c r="A388" s="385" t="s">
        <v>61</v>
      </c>
      <c r="B388" s="383"/>
      <c r="C388" s="383"/>
      <c r="D388" s="383"/>
      <c r="E388" s="383"/>
      <c r="F388" s="383"/>
      <c r="G388" s="383"/>
      <c r="H388" s="383"/>
      <c r="I388" s="383"/>
      <c r="J388" s="383"/>
      <c r="K388" s="383"/>
      <c r="L388" s="383"/>
      <c r="M388" s="383"/>
      <c r="N388" s="383"/>
      <c r="O388" s="383"/>
      <c r="P388" s="383"/>
      <c r="Q388" s="383"/>
      <c r="R388" s="383"/>
      <c r="S388" s="383"/>
      <c r="T388" s="383"/>
      <c r="U388" s="383"/>
      <c r="V388" s="383"/>
      <c r="W388" s="383"/>
      <c r="X388" s="383"/>
      <c r="Y388" s="383"/>
      <c r="Z388" s="366"/>
      <c r="AA388" s="366"/>
    </row>
    <row r="389" spans="1:67" ht="27" hidden="1" customHeight="1" x14ac:dyDescent="0.25">
      <c r="A389" s="54" t="s">
        <v>522</v>
      </c>
      <c r="B389" s="54" t="s">
        <v>523</v>
      </c>
      <c r="C389" s="31">
        <v>4301031177</v>
      </c>
      <c r="D389" s="386">
        <v>4607091389753</v>
      </c>
      <c r="E389" s="381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7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81"/>
      <c r="T389" s="34"/>
      <c r="U389" s="34"/>
      <c r="V389" s="35" t="s">
        <v>67</v>
      </c>
      <c r="W389" s="373">
        <v>0</v>
      </c>
      <c r="X389" s="374">
        <f t="shared" ref="X389:X401" si="70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ref="BL389:BL401" si="71">IFERROR(W389*I389/H389,"0")</f>
        <v>0</v>
      </c>
      <c r="BM389" s="64">
        <f t="shared" ref="BM389:BM401" si="72">IFERROR(X389*I389/H389,"0")</f>
        <v>0</v>
      </c>
      <c r="BN389" s="64">
        <f t="shared" ref="BN389:BN401" si="73">IFERROR(1/J389*(W389/H389),"0")</f>
        <v>0</v>
      </c>
      <c r="BO389" s="64">
        <f t="shared" ref="BO389:BO401" si="74">IFERROR(1/J389*(X389/H389),"0")</f>
        <v>0</v>
      </c>
    </row>
    <row r="390" spans="1:67" ht="27" hidden="1" customHeight="1" x14ac:dyDescent="0.25">
      <c r="A390" s="54" t="s">
        <v>524</v>
      </c>
      <c r="B390" s="54" t="s">
        <v>525</v>
      </c>
      <c r="C390" s="31">
        <v>4301031174</v>
      </c>
      <c r="D390" s="386">
        <v>4607091389760</v>
      </c>
      <c r="E390" s="381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5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81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86">
        <v>4607091389746</v>
      </c>
      <c r="E391" s="381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81"/>
      <c r="T391" s="34"/>
      <c r="U391" s="34"/>
      <c r="V391" s="35" t="s">
        <v>67</v>
      </c>
      <c r="W391" s="373">
        <v>60</v>
      </c>
      <c r="X391" s="374">
        <f t="shared" si="70"/>
        <v>63</v>
      </c>
      <c r="Y391" s="36">
        <f>IFERROR(IF(X391=0,"",ROUNDUP(X391/H391,0)*0.00753),"")</f>
        <v>0.11295000000000001</v>
      </c>
      <c r="Z391" s="56"/>
      <c r="AA391" s="57"/>
      <c r="AE391" s="64"/>
      <c r="BB391" s="280" t="s">
        <v>1</v>
      </c>
      <c r="BL391" s="64">
        <f t="shared" si="71"/>
        <v>63.28571428571427</v>
      </c>
      <c r="BM391" s="64">
        <f t="shared" si="72"/>
        <v>66.449999999999989</v>
      </c>
      <c r="BN391" s="64">
        <f t="shared" si="73"/>
        <v>9.1575091575091569E-2</v>
      </c>
      <c r="BO391" s="64">
        <f t="shared" si="74"/>
        <v>9.6153846153846145E-2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86">
        <v>4680115882928</v>
      </c>
      <c r="E392" s="381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4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81"/>
      <c r="T392" s="34"/>
      <c r="U392" s="34"/>
      <c r="V392" s="35" t="s">
        <v>67</v>
      </c>
      <c r="W392" s="373">
        <v>84.000000000000014</v>
      </c>
      <c r="X392" s="374">
        <f t="shared" si="70"/>
        <v>84</v>
      </c>
      <c r="Y392" s="36">
        <f>IFERROR(IF(X392=0,"",ROUNDUP(X392/H392,0)*0.00753),"")</f>
        <v>0.3765</v>
      </c>
      <c r="Z392" s="56"/>
      <c r="AA392" s="57"/>
      <c r="AE392" s="64"/>
      <c r="BB392" s="281" t="s">
        <v>1</v>
      </c>
      <c r="BL392" s="64">
        <f t="shared" si="71"/>
        <v>130.00000000000003</v>
      </c>
      <c r="BM392" s="64">
        <f t="shared" si="72"/>
        <v>130</v>
      </c>
      <c r="BN392" s="64">
        <f t="shared" si="73"/>
        <v>0.32051282051282054</v>
      </c>
      <c r="BO392" s="64">
        <f t="shared" si="74"/>
        <v>0.32051282051282048</v>
      </c>
    </row>
    <row r="393" spans="1:67" ht="27" hidden="1" customHeight="1" x14ac:dyDescent="0.25">
      <c r="A393" s="54" t="s">
        <v>530</v>
      </c>
      <c r="B393" s="54" t="s">
        <v>531</v>
      </c>
      <c r="C393" s="31">
        <v>4301031257</v>
      </c>
      <c r="D393" s="386">
        <v>4680115883147</v>
      </c>
      <c r="E393" s="381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0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81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86">
        <v>4607091384338</v>
      </c>
      <c r="E394" s="381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4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81"/>
      <c r="T394" s="34"/>
      <c r="U394" s="34"/>
      <c r="V394" s="35" t="s">
        <v>67</v>
      </c>
      <c r="W394" s="373">
        <v>7</v>
      </c>
      <c r="X394" s="374">
        <f t="shared" si="70"/>
        <v>8.4</v>
      </c>
      <c r="Y394" s="36">
        <f t="shared" si="75"/>
        <v>2.0080000000000001E-2</v>
      </c>
      <c r="Z394" s="56"/>
      <c r="AA394" s="57"/>
      <c r="AE394" s="64"/>
      <c r="BB394" s="283" t="s">
        <v>1</v>
      </c>
      <c r="BL394" s="64">
        <f t="shared" si="71"/>
        <v>7.4333333333333327</v>
      </c>
      <c r="BM394" s="64">
        <f t="shared" si="72"/>
        <v>8.92</v>
      </c>
      <c r="BN394" s="64">
        <f t="shared" si="73"/>
        <v>1.4245014245014245E-2</v>
      </c>
      <c r="BO394" s="64">
        <f t="shared" si="74"/>
        <v>1.7094017094017096E-2</v>
      </c>
    </row>
    <row r="395" spans="1:67" ht="37.5" hidden="1" customHeight="1" x14ac:dyDescent="0.25">
      <c r="A395" s="54" t="s">
        <v>534</v>
      </c>
      <c r="B395" s="54" t="s">
        <v>535</v>
      </c>
      <c r="C395" s="31">
        <v>4301031254</v>
      </c>
      <c r="D395" s="386">
        <v>4680115883154</v>
      </c>
      <c r="E395" s="381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81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86">
        <v>4607091389524</v>
      </c>
      <c r="E396" s="381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52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81"/>
      <c r="T396" s="34"/>
      <c r="U396" s="34"/>
      <c r="V396" s="35" t="s">
        <v>67</v>
      </c>
      <c r="W396" s="373">
        <v>7</v>
      </c>
      <c r="X396" s="374">
        <f t="shared" si="70"/>
        <v>8.4</v>
      </c>
      <c r="Y396" s="36">
        <f t="shared" si="75"/>
        <v>2.0080000000000001E-2</v>
      </c>
      <c r="Z396" s="56"/>
      <c r="AA396" s="57"/>
      <c r="AE396" s="64"/>
      <c r="BB396" s="285" t="s">
        <v>1</v>
      </c>
      <c r="BL396" s="64">
        <f t="shared" si="71"/>
        <v>7.4333333333333327</v>
      </c>
      <c r="BM396" s="64">
        <f t="shared" si="72"/>
        <v>8.92</v>
      </c>
      <c r="BN396" s="64">
        <f t="shared" si="73"/>
        <v>1.4245014245014245E-2</v>
      </c>
      <c r="BO396" s="64">
        <f t="shared" si="74"/>
        <v>1.7094017094017096E-2</v>
      </c>
    </row>
    <row r="397" spans="1:67" ht="27" hidden="1" customHeight="1" x14ac:dyDescent="0.25">
      <c r="A397" s="54" t="s">
        <v>538</v>
      </c>
      <c r="B397" s="54" t="s">
        <v>539</v>
      </c>
      <c r="C397" s="31">
        <v>4301031258</v>
      </c>
      <c r="D397" s="386">
        <v>4680115883161</v>
      </c>
      <c r="E397" s="381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62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81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540</v>
      </c>
      <c r="B398" s="54" t="s">
        <v>541</v>
      </c>
      <c r="C398" s="31">
        <v>4301031170</v>
      </c>
      <c r="D398" s="386">
        <v>4607091384345</v>
      </c>
      <c r="E398" s="381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51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81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542</v>
      </c>
      <c r="B399" s="54" t="s">
        <v>543</v>
      </c>
      <c r="C399" s="31">
        <v>4301031256</v>
      </c>
      <c r="D399" s="386">
        <v>4680115883178</v>
      </c>
      <c r="E399" s="381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4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81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86">
        <v>4607091389531</v>
      </c>
      <c r="E400" s="381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66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81"/>
      <c r="T400" s="34"/>
      <c r="U400" s="34"/>
      <c r="V400" s="35" t="s">
        <v>67</v>
      </c>
      <c r="W400" s="373">
        <v>7</v>
      </c>
      <c r="X400" s="374">
        <f t="shared" si="70"/>
        <v>8.4</v>
      </c>
      <c r="Y400" s="36">
        <f t="shared" si="75"/>
        <v>2.0080000000000001E-2</v>
      </c>
      <c r="Z400" s="56"/>
      <c r="AA400" s="57"/>
      <c r="AE400" s="64"/>
      <c r="BB400" s="289" t="s">
        <v>1</v>
      </c>
      <c r="BL400" s="64">
        <f t="shared" si="71"/>
        <v>7.4333333333333327</v>
      </c>
      <c r="BM400" s="64">
        <f t="shared" si="72"/>
        <v>8.92</v>
      </c>
      <c r="BN400" s="64">
        <f t="shared" si="73"/>
        <v>1.4245014245014245E-2</v>
      </c>
      <c r="BO400" s="64">
        <f t="shared" si="74"/>
        <v>1.7094017094017096E-2</v>
      </c>
    </row>
    <row r="401" spans="1:67" ht="27" hidden="1" customHeight="1" x14ac:dyDescent="0.25">
      <c r="A401" s="54" t="s">
        <v>546</v>
      </c>
      <c r="B401" s="54" t="s">
        <v>547</v>
      </c>
      <c r="C401" s="31">
        <v>4301031255</v>
      </c>
      <c r="D401" s="386">
        <v>4680115883185</v>
      </c>
      <c r="E401" s="381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63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81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3"/>
      <c r="B402" s="383"/>
      <c r="C402" s="383"/>
      <c r="D402" s="383"/>
      <c r="E402" s="383"/>
      <c r="F402" s="383"/>
      <c r="G402" s="383"/>
      <c r="H402" s="383"/>
      <c r="I402" s="383"/>
      <c r="J402" s="383"/>
      <c r="K402" s="383"/>
      <c r="L402" s="383"/>
      <c r="M402" s="383"/>
      <c r="N402" s="404"/>
      <c r="O402" s="405" t="s">
        <v>72</v>
      </c>
      <c r="P402" s="392"/>
      <c r="Q402" s="392"/>
      <c r="R402" s="392"/>
      <c r="S402" s="392"/>
      <c r="T402" s="392"/>
      <c r="U402" s="393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74.285714285714278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77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0.54969000000000001</v>
      </c>
      <c r="Z402" s="376"/>
      <c r="AA402" s="376"/>
    </row>
    <row r="403" spans="1:67" x14ac:dyDescent="0.2">
      <c r="A403" s="383"/>
      <c r="B403" s="383"/>
      <c r="C403" s="383"/>
      <c r="D403" s="383"/>
      <c r="E403" s="383"/>
      <c r="F403" s="383"/>
      <c r="G403" s="383"/>
      <c r="H403" s="383"/>
      <c r="I403" s="383"/>
      <c r="J403" s="383"/>
      <c r="K403" s="383"/>
      <c r="L403" s="383"/>
      <c r="M403" s="383"/>
      <c r="N403" s="404"/>
      <c r="O403" s="405" t="s">
        <v>72</v>
      </c>
      <c r="P403" s="392"/>
      <c r="Q403" s="392"/>
      <c r="R403" s="392"/>
      <c r="S403" s="392"/>
      <c r="T403" s="392"/>
      <c r="U403" s="393"/>
      <c r="V403" s="37" t="s">
        <v>67</v>
      </c>
      <c r="W403" s="375">
        <f>IFERROR(SUM(W389:W401),"0")</f>
        <v>165</v>
      </c>
      <c r="X403" s="375">
        <f>IFERROR(SUM(X389:X401),"0")</f>
        <v>172.20000000000002</v>
      </c>
      <c r="Y403" s="37"/>
      <c r="Z403" s="376"/>
      <c r="AA403" s="376"/>
    </row>
    <row r="404" spans="1:67" ht="14.25" hidden="1" customHeight="1" x14ac:dyDescent="0.25">
      <c r="A404" s="385" t="s">
        <v>74</v>
      </c>
      <c r="B404" s="383"/>
      <c r="C404" s="383"/>
      <c r="D404" s="383"/>
      <c r="E404" s="383"/>
      <c r="F404" s="383"/>
      <c r="G404" s="383"/>
      <c r="H404" s="383"/>
      <c r="I404" s="383"/>
      <c r="J404" s="383"/>
      <c r="K404" s="383"/>
      <c r="L404" s="383"/>
      <c r="M404" s="383"/>
      <c r="N404" s="383"/>
      <c r="O404" s="383"/>
      <c r="P404" s="383"/>
      <c r="Q404" s="383"/>
      <c r="R404" s="383"/>
      <c r="S404" s="383"/>
      <c r="T404" s="383"/>
      <c r="U404" s="383"/>
      <c r="V404" s="383"/>
      <c r="W404" s="383"/>
      <c r="X404" s="383"/>
      <c r="Y404" s="383"/>
      <c r="Z404" s="366"/>
      <c r="AA404" s="366"/>
    </row>
    <row r="405" spans="1:67" ht="27" hidden="1" customHeight="1" x14ac:dyDescent="0.25">
      <c r="A405" s="54" t="s">
        <v>548</v>
      </c>
      <c r="B405" s="54" t="s">
        <v>549</v>
      </c>
      <c r="C405" s="31">
        <v>4301051258</v>
      </c>
      <c r="D405" s="386">
        <v>4607091389685</v>
      </c>
      <c r="E405" s="381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125</v>
      </c>
      <c r="M405" s="33"/>
      <c r="N405" s="32">
        <v>45</v>
      </c>
      <c r="O405" s="44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81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550</v>
      </c>
      <c r="B406" s="54" t="s">
        <v>551</v>
      </c>
      <c r="C406" s="31">
        <v>4301051431</v>
      </c>
      <c r="D406" s="386">
        <v>4607091389654</v>
      </c>
      <c r="E406" s="381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125</v>
      </c>
      <c r="M406" s="33"/>
      <c r="N406" s="32">
        <v>45</v>
      </c>
      <c r="O406" s="6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81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552</v>
      </c>
      <c r="B407" s="54" t="s">
        <v>553</v>
      </c>
      <c r="C407" s="31">
        <v>4301051284</v>
      </c>
      <c r="D407" s="386">
        <v>4607091384352</v>
      </c>
      <c r="E407" s="381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125</v>
      </c>
      <c r="M407" s="33"/>
      <c r="N407" s="32">
        <v>45</v>
      </c>
      <c r="O407" s="4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81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403"/>
      <c r="B408" s="383"/>
      <c r="C408" s="383"/>
      <c r="D408" s="383"/>
      <c r="E408" s="383"/>
      <c r="F408" s="383"/>
      <c r="G408" s="383"/>
      <c r="H408" s="383"/>
      <c r="I408" s="383"/>
      <c r="J408" s="383"/>
      <c r="K408" s="383"/>
      <c r="L408" s="383"/>
      <c r="M408" s="383"/>
      <c r="N408" s="404"/>
      <c r="O408" s="405" t="s">
        <v>72</v>
      </c>
      <c r="P408" s="392"/>
      <c r="Q408" s="392"/>
      <c r="R408" s="392"/>
      <c r="S408" s="392"/>
      <c r="T408" s="392"/>
      <c r="U408" s="393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hidden="1" x14ac:dyDescent="0.2">
      <c r="A409" s="383"/>
      <c r="B409" s="383"/>
      <c r="C409" s="383"/>
      <c r="D409" s="383"/>
      <c r="E409" s="383"/>
      <c r="F409" s="383"/>
      <c r="G409" s="383"/>
      <c r="H409" s="383"/>
      <c r="I409" s="383"/>
      <c r="J409" s="383"/>
      <c r="K409" s="383"/>
      <c r="L409" s="383"/>
      <c r="M409" s="383"/>
      <c r="N409" s="404"/>
      <c r="O409" s="405" t="s">
        <v>72</v>
      </c>
      <c r="P409" s="392"/>
      <c r="Q409" s="392"/>
      <c r="R409" s="392"/>
      <c r="S409" s="392"/>
      <c r="T409" s="392"/>
      <c r="U409" s="393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hidden="1" customHeight="1" x14ac:dyDescent="0.25">
      <c r="A410" s="385" t="s">
        <v>210</v>
      </c>
      <c r="B410" s="383"/>
      <c r="C410" s="383"/>
      <c r="D410" s="383"/>
      <c r="E410" s="383"/>
      <c r="F410" s="383"/>
      <c r="G410" s="383"/>
      <c r="H410" s="383"/>
      <c r="I410" s="383"/>
      <c r="J410" s="383"/>
      <c r="K410" s="383"/>
      <c r="L410" s="383"/>
      <c r="M410" s="383"/>
      <c r="N410" s="383"/>
      <c r="O410" s="383"/>
      <c r="P410" s="383"/>
      <c r="Q410" s="383"/>
      <c r="R410" s="383"/>
      <c r="S410" s="383"/>
      <c r="T410" s="383"/>
      <c r="U410" s="383"/>
      <c r="V410" s="383"/>
      <c r="W410" s="383"/>
      <c r="X410" s="383"/>
      <c r="Y410" s="383"/>
      <c r="Z410" s="366"/>
      <c r="AA410" s="366"/>
    </row>
    <row r="411" spans="1:67" ht="27" hidden="1" customHeight="1" x14ac:dyDescent="0.25">
      <c r="A411" s="54" t="s">
        <v>554</v>
      </c>
      <c r="B411" s="54" t="s">
        <v>555</v>
      </c>
      <c r="C411" s="31">
        <v>4301060352</v>
      </c>
      <c r="D411" s="386">
        <v>4680115881648</v>
      </c>
      <c r="E411" s="381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6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81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403"/>
      <c r="B412" s="383"/>
      <c r="C412" s="383"/>
      <c r="D412" s="383"/>
      <c r="E412" s="383"/>
      <c r="F412" s="383"/>
      <c r="G412" s="383"/>
      <c r="H412" s="383"/>
      <c r="I412" s="383"/>
      <c r="J412" s="383"/>
      <c r="K412" s="383"/>
      <c r="L412" s="383"/>
      <c r="M412" s="383"/>
      <c r="N412" s="404"/>
      <c r="O412" s="405" t="s">
        <v>72</v>
      </c>
      <c r="P412" s="392"/>
      <c r="Q412" s="392"/>
      <c r="R412" s="392"/>
      <c r="S412" s="392"/>
      <c r="T412" s="392"/>
      <c r="U412" s="393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hidden="1" x14ac:dyDescent="0.2">
      <c r="A413" s="383"/>
      <c r="B413" s="383"/>
      <c r="C413" s="383"/>
      <c r="D413" s="383"/>
      <c r="E413" s="383"/>
      <c r="F413" s="383"/>
      <c r="G413" s="383"/>
      <c r="H413" s="383"/>
      <c r="I413" s="383"/>
      <c r="J413" s="383"/>
      <c r="K413" s="383"/>
      <c r="L413" s="383"/>
      <c r="M413" s="383"/>
      <c r="N413" s="404"/>
      <c r="O413" s="405" t="s">
        <v>72</v>
      </c>
      <c r="P413" s="392"/>
      <c r="Q413" s="392"/>
      <c r="R413" s="392"/>
      <c r="S413" s="392"/>
      <c r="T413" s="392"/>
      <c r="U413" s="393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hidden="1" customHeight="1" x14ac:dyDescent="0.25">
      <c r="A414" s="385" t="s">
        <v>88</v>
      </c>
      <c r="B414" s="383"/>
      <c r="C414" s="383"/>
      <c r="D414" s="383"/>
      <c r="E414" s="383"/>
      <c r="F414" s="383"/>
      <c r="G414" s="383"/>
      <c r="H414" s="383"/>
      <c r="I414" s="383"/>
      <c r="J414" s="383"/>
      <c r="K414" s="383"/>
      <c r="L414" s="383"/>
      <c r="M414" s="383"/>
      <c r="N414" s="383"/>
      <c r="O414" s="383"/>
      <c r="P414" s="383"/>
      <c r="Q414" s="383"/>
      <c r="R414" s="383"/>
      <c r="S414" s="383"/>
      <c r="T414" s="383"/>
      <c r="U414" s="383"/>
      <c r="V414" s="383"/>
      <c r="W414" s="383"/>
      <c r="X414" s="383"/>
      <c r="Y414" s="383"/>
      <c r="Z414" s="366"/>
      <c r="AA414" s="366"/>
    </row>
    <row r="415" spans="1:67" ht="27" hidden="1" customHeight="1" x14ac:dyDescent="0.25">
      <c r="A415" s="54" t="s">
        <v>556</v>
      </c>
      <c r="B415" s="54" t="s">
        <v>557</v>
      </c>
      <c r="C415" s="31">
        <v>4301032045</v>
      </c>
      <c r="D415" s="386">
        <v>4680115884335</v>
      </c>
      <c r="E415" s="381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4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81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560</v>
      </c>
      <c r="B416" s="54" t="s">
        <v>561</v>
      </c>
      <c r="C416" s="31">
        <v>4301032047</v>
      </c>
      <c r="D416" s="386">
        <v>4680115884342</v>
      </c>
      <c r="E416" s="381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63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81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86">
        <v>4680115884113</v>
      </c>
      <c r="E417" s="381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4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81"/>
      <c r="T417" s="34"/>
      <c r="U417" s="34"/>
      <c r="V417" s="35" t="s">
        <v>67</v>
      </c>
      <c r="W417" s="373">
        <v>1.1000000000000001</v>
      </c>
      <c r="X417" s="374">
        <f>IFERROR(IF(W417="",0,CEILING((W417/$H417),1)*$H417),"")</f>
        <v>1.32</v>
      </c>
      <c r="Y417" s="36">
        <f>IFERROR(IF(X417=0,"",ROUNDUP(X417/H417,0)*0.00627),"")</f>
        <v>6.2700000000000004E-3</v>
      </c>
      <c r="Z417" s="56"/>
      <c r="AA417" s="57"/>
      <c r="AE417" s="64"/>
      <c r="BB417" s="297" t="s">
        <v>1</v>
      </c>
      <c r="BL417" s="64">
        <f>IFERROR(W417*I417/H417,"0")</f>
        <v>1.5666666666666667</v>
      </c>
      <c r="BM417" s="64">
        <f>IFERROR(X417*I417/H417,"0")</f>
        <v>1.8799999999999997</v>
      </c>
      <c r="BN417" s="64">
        <f>IFERROR(1/J417*(W417/H417),"0")</f>
        <v>4.1666666666666666E-3</v>
      </c>
      <c r="BO417" s="64">
        <f>IFERROR(1/J417*(X417/H417),"0")</f>
        <v>5.0000000000000001E-3</v>
      </c>
    </row>
    <row r="418" spans="1:67" x14ac:dyDescent="0.2">
      <c r="A418" s="403"/>
      <c r="B418" s="383"/>
      <c r="C418" s="383"/>
      <c r="D418" s="383"/>
      <c r="E418" s="383"/>
      <c r="F418" s="383"/>
      <c r="G418" s="383"/>
      <c r="H418" s="383"/>
      <c r="I418" s="383"/>
      <c r="J418" s="383"/>
      <c r="K418" s="383"/>
      <c r="L418" s="383"/>
      <c r="M418" s="383"/>
      <c r="N418" s="404"/>
      <c r="O418" s="405" t="s">
        <v>72</v>
      </c>
      <c r="P418" s="392"/>
      <c r="Q418" s="392"/>
      <c r="R418" s="392"/>
      <c r="S418" s="392"/>
      <c r="T418" s="392"/>
      <c r="U418" s="393"/>
      <c r="V418" s="37" t="s">
        <v>73</v>
      </c>
      <c r="W418" s="375">
        <f>IFERROR(W415/H415,"0")+IFERROR(W416/H416,"0")+IFERROR(W417/H417,"0")</f>
        <v>0.83333333333333337</v>
      </c>
      <c r="X418" s="375">
        <f>IFERROR(X415/H415,"0")+IFERROR(X416/H416,"0")+IFERROR(X417/H417,"0")</f>
        <v>1</v>
      </c>
      <c r="Y418" s="375">
        <f>IFERROR(IF(Y415="",0,Y415),"0")+IFERROR(IF(Y416="",0,Y416),"0")+IFERROR(IF(Y417="",0,Y417),"0")</f>
        <v>6.2700000000000004E-3</v>
      </c>
      <c r="Z418" s="376"/>
      <c r="AA418" s="376"/>
    </row>
    <row r="419" spans="1:67" x14ac:dyDescent="0.2">
      <c r="A419" s="383"/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404"/>
      <c r="O419" s="405" t="s">
        <v>72</v>
      </c>
      <c r="P419" s="392"/>
      <c r="Q419" s="392"/>
      <c r="R419" s="392"/>
      <c r="S419" s="392"/>
      <c r="T419" s="392"/>
      <c r="U419" s="393"/>
      <c r="V419" s="37" t="s">
        <v>67</v>
      </c>
      <c r="W419" s="375">
        <f>IFERROR(SUM(W415:W417),"0")</f>
        <v>1.1000000000000001</v>
      </c>
      <c r="X419" s="375">
        <f>IFERROR(SUM(X415:X417),"0")</f>
        <v>1.32</v>
      </c>
      <c r="Y419" s="37"/>
      <c r="Z419" s="376"/>
      <c r="AA419" s="376"/>
    </row>
    <row r="420" spans="1:67" ht="16.5" hidden="1" customHeight="1" x14ac:dyDescent="0.25">
      <c r="A420" s="382" t="s">
        <v>564</v>
      </c>
      <c r="B420" s="383"/>
      <c r="C420" s="383"/>
      <c r="D420" s="383"/>
      <c r="E420" s="383"/>
      <c r="F420" s="383"/>
      <c r="G420" s="383"/>
      <c r="H420" s="383"/>
      <c r="I420" s="383"/>
      <c r="J420" s="383"/>
      <c r="K420" s="383"/>
      <c r="L420" s="383"/>
      <c r="M420" s="383"/>
      <c r="N420" s="383"/>
      <c r="O420" s="383"/>
      <c r="P420" s="383"/>
      <c r="Q420" s="383"/>
      <c r="R420" s="383"/>
      <c r="S420" s="383"/>
      <c r="T420" s="383"/>
      <c r="U420" s="383"/>
      <c r="V420" s="383"/>
      <c r="W420" s="383"/>
      <c r="X420" s="383"/>
      <c r="Y420" s="383"/>
      <c r="Z420" s="367"/>
      <c r="AA420" s="367"/>
    </row>
    <row r="421" spans="1:67" ht="14.25" hidden="1" customHeight="1" x14ac:dyDescent="0.25">
      <c r="A421" s="385" t="s">
        <v>102</v>
      </c>
      <c r="B421" s="383"/>
      <c r="C421" s="383"/>
      <c r="D421" s="383"/>
      <c r="E421" s="383"/>
      <c r="F421" s="383"/>
      <c r="G421" s="383"/>
      <c r="H421" s="383"/>
      <c r="I421" s="383"/>
      <c r="J421" s="383"/>
      <c r="K421" s="383"/>
      <c r="L421" s="383"/>
      <c r="M421" s="383"/>
      <c r="N421" s="383"/>
      <c r="O421" s="383"/>
      <c r="P421" s="383"/>
      <c r="Q421" s="383"/>
      <c r="R421" s="383"/>
      <c r="S421" s="383"/>
      <c r="T421" s="383"/>
      <c r="U421" s="383"/>
      <c r="V421" s="383"/>
      <c r="W421" s="383"/>
      <c r="X421" s="383"/>
      <c r="Y421" s="383"/>
      <c r="Z421" s="366"/>
      <c r="AA421" s="366"/>
    </row>
    <row r="422" spans="1:67" ht="27" hidden="1" customHeight="1" x14ac:dyDescent="0.25">
      <c r="A422" s="54" t="s">
        <v>565</v>
      </c>
      <c r="B422" s="54" t="s">
        <v>566</v>
      </c>
      <c r="C422" s="31">
        <v>4301020214</v>
      </c>
      <c r="D422" s="386">
        <v>4607091389388</v>
      </c>
      <c r="E422" s="381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60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81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567</v>
      </c>
      <c r="B423" s="54" t="s">
        <v>568</v>
      </c>
      <c r="C423" s="31">
        <v>4301020185</v>
      </c>
      <c r="D423" s="386">
        <v>4607091389364</v>
      </c>
      <c r="E423" s="381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125</v>
      </c>
      <c r="M423" s="33"/>
      <c r="N423" s="32">
        <v>35</v>
      </c>
      <c r="O423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81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03"/>
      <c r="B424" s="383"/>
      <c r="C424" s="383"/>
      <c r="D424" s="383"/>
      <c r="E424" s="383"/>
      <c r="F424" s="383"/>
      <c r="G424" s="383"/>
      <c r="H424" s="383"/>
      <c r="I424" s="383"/>
      <c r="J424" s="383"/>
      <c r="K424" s="383"/>
      <c r="L424" s="383"/>
      <c r="M424" s="383"/>
      <c r="N424" s="404"/>
      <c r="O424" s="405" t="s">
        <v>72</v>
      </c>
      <c r="P424" s="392"/>
      <c r="Q424" s="392"/>
      <c r="R424" s="392"/>
      <c r="S424" s="392"/>
      <c r="T424" s="392"/>
      <c r="U424" s="393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hidden="1" x14ac:dyDescent="0.2">
      <c r="A425" s="383"/>
      <c r="B425" s="383"/>
      <c r="C425" s="383"/>
      <c r="D425" s="383"/>
      <c r="E425" s="383"/>
      <c r="F425" s="383"/>
      <c r="G425" s="383"/>
      <c r="H425" s="383"/>
      <c r="I425" s="383"/>
      <c r="J425" s="383"/>
      <c r="K425" s="383"/>
      <c r="L425" s="383"/>
      <c r="M425" s="383"/>
      <c r="N425" s="404"/>
      <c r="O425" s="405" t="s">
        <v>72</v>
      </c>
      <c r="P425" s="392"/>
      <c r="Q425" s="392"/>
      <c r="R425" s="392"/>
      <c r="S425" s="392"/>
      <c r="T425" s="392"/>
      <c r="U425" s="393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hidden="1" customHeight="1" x14ac:dyDescent="0.25">
      <c r="A426" s="385" t="s">
        <v>61</v>
      </c>
      <c r="B426" s="383"/>
      <c r="C426" s="383"/>
      <c r="D426" s="383"/>
      <c r="E426" s="383"/>
      <c r="F426" s="383"/>
      <c r="G426" s="383"/>
      <c r="H426" s="383"/>
      <c r="I426" s="383"/>
      <c r="J426" s="383"/>
      <c r="K426" s="383"/>
      <c r="L426" s="383"/>
      <c r="M426" s="383"/>
      <c r="N426" s="383"/>
      <c r="O426" s="383"/>
      <c r="P426" s="383"/>
      <c r="Q426" s="383"/>
      <c r="R426" s="383"/>
      <c r="S426" s="383"/>
      <c r="T426" s="383"/>
      <c r="U426" s="383"/>
      <c r="V426" s="383"/>
      <c r="W426" s="383"/>
      <c r="X426" s="383"/>
      <c r="Y426" s="383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86">
        <v>4607091389739</v>
      </c>
      <c r="E427" s="381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5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81"/>
      <c r="T427" s="34"/>
      <c r="U427" s="34"/>
      <c r="V427" s="35" t="s">
        <v>67</v>
      </c>
      <c r="W427" s="373">
        <v>60</v>
      </c>
      <c r="X427" s="374">
        <f t="shared" ref="X427:X433" si="76">IFERROR(IF(W427="",0,CEILING((W427/$H427),1)*$H427),"")</f>
        <v>63</v>
      </c>
      <c r="Y427" s="36">
        <f>IFERROR(IF(X427=0,"",ROUNDUP(X427/H427,0)*0.00753),"")</f>
        <v>0.11295000000000001</v>
      </c>
      <c r="Z427" s="56"/>
      <c r="AA427" s="57"/>
      <c r="AE427" s="64"/>
      <c r="BB427" s="300" t="s">
        <v>1</v>
      </c>
      <c r="BL427" s="64">
        <f t="shared" ref="BL427:BL433" si="77">IFERROR(W427*I427/H427,"0")</f>
        <v>63.28571428571427</v>
      </c>
      <c r="BM427" s="64">
        <f t="shared" ref="BM427:BM433" si="78">IFERROR(X427*I427/H427,"0")</f>
        <v>66.449999999999989</v>
      </c>
      <c r="BN427" s="64">
        <f t="shared" ref="BN427:BN433" si="79">IFERROR(1/J427*(W427/H427),"0")</f>
        <v>9.1575091575091569E-2</v>
      </c>
      <c r="BO427" s="64">
        <f t="shared" ref="BO427:BO433" si="80">IFERROR(1/J427*(X427/H427),"0")</f>
        <v>9.6153846153846145E-2</v>
      </c>
    </row>
    <row r="428" spans="1:67" ht="27" hidden="1" customHeight="1" x14ac:dyDescent="0.25">
      <c r="A428" s="54" t="s">
        <v>571</v>
      </c>
      <c r="B428" s="54" t="s">
        <v>572</v>
      </c>
      <c r="C428" s="31">
        <v>4301031247</v>
      </c>
      <c r="D428" s="386">
        <v>4680115883048</v>
      </c>
      <c r="E428" s="381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6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81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573</v>
      </c>
      <c r="B429" s="54" t="s">
        <v>574</v>
      </c>
      <c r="C429" s="31">
        <v>4301031176</v>
      </c>
      <c r="D429" s="386">
        <v>4607091389425</v>
      </c>
      <c r="E429" s="381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6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81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575</v>
      </c>
      <c r="B430" s="54" t="s">
        <v>576</v>
      </c>
      <c r="C430" s="31">
        <v>4301031215</v>
      </c>
      <c r="D430" s="386">
        <v>4680115882911</v>
      </c>
      <c r="E430" s="381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4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81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577</v>
      </c>
      <c r="B431" s="54" t="s">
        <v>578</v>
      </c>
      <c r="C431" s="31">
        <v>4301031167</v>
      </c>
      <c r="D431" s="386">
        <v>4680115880771</v>
      </c>
      <c r="E431" s="381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73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81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579</v>
      </c>
      <c r="B432" s="54" t="s">
        <v>580</v>
      </c>
      <c r="C432" s="31">
        <v>4301031173</v>
      </c>
      <c r="D432" s="386">
        <v>4607091389500</v>
      </c>
      <c r="E432" s="381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81"/>
      <c r="T432" s="34"/>
      <c r="U432" s="34"/>
      <c r="V432" s="35" t="s">
        <v>67</v>
      </c>
      <c r="W432" s="373">
        <v>7</v>
      </c>
      <c r="X432" s="374">
        <f t="shared" si="76"/>
        <v>8.4</v>
      </c>
      <c r="Y432" s="36">
        <f>IFERROR(IF(X432=0,"",ROUNDUP(X432/H432,0)*0.00502),"")</f>
        <v>2.0080000000000001E-2</v>
      </c>
      <c r="Z432" s="56"/>
      <c r="AA432" s="57"/>
      <c r="AE432" s="64"/>
      <c r="BB432" s="305" t="s">
        <v>1</v>
      </c>
      <c r="BL432" s="64">
        <f t="shared" si="77"/>
        <v>7.4333333333333327</v>
      </c>
      <c r="BM432" s="64">
        <f t="shared" si="78"/>
        <v>8.92</v>
      </c>
      <c r="BN432" s="64">
        <f t="shared" si="79"/>
        <v>1.4245014245014245E-2</v>
      </c>
      <c r="BO432" s="64">
        <f t="shared" si="80"/>
        <v>1.7094017094017096E-2</v>
      </c>
    </row>
    <row r="433" spans="1:67" ht="27" hidden="1" customHeight="1" x14ac:dyDescent="0.25">
      <c r="A433" s="54" t="s">
        <v>581</v>
      </c>
      <c r="B433" s="54" t="s">
        <v>582</v>
      </c>
      <c r="C433" s="31">
        <v>4301031103</v>
      </c>
      <c r="D433" s="386">
        <v>4680115881983</v>
      </c>
      <c r="E433" s="381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4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81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403"/>
      <c r="B434" s="383"/>
      <c r="C434" s="383"/>
      <c r="D434" s="383"/>
      <c r="E434" s="383"/>
      <c r="F434" s="383"/>
      <c r="G434" s="383"/>
      <c r="H434" s="383"/>
      <c r="I434" s="383"/>
      <c r="J434" s="383"/>
      <c r="K434" s="383"/>
      <c r="L434" s="383"/>
      <c r="M434" s="383"/>
      <c r="N434" s="404"/>
      <c r="O434" s="405" t="s">
        <v>72</v>
      </c>
      <c r="P434" s="392"/>
      <c r="Q434" s="392"/>
      <c r="R434" s="392"/>
      <c r="S434" s="392"/>
      <c r="T434" s="392"/>
      <c r="U434" s="393"/>
      <c r="V434" s="37" t="s">
        <v>73</v>
      </c>
      <c r="W434" s="375">
        <f>IFERROR(W427/H427,"0")+IFERROR(W428/H428,"0")+IFERROR(W429/H429,"0")+IFERROR(W430/H430,"0")+IFERROR(W431/H431,"0")+IFERROR(W432/H432,"0")+IFERROR(W433/H433,"0")</f>
        <v>17.619047619047617</v>
      </c>
      <c r="X434" s="375">
        <f>IFERROR(X427/H427,"0")+IFERROR(X428/H428,"0")+IFERROR(X429/H429,"0")+IFERROR(X430/H430,"0")+IFERROR(X431/H431,"0")+IFERROR(X432/H432,"0")+IFERROR(X433/H433,"0")</f>
        <v>19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0.13303000000000001</v>
      </c>
      <c r="Z434" s="376"/>
      <c r="AA434" s="376"/>
    </row>
    <row r="435" spans="1:67" x14ac:dyDescent="0.2">
      <c r="A435" s="383"/>
      <c r="B435" s="383"/>
      <c r="C435" s="383"/>
      <c r="D435" s="383"/>
      <c r="E435" s="383"/>
      <c r="F435" s="383"/>
      <c r="G435" s="383"/>
      <c r="H435" s="383"/>
      <c r="I435" s="383"/>
      <c r="J435" s="383"/>
      <c r="K435" s="383"/>
      <c r="L435" s="383"/>
      <c r="M435" s="383"/>
      <c r="N435" s="404"/>
      <c r="O435" s="405" t="s">
        <v>72</v>
      </c>
      <c r="P435" s="392"/>
      <c r="Q435" s="392"/>
      <c r="R435" s="392"/>
      <c r="S435" s="392"/>
      <c r="T435" s="392"/>
      <c r="U435" s="393"/>
      <c r="V435" s="37" t="s">
        <v>67</v>
      </c>
      <c r="W435" s="375">
        <f>IFERROR(SUM(W427:W433),"0")</f>
        <v>67</v>
      </c>
      <c r="X435" s="375">
        <f>IFERROR(SUM(X427:X433),"0")</f>
        <v>71.400000000000006</v>
      </c>
      <c r="Y435" s="37"/>
      <c r="Z435" s="376"/>
      <c r="AA435" s="376"/>
    </row>
    <row r="436" spans="1:67" ht="14.25" hidden="1" customHeight="1" x14ac:dyDescent="0.25">
      <c r="A436" s="385" t="s">
        <v>88</v>
      </c>
      <c r="B436" s="383"/>
      <c r="C436" s="383"/>
      <c r="D436" s="383"/>
      <c r="E436" s="383"/>
      <c r="F436" s="383"/>
      <c r="G436" s="383"/>
      <c r="H436" s="383"/>
      <c r="I436" s="383"/>
      <c r="J436" s="383"/>
      <c r="K436" s="383"/>
      <c r="L436" s="383"/>
      <c r="M436" s="383"/>
      <c r="N436" s="383"/>
      <c r="O436" s="383"/>
      <c r="P436" s="383"/>
      <c r="Q436" s="383"/>
      <c r="R436" s="383"/>
      <c r="S436" s="383"/>
      <c r="T436" s="383"/>
      <c r="U436" s="383"/>
      <c r="V436" s="383"/>
      <c r="W436" s="383"/>
      <c r="X436" s="383"/>
      <c r="Y436" s="383"/>
      <c r="Z436" s="366"/>
      <c r="AA436" s="366"/>
    </row>
    <row r="437" spans="1:67" ht="27" hidden="1" customHeight="1" x14ac:dyDescent="0.25">
      <c r="A437" s="54" t="s">
        <v>583</v>
      </c>
      <c r="B437" s="54" t="s">
        <v>584</v>
      </c>
      <c r="C437" s="31">
        <v>4301032046</v>
      </c>
      <c r="D437" s="386">
        <v>4680115884359</v>
      </c>
      <c r="E437" s="381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7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81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585</v>
      </c>
      <c r="B438" s="54" t="s">
        <v>586</v>
      </c>
      <c r="C438" s="31">
        <v>4301040358</v>
      </c>
      <c r="D438" s="386">
        <v>4680115884571</v>
      </c>
      <c r="E438" s="381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57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81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idden="1" x14ac:dyDescent="0.2">
      <c r="A439" s="403"/>
      <c r="B439" s="383"/>
      <c r="C439" s="383"/>
      <c r="D439" s="383"/>
      <c r="E439" s="383"/>
      <c r="F439" s="383"/>
      <c r="G439" s="383"/>
      <c r="H439" s="383"/>
      <c r="I439" s="383"/>
      <c r="J439" s="383"/>
      <c r="K439" s="383"/>
      <c r="L439" s="383"/>
      <c r="M439" s="383"/>
      <c r="N439" s="404"/>
      <c r="O439" s="405" t="s">
        <v>72</v>
      </c>
      <c r="P439" s="392"/>
      <c r="Q439" s="392"/>
      <c r="R439" s="392"/>
      <c r="S439" s="392"/>
      <c r="T439" s="392"/>
      <c r="U439" s="393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hidden="1" x14ac:dyDescent="0.2">
      <c r="A440" s="383"/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404"/>
      <c r="O440" s="405" t="s">
        <v>72</v>
      </c>
      <c r="P440" s="392"/>
      <c r="Q440" s="392"/>
      <c r="R440" s="392"/>
      <c r="S440" s="392"/>
      <c r="T440" s="392"/>
      <c r="U440" s="393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hidden="1" customHeight="1" x14ac:dyDescent="0.25">
      <c r="A441" s="385" t="s">
        <v>97</v>
      </c>
      <c r="B441" s="383"/>
      <c r="C441" s="383"/>
      <c r="D441" s="383"/>
      <c r="E441" s="383"/>
      <c r="F441" s="383"/>
      <c r="G441" s="383"/>
      <c r="H441" s="383"/>
      <c r="I441" s="383"/>
      <c r="J441" s="383"/>
      <c r="K441" s="383"/>
      <c r="L441" s="383"/>
      <c r="M441" s="383"/>
      <c r="N441" s="383"/>
      <c r="O441" s="383"/>
      <c r="P441" s="383"/>
      <c r="Q441" s="383"/>
      <c r="R441" s="383"/>
      <c r="S441" s="383"/>
      <c r="T441" s="383"/>
      <c r="U441" s="383"/>
      <c r="V441" s="383"/>
      <c r="W441" s="383"/>
      <c r="X441" s="383"/>
      <c r="Y441" s="383"/>
      <c r="Z441" s="366"/>
      <c r="AA441" s="366"/>
    </row>
    <row r="442" spans="1:67" ht="27" customHeight="1" x14ac:dyDescent="0.25">
      <c r="A442" s="54" t="s">
        <v>587</v>
      </c>
      <c r="B442" s="54" t="s">
        <v>588</v>
      </c>
      <c r="C442" s="31">
        <v>4301170010</v>
      </c>
      <c r="D442" s="386">
        <v>4680115884090</v>
      </c>
      <c r="E442" s="381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75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81"/>
      <c r="T442" s="34"/>
      <c r="U442" s="34"/>
      <c r="V442" s="35" t="s">
        <v>67</v>
      </c>
      <c r="W442" s="373">
        <v>1.1000000000000001</v>
      </c>
      <c r="X442" s="374">
        <f>IFERROR(IF(W442="",0,CEILING((W442/$H442),1)*$H442),"")</f>
        <v>1.32</v>
      </c>
      <c r="Y442" s="36">
        <f>IFERROR(IF(X442=0,"",ROUNDUP(X442/H442,0)*0.00627),"")</f>
        <v>6.2700000000000004E-3</v>
      </c>
      <c r="Z442" s="56"/>
      <c r="AA442" s="57"/>
      <c r="AE442" s="64"/>
      <c r="BB442" s="309" t="s">
        <v>1</v>
      </c>
      <c r="BL442" s="64">
        <f>IFERROR(W442*I442/H442,"0")</f>
        <v>1.5666666666666667</v>
      </c>
      <c r="BM442" s="64">
        <f>IFERROR(X442*I442/H442,"0")</f>
        <v>1.8799999999999997</v>
      </c>
      <c r="BN442" s="64">
        <f>IFERROR(1/J442*(W442/H442),"0")</f>
        <v>4.1666666666666666E-3</v>
      </c>
      <c r="BO442" s="64">
        <f>IFERROR(1/J442*(X442/H442),"0")</f>
        <v>5.0000000000000001E-3</v>
      </c>
    </row>
    <row r="443" spans="1:67" x14ac:dyDescent="0.2">
      <c r="A443" s="403"/>
      <c r="B443" s="383"/>
      <c r="C443" s="383"/>
      <c r="D443" s="383"/>
      <c r="E443" s="383"/>
      <c r="F443" s="383"/>
      <c r="G443" s="383"/>
      <c r="H443" s="383"/>
      <c r="I443" s="383"/>
      <c r="J443" s="383"/>
      <c r="K443" s="383"/>
      <c r="L443" s="383"/>
      <c r="M443" s="383"/>
      <c r="N443" s="404"/>
      <c r="O443" s="405" t="s">
        <v>72</v>
      </c>
      <c r="P443" s="392"/>
      <c r="Q443" s="392"/>
      <c r="R443" s="392"/>
      <c r="S443" s="392"/>
      <c r="T443" s="392"/>
      <c r="U443" s="393"/>
      <c r="V443" s="37" t="s">
        <v>73</v>
      </c>
      <c r="W443" s="375">
        <f>IFERROR(W442/H442,"0")</f>
        <v>0.83333333333333337</v>
      </c>
      <c r="X443" s="375">
        <f>IFERROR(X442/H442,"0")</f>
        <v>1</v>
      </c>
      <c r="Y443" s="375">
        <f>IFERROR(IF(Y442="",0,Y442),"0")</f>
        <v>6.2700000000000004E-3</v>
      </c>
      <c r="Z443" s="376"/>
      <c r="AA443" s="376"/>
    </row>
    <row r="444" spans="1:67" x14ac:dyDescent="0.2">
      <c r="A444" s="383"/>
      <c r="B444" s="383"/>
      <c r="C444" s="383"/>
      <c r="D444" s="383"/>
      <c r="E444" s="383"/>
      <c r="F444" s="383"/>
      <c r="G444" s="383"/>
      <c r="H444" s="383"/>
      <c r="I444" s="383"/>
      <c r="J444" s="383"/>
      <c r="K444" s="383"/>
      <c r="L444" s="383"/>
      <c r="M444" s="383"/>
      <c r="N444" s="404"/>
      <c r="O444" s="405" t="s">
        <v>72</v>
      </c>
      <c r="P444" s="392"/>
      <c r="Q444" s="392"/>
      <c r="R444" s="392"/>
      <c r="S444" s="392"/>
      <c r="T444" s="392"/>
      <c r="U444" s="393"/>
      <c r="V444" s="37" t="s">
        <v>67</v>
      </c>
      <c r="W444" s="375">
        <f>IFERROR(SUM(W442:W442),"0")</f>
        <v>1.1000000000000001</v>
      </c>
      <c r="X444" s="375">
        <f>IFERROR(SUM(X442:X442),"0")</f>
        <v>1.32</v>
      </c>
      <c r="Y444" s="37"/>
      <c r="Z444" s="376"/>
      <c r="AA444" s="376"/>
    </row>
    <row r="445" spans="1:67" ht="14.25" hidden="1" customHeight="1" x14ac:dyDescent="0.25">
      <c r="A445" s="385" t="s">
        <v>589</v>
      </c>
      <c r="B445" s="383"/>
      <c r="C445" s="383"/>
      <c r="D445" s="383"/>
      <c r="E445" s="383"/>
      <c r="F445" s="383"/>
      <c r="G445" s="383"/>
      <c r="H445" s="383"/>
      <c r="I445" s="383"/>
      <c r="J445" s="383"/>
      <c r="K445" s="383"/>
      <c r="L445" s="383"/>
      <c r="M445" s="383"/>
      <c r="N445" s="383"/>
      <c r="O445" s="383"/>
      <c r="P445" s="383"/>
      <c r="Q445" s="383"/>
      <c r="R445" s="383"/>
      <c r="S445" s="383"/>
      <c r="T445" s="383"/>
      <c r="U445" s="383"/>
      <c r="V445" s="383"/>
      <c r="W445" s="383"/>
      <c r="X445" s="383"/>
      <c r="Y445" s="383"/>
      <c r="Z445" s="366"/>
      <c r="AA445" s="366"/>
    </row>
    <row r="446" spans="1:67" ht="27" hidden="1" customHeight="1" x14ac:dyDescent="0.25">
      <c r="A446" s="54" t="s">
        <v>590</v>
      </c>
      <c r="B446" s="54" t="s">
        <v>591</v>
      </c>
      <c r="C446" s="31">
        <v>4301040357</v>
      </c>
      <c r="D446" s="386">
        <v>4680115884564</v>
      </c>
      <c r="E446" s="381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54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81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403"/>
      <c r="B447" s="383"/>
      <c r="C447" s="383"/>
      <c r="D447" s="383"/>
      <c r="E447" s="383"/>
      <c r="F447" s="383"/>
      <c r="G447" s="383"/>
      <c r="H447" s="383"/>
      <c r="I447" s="383"/>
      <c r="J447" s="383"/>
      <c r="K447" s="383"/>
      <c r="L447" s="383"/>
      <c r="M447" s="383"/>
      <c r="N447" s="404"/>
      <c r="O447" s="405" t="s">
        <v>72</v>
      </c>
      <c r="P447" s="392"/>
      <c r="Q447" s="392"/>
      <c r="R447" s="392"/>
      <c r="S447" s="392"/>
      <c r="T447" s="392"/>
      <c r="U447" s="393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hidden="1" x14ac:dyDescent="0.2">
      <c r="A448" s="383"/>
      <c r="B448" s="383"/>
      <c r="C448" s="383"/>
      <c r="D448" s="383"/>
      <c r="E448" s="383"/>
      <c r="F448" s="383"/>
      <c r="G448" s="383"/>
      <c r="H448" s="383"/>
      <c r="I448" s="383"/>
      <c r="J448" s="383"/>
      <c r="K448" s="383"/>
      <c r="L448" s="383"/>
      <c r="M448" s="383"/>
      <c r="N448" s="404"/>
      <c r="O448" s="405" t="s">
        <v>72</v>
      </c>
      <c r="P448" s="392"/>
      <c r="Q448" s="392"/>
      <c r="R448" s="392"/>
      <c r="S448" s="392"/>
      <c r="T448" s="392"/>
      <c r="U448" s="393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hidden="1" customHeight="1" x14ac:dyDescent="0.25">
      <c r="A449" s="382" t="s">
        <v>592</v>
      </c>
      <c r="B449" s="383"/>
      <c r="C449" s="383"/>
      <c r="D449" s="383"/>
      <c r="E449" s="383"/>
      <c r="F449" s="383"/>
      <c r="G449" s="383"/>
      <c r="H449" s="383"/>
      <c r="I449" s="383"/>
      <c r="J449" s="383"/>
      <c r="K449" s="383"/>
      <c r="L449" s="383"/>
      <c r="M449" s="383"/>
      <c r="N449" s="383"/>
      <c r="O449" s="383"/>
      <c r="P449" s="383"/>
      <c r="Q449" s="383"/>
      <c r="R449" s="383"/>
      <c r="S449" s="383"/>
      <c r="T449" s="383"/>
      <c r="U449" s="383"/>
      <c r="V449" s="383"/>
      <c r="W449" s="383"/>
      <c r="X449" s="383"/>
      <c r="Y449" s="383"/>
      <c r="Z449" s="367"/>
      <c r="AA449" s="367"/>
    </row>
    <row r="450" spans="1:67" ht="14.25" hidden="1" customHeight="1" x14ac:dyDescent="0.25">
      <c r="A450" s="385" t="s">
        <v>61</v>
      </c>
      <c r="B450" s="383"/>
      <c r="C450" s="383"/>
      <c r="D450" s="383"/>
      <c r="E450" s="383"/>
      <c r="F450" s="383"/>
      <c r="G450" s="383"/>
      <c r="H450" s="383"/>
      <c r="I450" s="383"/>
      <c r="J450" s="383"/>
      <c r="K450" s="383"/>
      <c r="L450" s="383"/>
      <c r="M450" s="383"/>
      <c r="N450" s="383"/>
      <c r="O450" s="383"/>
      <c r="P450" s="383"/>
      <c r="Q450" s="383"/>
      <c r="R450" s="383"/>
      <c r="S450" s="383"/>
      <c r="T450" s="383"/>
      <c r="U450" s="383"/>
      <c r="V450" s="383"/>
      <c r="W450" s="383"/>
      <c r="X450" s="383"/>
      <c r="Y450" s="383"/>
      <c r="Z450" s="366"/>
      <c r="AA450" s="366"/>
    </row>
    <row r="451" spans="1:67" ht="27" hidden="1" customHeight="1" x14ac:dyDescent="0.25">
      <c r="A451" s="54" t="s">
        <v>593</v>
      </c>
      <c r="B451" s="54" t="s">
        <v>594</v>
      </c>
      <c r="C451" s="31">
        <v>4301031294</v>
      </c>
      <c r="D451" s="386">
        <v>4680115885189</v>
      </c>
      <c r="E451" s="381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642" t="s">
        <v>595</v>
      </c>
      <c r="P451" s="380"/>
      <c r="Q451" s="380"/>
      <c r="R451" s="380"/>
      <c r="S451" s="381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hidden="1" customHeight="1" x14ac:dyDescent="0.25">
      <c r="A452" s="54" t="s">
        <v>596</v>
      </c>
      <c r="B452" s="54" t="s">
        <v>597</v>
      </c>
      <c r="C452" s="31">
        <v>4301031293</v>
      </c>
      <c r="D452" s="386">
        <v>4680115885172</v>
      </c>
      <c r="E452" s="381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83" t="s">
        <v>598</v>
      </c>
      <c r="P452" s="380"/>
      <c r="Q452" s="380"/>
      <c r="R452" s="380"/>
      <c r="S452" s="381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599</v>
      </c>
      <c r="B453" s="54" t="s">
        <v>600</v>
      </c>
      <c r="C453" s="31">
        <v>4301031291</v>
      </c>
      <c r="D453" s="386">
        <v>4680115885110</v>
      </c>
      <c r="E453" s="381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647" t="s">
        <v>601</v>
      </c>
      <c r="P453" s="380"/>
      <c r="Q453" s="380"/>
      <c r="R453" s="380"/>
      <c r="S453" s="381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idden="1" x14ac:dyDescent="0.2">
      <c r="A454" s="403"/>
      <c r="B454" s="383"/>
      <c r="C454" s="383"/>
      <c r="D454" s="383"/>
      <c r="E454" s="383"/>
      <c r="F454" s="383"/>
      <c r="G454" s="383"/>
      <c r="H454" s="383"/>
      <c r="I454" s="383"/>
      <c r="J454" s="383"/>
      <c r="K454" s="383"/>
      <c r="L454" s="383"/>
      <c r="M454" s="383"/>
      <c r="N454" s="404"/>
      <c r="O454" s="405" t="s">
        <v>72</v>
      </c>
      <c r="P454" s="392"/>
      <c r="Q454" s="392"/>
      <c r="R454" s="392"/>
      <c r="S454" s="392"/>
      <c r="T454" s="392"/>
      <c r="U454" s="393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hidden="1" x14ac:dyDescent="0.2">
      <c r="A455" s="383"/>
      <c r="B455" s="383"/>
      <c r="C455" s="383"/>
      <c r="D455" s="383"/>
      <c r="E455" s="383"/>
      <c r="F455" s="383"/>
      <c r="G455" s="383"/>
      <c r="H455" s="383"/>
      <c r="I455" s="383"/>
      <c r="J455" s="383"/>
      <c r="K455" s="383"/>
      <c r="L455" s="383"/>
      <c r="M455" s="383"/>
      <c r="N455" s="404"/>
      <c r="O455" s="405" t="s">
        <v>72</v>
      </c>
      <c r="P455" s="392"/>
      <c r="Q455" s="392"/>
      <c r="R455" s="392"/>
      <c r="S455" s="392"/>
      <c r="T455" s="392"/>
      <c r="U455" s="393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hidden="1" customHeight="1" x14ac:dyDescent="0.2">
      <c r="A456" s="490" t="s">
        <v>602</v>
      </c>
      <c r="B456" s="491"/>
      <c r="C456" s="491"/>
      <c r="D456" s="491"/>
      <c r="E456" s="491"/>
      <c r="F456" s="491"/>
      <c r="G456" s="491"/>
      <c r="H456" s="491"/>
      <c r="I456" s="491"/>
      <c r="J456" s="491"/>
      <c r="K456" s="491"/>
      <c r="L456" s="491"/>
      <c r="M456" s="491"/>
      <c r="N456" s="491"/>
      <c r="O456" s="491"/>
      <c r="P456" s="491"/>
      <c r="Q456" s="491"/>
      <c r="R456" s="491"/>
      <c r="S456" s="491"/>
      <c r="T456" s="491"/>
      <c r="U456" s="491"/>
      <c r="V456" s="491"/>
      <c r="W456" s="491"/>
      <c r="X456" s="491"/>
      <c r="Y456" s="491"/>
      <c r="Z456" s="48"/>
      <c r="AA456" s="48"/>
    </row>
    <row r="457" spans="1:67" ht="16.5" hidden="1" customHeight="1" x14ac:dyDescent="0.25">
      <c r="A457" s="382" t="s">
        <v>602</v>
      </c>
      <c r="B457" s="383"/>
      <c r="C457" s="383"/>
      <c r="D457" s="383"/>
      <c r="E457" s="383"/>
      <c r="F457" s="383"/>
      <c r="G457" s="383"/>
      <c r="H457" s="383"/>
      <c r="I457" s="383"/>
      <c r="J457" s="383"/>
      <c r="K457" s="383"/>
      <c r="L457" s="383"/>
      <c r="M457" s="383"/>
      <c r="N457" s="383"/>
      <c r="O457" s="383"/>
      <c r="P457" s="383"/>
      <c r="Q457" s="383"/>
      <c r="R457" s="383"/>
      <c r="S457" s="383"/>
      <c r="T457" s="383"/>
      <c r="U457" s="383"/>
      <c r="V457" s="383"/>
      <c r="W457" s="383"/>
      <c r="X457" s="383"/>
      <c r="Y457" s="383"/>
      <c r="Z457" s="367"/>
      <c r="AA457" s="367"/>
    </row>
    <row r="458" spans="1:67" ht="14.25" hidden="1" customHeight="1" x14ac:dyDescent="0.25">
      <c r="A458" s="385" t="s">
        <v>110</v>
      </c>
      <c r="B458" s="383"/>
      <c r="C458" s="383"/>
      <c r="D458" s="383"/>
      <c r="E458" s="383"/>
      <c r="F458" s="383"/>
      <c r="G458" s="383"/>
      <c r="H458" s="383"/>
      <c r="I458" s="383"/>
      <c r="J458" s="383"/>
      <c r="K458" s="383"/>
      <c r="L458" s="383"/>
      <c r="M458" s="383"/>
      <c r="N458" s="383"/>
      <c r="O458" s="383"/>
      <c r="P458" s="383"/>
      <c r="Q458" s="383"/>
      <c r="R458" s="383"/>
      <c r="S458" s="383"/>
      <c r="T458" s="383"/>
      <c r="U458" s="383"/>
      <c r="V458" s="383"/>
      <c r="W458" s="383"/>
      <c r="X458" s="383"/>
      <c r="Y458" s="383"/>
      <c r="Z458" s="366"/>
      <c r="AA458" s="366"/>
    </row>
    <row r="459" spans="1:67" ht="27" customHeight="1" x14ac:dyDescent="0.25">
      <c r="A459" s="54" t="s">
        <v>603</v>
      </c>
      <c r="B459" s="54" t="s">
        <v>604</v>
      </c>
      <c r="C459" s="31">
        <v>4301011795</v>
      </c>
      <c r="D459" s="386">
        <v>4607091389067</v>
      </c>
      <c r="E459" s="381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5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81"/>
      <c r="T459" s="34"/>
      <c r="U459" s="34"/>
      <c r="V459" s="35" t="s">
        <v>67</v>
      </c>
      <c r="W459" s="373">
        <v>30</v>
      </c>
      <c r="X459" s="374">
        <f t="shared" ref="X459:X470" si="81">IFERROR(IF(W459="",0,CEILING((W459/$H459),1)*$H459),"")</f>
        <v>31.68</v>
      </c>
      <c r="Y459" s="36">
        <f t="shared" ref="Y459:Y465" si="82">IFERROR(IF(X459=0,"",ROUNDUP(X459/H459,0)*0.01196),"")</f>
        <v>7.1760000000000004E-2</v>
      </c>
      <c r="Z459" s="56"/>
      <c r="AA459" s="57"/>
      <c r="AE459" s="64"/>
      <c r="BB459" s="314" t="s">
        <v>1</v>
      </c>
      <c r="BL459" s="64">
        <f t="shared" ref="BL459:BL470" si="83">IFERROR(W459*I459/H459,"0")</f>
        <v>32.04545454545454</v>
      </c>
      <c r="BM459" s="64">
        <f t="shared" ref="BM459:BM470" si="84">IFERROR(X459*I459/H459,"0")</f>
        <v>33.839999999999996</v>
      </c>
      <c r="BN459" s="64">
        <f t="shared" ref="BN459:BN470" si="85">IFERROR(1/J459*(W459/H459),"0")</f>
        <v>5.4632867132867136E-2</v>
      </c>
      <c r="BO459" s="64">
        <f t="shared" ref="BO459:BO470" si="86">IFERROR(1/J459*(X459/H459),"0")</f>
        <v>5.7692307692307696E-2</v>
      </c>
    </row>
    <row r="460" spans="1:67" ht="27" customHeight="1" x14ac:dyDescent="0.25">
      <c r="A460" s="54" t="s">
        <v>605</v>
      </c>
      <c r="B460" s="54" t="s">
        <v>606</v>
      </c>
      <c r="C460" s="31">
        <v>4301011779</v>
      </c>
      <c r="D460" s="386">
        <v>4607091383522</v>
      </c>
      <c r="E460" s="381"/>
      <c r="F460" s="372">
        <v>0.88</v>
      </c>
      <c r="G460" s="32">
        <v>6</v>
      </c>
      <c r="H460" s="372">
        <v>5.28</v>
      </c>
      <c r="I460" s="372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48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0" s="380"/>
      <c r="Q460" s="380"/>
      <c r="R460" s="380"/>
      <c r="S460" s="381"/>
      <c r="T460" s="34"/>
      <c r="U460" s="34"/>
      <c r="V460" s="35" t="s">
        <v>67</v>
      </c>
      <c r="W460" s="373">
        <v>190</v>
      </c>
      <c r="X460" s="374">
        <f t="shared" si="81"/>
        <v>190.08</v>
      </c>
      <c r="Y460" s="36">
        <f t="shared" si="82"/>
        <v>0.43056</v>
      </c>
      <c r="Z460" s="56"/>
      <c r="AA460" s="57"/>
      <c r="AE460" s="64"/>
      <c r="BB460" s="315" t="s">
        <v>1</v>
      </c>
      <c r="BL460" s="64">
        <f t="shared" si="83"/>
        <v>202.95454545454544</v>
      </c>
      <c r="BM460" s="64">
        <f t="shared" si="84"/>
        <v>203.04000000000002</v>
      </c>
      <c r="BN460" s="64">
        <f t="shared" si="85"/>
        <v>0.34600815850815853</v>
      </c>
      <c r="BO460" s="64">
        <f t="shared" si="86"/>
        <v>0.34615384615384615</v>
      </c>
    </row>
    <row r="461" spans="1:67" ht="27" hidden="1" customHeight="1" x14ac:dyDescent="0.25">
      <c r="A461" s="54" t="s">
        <v>607</v>
      </c>
      <c r="B461" s="54" t="s">
        <v>608</v>
      </c>
      <c r="C461" s="31">
        <v>4301011369</v>
      </c>
      <c r="D461" s="386">
        <v>4680115885226</v>
      </c>
      <c r="E461" s="381"/>
      <c r="F461" s="372">
        <v>0.85</v>
      </c>
      <c r="G461" s="32">
        <v>6</v>
      </c>
      <c r="H461" s="372">
        <v>5.0999999999999996</v>
      </c>
      <c r="I461" s="372">
        <v>5.46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516" t="s">
        <v>609</v>
      </c>
      <c r="P461" s="380"/>
      <c r="Q461" s="380"/>
      <c r="R461" s="380"/>
      <c r="S461" s="381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4301011785</v>
      </c>
      <c r="D462" s="386">
        <v>4607091384437</v>
      </c>
      <c r="E462" s="381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50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81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hidden="1" customHeight="1" x14ac:dyDescent="0.25">
      <c r="A463" s="54" t="s">
        <v>612</v>
      </c>
      <c r="B463" s="54" t="s">
        <v>613</v>
      </c>
      <c r="C463" s="31">
        <v>4301011774</v>
      </c>
      <c r="D463" s="386">
        <v>4680115884502</v>
      </c>
      <c r="E463" s="381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6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81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86">
        <v>4607091389104</v>
      </c>
      <c r="E464" s="381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6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81"/>
      <c r="T464" s="34"/>
      <c r="U464" s="34"/>
      <c r="V464" s="35" t="s">
        <v>67</v>
      </c>
      <c r="W464" s="373">
        <v>160</v>
      </c>
      <c r="X464" s="374">
        <f t="shared" si="81"/>
        <v>163.68</v>
      </c>
      <c r="Y464" s="36">
        <f t="shared" si="82"/>
        <v>0.37075999999999998</v>
      </c>
      <c r="Z464" s="56"/>
      <c r="AA464" s="57"/>
      <c r="AE464" s="64"/>
      <c r="BB464" s="319" t="s">
        <v>1</v>
      </c>
      <c r="BL464" s="64">
        <f t="shared" si="83"/>
        <v>170.90909090909091</v>
      </c>
      <c r="BM464" s="64">
        <f t="shared" si="84"/>
        <v>174.84</v>
      </c>
      <c r="BN464" s="64">
        <f t="shared" si="85"/>
        <v>0.29137529137529139</v>
      </c>
      <c r="BO464" s="64">
        <f t="shared" si="86"/>
        <v>0.29807692307692307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4301011799</v>
      </c>
      <c r="D465" s="386">
        <v>4680115884519</v>
      </c>
      <c r="E465" s="381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125</v>
      </c>
      <c r="M465" s="33"/>
      <c r="N465" s="32">
        <v>60</v>
      </c>
      <c r="O465" s="4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81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4301011778</v>
      </c>
      <c r="D466" s="386">
        <v>4680115880603</v>
      </c>
      <c r="E466" s="381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63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81"/>
      <c r="T466" s="34"/>
      <c r="U466" s="34"/>
      <c r="V466" s="35" t="s">
        <v>67</v>
      </c>
      <c r="W466" s="373">
        <v>12</v>
      </c>
      <c r="X466" s="374">
        <f t="shared" si="81"/>
        <v>14.4</v>
      </c>
      <c r="Y466" s="36">
        <f>IFERROR(IF(X466=0,"",ROUNDUP(X466/H466,0)*0.00937),"")</f>
        <v>3.7479999999999999E-2</v>
      </c>
      <c r="Z466" s="56"/>
      <c r="AA466" s="57"/>
      <c r="AE466" s="64"/>
      <c r="BB466" s="321" t="s">
        <v>1</v>
      </c>
      <c r="BL466" s="64">
        <f t="shared" si="83"/>
        <v>12.799999999999999</v>
      </c>
      <c r="BM466" s="64">
        <f t="shared" si="84"/>
        <v>15.36</v>
      </c>
      <c r="BN466" s="64">
        <f t="shared" si="85"/>
        <v>2.7777777777777776E-2</v>
      </c>
      <c r="BO466" s="64">
        <f t="shared" si="86"/>
        <v>3.3333333333333333E-2</v>
      </c>
    </row>
    <row r="467" spans="1:67" ht="27" hidden="1" customHeight="1" x14ac:dyDescent="0.25">
      <c r="A467" s="54" t="s">
        <v>620</v>
      </c>
      <c r="B467" s="54" t="s">
        <v>621</v>
      </c>
      <c r="C467" s="31">
        <v>4301011775</v>
      </c>
      <c r="D467" s="386">
        <v>4607091389999</v>
      </c>
      <c r="E467" s="381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48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81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4301011770</v>
      </c>
      <c r="D468" s="386">
        <v>4680115882782</v>
      </c>
      <c r="E468" s="381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70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81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4301011190</v>
      </c>
      <c r="D469" s="386">
        <v>4607091389098</v>
      </c>
      <c r="E469" s="381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125</v>
      </c>
      <c r="M469" s="33"/>
      <c r="N469" s="32">
        <v>50</v>
      </c>
      <c r="O469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81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4301011784</v>
      </c>
      <c r="D470" s="386">
        <v>4607091389982</v>
      </c>
      <c r="E470" s="381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4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81"/>
      <c r="T470" s="34"/>
      <c r="U470" s="34"/>
      <c r="V470" s="35" t="s">
        <v>67</v>
      </c>
      <c r="W470" s="373">
        <v>12</v>
      </c>
      <c r="X470" s="374">
        <f t="shared" si="81"/>
        <v>14.4</v>
      </c>
      <c r="Y470" s="36">
        <f>IFERROR(IF(X470=0,"",ROUNDUP(X470/H470,0)*0.00937),"")</f>
        <v>3.7479999999999999E-2</v>
      </c>
      <c r="Z470" s="56"/>
      <c r="AA470" s="57"/>
      <c r="AE470" s="64"/>
      <c r="BB470" s="325" t="s">
        <v>1</v>
      </c>
      <c r="BL470" s="64">
        <f t="shared" si="83"/>
        <v>12.799999999999999</v>
      </c>
      <c r="BM470" s="64">
        <f t="shared" si="84"/>
        <v>15.36</v>
      </c>
      <c r="BN470" s="64">
        <f t="shared" si="85"/>
        <v>2.7777777777777776E-2</v>
      </c>
      <c r="BO470" s="64">
        <f t="shared" si="86"/>
        <v>3.3333333333333333E-2</v>
      </c>
    </row>
    <row r="471" spans="1:67" x14ac:dyDescent="0.2">
      <c r="A471" s="403"/>
      <c r="B471" s="383"/>
      <c r="C471" s="383"/>
      <c r="D471" s="383"/>
      <c r="E471" s="383"/>
      <c r="F471" s="383"/>
      <c r="G471" s="383"/>
      <c r="H471" s="383"/>
      <c r="I471" s="383"/>
      <c r="J471" s="383"/>
      <c r="K471" s="383"/>
      <c r="L471" s="383"/>
      <c r="M471" s="383"/>
      <c r="N471" s="404"/>
      <c r="O471" s="405" t="s">
        <v>72</v>
      </c>
      <c r="P471" s="392"/>
      <c r="Q471" s="392"/>
      <c r="R471" s="392"/>
      <c r="S471" s="392"/>
      <c r="T471" s="392"/>
      <c r="U471" s="393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78.636363636363626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81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0.94803999999999988</v>
      </c>
      <c r="Z471" s="376"/>
      <c r="AA471" s="376"/>
    </row>
    <row r="472" spans="1:67" x14ac:dyDescent="0.2">
      <c r="A472" s="383"/>
      <c r="B472" s="383"/>
      <c r="C472" s="383"/>
      <c r="D472" s="383"/>
      <c r="E472" s="383"/>
      <c r="F472" s="383"/>
      <c r="G472" s="383"/>
      <c r="H472" s="383"/>
      <c r="I472" s="383"/>
      <c r="J472" s="383"/>
      <c r="K472" s="383"/>
      <c r="L472" s="383"/>
      <c r="M472" s="383"/>
      <c r="N472" s="404"/>
      <c r="O472" s="405" t="s">
        <v>72</v>
      </c>
      <c r="P472" s="392"/>
      <c r="Q472" s="392"/>
      <c r="R472" s="392"/>
      <c r="S472" s="392"/>
      <c r="T472" s="392"/>
      <c r="U472" s="393"/>
      <c r="V472" s="37" t="s">
        <v>67</v>
      </c>
      <c r="W472" s="375">
        <f>IFERROR(SUM(W459:W470),"0")</f>
        <v>404</v>
      </c>
      <c r="X472" s="375">
        <f>IFERROR(SUM(X459:X470),"0")</f>
        <v>414.24</v>
      </c>
      <c r="Y472" s="37"/>
      <c r="Z472" s="376"/>
      <c r="AA472" s="376"/>
    </row>
    <row r="473" spans="1:67" ht="14.25" hidden="1" customHeight="1" x14ac:dyDescent="0.25">
      <c r="A473" s="385" t="s">
        <v>102</v>
      </c>
      <c r="B473" s="383"/>
      <c r="C473" s="383"/>
      <c r="D473" s="383"/>
      <c r="E473" s="383"/>
      <c r="F473" s="383"/>
      <c r="G473" s="383"/>
      <c r="H473" s="383"/>
      <c r="I473" s="383"/>
      <c r="J473" s="383"/>
      <c r="K473" s="383"/>
      <c r="L473" s="383"/>
      <c r="M473" s="383"/>
      <c r="N473" s="383"/>
      <c r="O473" s="383"/>
      <c r="P473" s="383"/>
      <c r="Q473" s="383"/>
      <c r="R473" s="383"/>
      <c r="S473" s="383"/>
      <c r="T473" s="383"/>
      <c r="U473" s="383"/>
      <c r="V473" s="383"/>
      <c r="W473" s="383"/>
      <c r="X473" s="383"/>
      <c r="Y473" s="383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86">
        <v>4607091388930</v>
      </c>
      <c r="E474" s="381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5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81"/>
      <c r="T474" s="34"/>
      <c r="U474" s="34"/>
      <c r="V474" s="35" t="s">
        <v>67</v>
      </c>
      <c r="W474" s="373">
        <v>150</v>
      </c>
      <c r="X474" s="374">
        <f>IFERROR(IF(W474="",0,CEILING((W474/$H474),1)*$H474),"")</f>
        <v>153.12</v>
      </c>
      <c r="Y474" s="36">
        <f>IFERROR(IF(X474=0,"",ROUNDUP(X474/H474,0)*0.01196),"")</f>
        <v>0.34683999999999998</v>
      </c>
      <c r="Z474" s="56"/>
      <c r="AA474" s="57"/>
      <c r="AE474" s="64"/>
      <c r="BB474" s="326" t="s">
        <v>1</v>
      </c>
      <c r="BL474" s="64">
        <f>IFERROR(W474*I474/H474,"0")</f>
        <v>160.22727272727272</v>
      </c>
      <c r="BM474" s="64">
        <f>IFERROR(X474*I474/H474,"0")</f>
        <v>163.56</v>
      </c>
      <c r="BN474" s="64">
        <f>IFERROR(1/J474*(W474/H474),"0")</f>
        <v>0.27316433566433568</v>
      </c>
      <c r="BO474" s="64">
        <f>IFERROR(1/J474*(X474/H474),"0")</f>
        <v>0.27884615384615385</v>
      </c>
    </row>
    <row r="475" spans="1:67" ht="16.5" hidden="1" customHeight="1" x14ac:dyDescent="0.25">
      <c r="A475" s="54" t="s">
        <v>630</v>
      </c>
      <c r="B475" s="54" t="s">
        <v>631</v>
      </c>
      <c r="C475" s="31">
        <v>4301020206</v>
      </c>
      <c r="D475" s="386">
        <v>4680115880054</v>
      </c>
      <c r="E475" s="381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4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81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03"/>
      <c r="B476" s="383"/>
      <c r="C476" s="383"/>
      <c r="D476" s="383"/>
      <c r="E476" s="383"/>
      <c r="F476" s="383"/>
      <c r="G476" s="383"/>
      <c r="H476" s="383"/>
      <c r="I476" s="383"/>
      <c r="J476" s="383"/>
      <c r="K476" s="383"/>
      <c r="L476" s="383"/>
      <c r="M476" s="383"/>
      <c r="N476" s="404"/>
      <c r="O476" s="405" t="s">
        <v>72</v>
      </c>
      <c r="P476" s="392"/>
      <c r="Q476" s="392"/>
      <c r="R476" s="392"/>
      <c r="S476" s="392"/>
      <c r="T476" s="392"/>
      <c r="U476" s="393"/>
      <c r="V476" s="37" t="s">
        <v>73</v>
      </c>
      <c r="W476" s="375">
        <f>IFERROR(W474/H474,"0")+IFERROR(W475/H475,"0")</f>
        <v>28.409090909090907</v>
      </c>
      <c r="X476" s="375">
        <f>IFERROR(X474/H474,"0")+IFERROR(X475/H475,"0")</f>
        <v>29</v>
      </c>
      <c r="Y476" s="375">
        <f>IFERROR(IF(Y474="",0,Y474),"0")+IFERROR(IF(Y475="",0,Y475),"0")</f>
        <v>0.34683999999999998</v>
      </c>
      <c r="Z476" s="376"/>
      <c r="AA476" s="376"/>
    </row>
    <row r="477" spans="1:67" x14ac:dyDescent="0.2">
      <c r="A477" s="383"/>
      <c r="B477" s="383"/>
      <c r="C477" s="383"/>
      <c r="D477" s="383"/>
      <c r="E477" s="383"/>
      <c r="F477" s="383"/>
      <c r="G477" s="383"/>
      <c r="H477" s="383"/>
      <c r="I477" s="383"/>
      <c r="J477" s="383"/>
      <c r="K477" s="383"/>
      <c r="L477" s="383"/>
      <c r="M477" s="383"/>
      <c r="N477" s="404"/>
      <c r="O477" s="405" t="s">
        <v>72</v>
      </c>
      <c r="P477" s="392"/>
      <c r="Q477" s="392"/>
      <c r="R477" s="392"/>
      <c r="S477" s="392"/>
      <c r="T477" s="392"/>
      <c r="U477" s="393"/>
      <c r="V477" s="37" t="s">
        <v>67</v>
      </c>
      <c r="W477" s="375">
        <f>IFERROR(SUM(W474:W475),"0")</f>
        <v>150</v>
      </c>
      <c r="X477" s="375">
        <f>IFERROR(SUM(X474:X475),"0")</f>
        <v>153.12</v>
      </c>
      <c r="Y477" s="37"/>
      <c r="Z477" s="376"/>
      <c r="AA477" s="376"/>
    </row>
    <row r="478" spans="1:67" ht="14.25" hidden="1" customHeight="1" x14ac:dyDescent="0.25">
      <c r="A478" s="385" t="s">
        <v>61</v>
      </c>
      <c r="B478" s="383"/>
      <c r="C478" s="383"/>
      <c r="D478" s="383"/>
      <c r="E478" s="383"/>
      <c r="F478" s="383"/>
      <c r="G478" s="383"/>
      <c r="H478" s="383"/>
      <c r="I478" s="383"/>
      <c r="J478" s="383"/>
      <c r="K478" s="383"/>
      <c r="L478" s="383"/>
      <c r="M478" s="383"/>
      <c r="N478" s="383"/>
      <c r="O478" s="383"/>
      <c r="P478" s="383"/>
      <c r="Q478" s="383"/>
      <c r="R478" s="383"/>
      <c r="S478" s="383"/>
      <c r="T478" s="383"/>
      <c r="U478" s="383"/>
      <c r="V478" s="383"/>
      <c r="W478" s="383"/>
      <c r="X478" s="383"/>
      <c r="Y478" s="383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86">
        <v>4680115883116</v>
      </c>
      <c r="E479" s="381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6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81"/>
      <c r="T479" s="34"/>
      <c r="U479" s="34"/>
      <c r="V479" s="35" t="s">
        <v>67</v>
      </c>
      <c r="W479" s="373">
        <v>20</v>
      </c>
      <c r="X479" s="374">
        <f t="shared" ref="X479:X484" si="87">IFERROR(IF(W479="",0,CEILING((W479/$H479),1)*$H479),"")</f>
        <v>21.12</v>
      </c>
      <c r="Y479" s="36">
        <f>IFERROR(IF(X479=0,"",ROUNDUP(X479/H479,0)*0.01196),"")</f>
        <v>4.7840000000000001E-2</v>
      </c>
      <c r="Z479" s="56"/>
      <c r="AA479" s="57"/>
      <c r="AE479" s="64"/>
      <c r="BB479" s="328" t="s">
        <v>1</v>
      </c>
      <c r="BL479" s="64">
        <f t="shared" ref="BL479:BL484" si="88">IFERROR(W479*I479/H479,"0")</f>
        <v>21.363636363636363</v>
      </c>
      <c r="BM479" s="64">
        <f t="shared" ref="BM479:BM484" si="89">IFERROR(X479*I479/H479,"0")</f>
        <v>22.56</v>
      </c>
      <c r="BN479" s="64">
        <f t="shared" ref="BN479:BN484" si="90">IFERROR(1/J479*(W479/H479),"0")</f>
        <v>3.6421911421911424E-2</v>
      </c>
      <c r="BO479" s="64">
        <f t="shared" ref="BO479:BO484" si="91">IFERROR(1/J479*(X479/H479),"0")</f>
        <v>3.8461538461538464E-2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86">
        <v>4680115883093</v>
      </c>
      <c r="E480" s="381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4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81"/>
      <c r="T480" s="34"/>
      <c r="U480" s="34"/>
      <c r="V480" s="35" t="s">
        <v>67</v>
      </c>
      <c r="W480" s="373">
        <v>42</v>
      </c>
      <c r="X480" s="374">
        <f t="shared" si="87"/>
        <v>42.24</v>
      </c>
      <c r="Y480" s="36">
        <f>IFERROR(IF(X480=0,"",ROUNDUP(X480/H480,0)*0.01196),"")</f>
        <v>9.5680000000000001E-2</v>
      </c>
      <c r="Z480" s="56"/>
      <c r="AA480" s="57"/>
      <c r="AE480" s="64"/>
      <c r="BB480" s="329" t="s">
        <v>1</v>
      </c>
      <c r="BL480" s="64">
        <f t="shared" si="88"/>
        <v>44.86363636363636</v>
      </c>
      <c r="BM480" s="64">
        <f t="shared" si="89"/>
        <v>45.12</v>
      </c>
      <c r="BN480" s="64">
        <f t="shared" si="90"/>
        <v>7.6486013986013984E-2</v>
      </c>
      <c r="BO480" s="64">
        <f t="shared" si="91"/>
        <v>7.6923076923076927E-2</v>
      </c>
    </row>
    <row r="481" spans="1:67" ht="27" customHeight="1" x14ac:dyDescent="0.25">
      <c r="A481" s="54" t="s">
        <v>636</v>
      </c>
      <c r="B481" s="54" t="s">
        <v>637</v>
      </c>
      <c r="C481" s="31">
        <v>4301031250</v>
      </c>
      <c r="D481" s="386">
        <v>4680115883109</v>
      </c>
      <c r="E481" s="381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6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81"/>
      <c r="T481" s="34"/>
      <c r="U481" s="34"/>
      <c r="V481" s="35" t="s">
        <v>67</v>
      </c>
      <c r="W481" s="373">
        <v>32</v>
      </c>
      <c r="X481" s="374">
        <f t="shared" si="87"/>
        <v>36.96</v>
      </c>
      <c r="Y481" s="36">
        <f>IFERROR(IF(X481=0,"",ROUNDUP(X481/H481,0)*0.01196),"")</f>
        <v>8.3720000000000003E-2</v>
      </c>
      <c r="Z481" s="56"/>
      <c r="AA481" s="57"/>
      <c r="AE481" s="64"/>
      <c r="BB481" s="330" t="s">
        <v>1</v>
      </c>
      <c r="BL481" s="64">
        <f t="shared" si="88"/>
        <v>34.18181818181818</v>
      </c>
      <c r="BM481" s="64">
        <f t="shared" si="89"/>
        <v>39.479999999999997</v>
      </c>
      <c r="BN481" s="64">
        <f t="shared" si="90"/>
        <v>5.8275058275058279E-2</v>
      </c>
      <c r="BO481" s="64">
        <f t="shared" si="91"/>
        <v>6.7307692307692318E-2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86">
        <v>4680115882072</v>
      </c>
      <c r="E482" s="381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72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81"/>
      <c r="T482" s="34"/>
      <c r="U482" s="34"/>
      <c r="V482" s="35" t="s">
        <v>67</v>
      </c>
      <c r="W482" s="373">
        <v>6</v>
      </c>
      <c r="X482" s="374">
        <f t="shared" si="87"/>
        <v>7.2</v>
      </c>
      <c r="Y482" s="36">
        <f>IFERROR(IF(X482=0,"",ROUNDUP(X482/H482,0)*0.00937),"")</f>
        <v>1.874E-2</v>
      </c>
      <c r="Z482" s="56"/>
      <c r="AA482" s="57"/>
      <c r="AE482" s="64"/>
      <c r="BB482" s="331" t="s">
        <v>1</v>
      </c>
      <c r="BL482" s="64">
        <f t="shared" si="88"/>
        <v>6.3999999999999995</v>
      </c>
      <c r="BM482" s="64">
        <f t="shared" si="89"/>
        <v>7.68</v>
      </c>
      <c r="BN482" s="64">
        <f t="shared" si="90"/>
        <v>1.3888888888888888E-2</v>
      </c>
      <c r="BO482" s="64">
        <f t="shared" si="91"/>
        <v>1.6666666666666666E-2</v>
      </c>
    </row>
    <row r="483" spans="1:67" ht="27" customHeight="1" x14ac:dyDescent="0.25">
      <c r="A483" s="54" t="s">
        <v>640</v>
      </c>
      <c r="B483" s="54" t="s">
        <v>641</v>
      </c>
      <c r="C483" s="31">
        <v>4301031251</v>
      </c>
      <c r="D483" s="386">
        <v>4680115882102</v>
      </c>
      <c r="E483" s="381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4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81"/>
      <c r="T483" s="34"/>
      <c r="U483" s="34"/>
      <c r="V483" s="35" t="s">
        <v>67</v>
      </c>
      <c r="W483" s="373">
        <v>6</v>
      </c>
      <c r="X483" s="374">
        <f t="shared" si="87"/>
        <v>7.2</v>
      </c>
      <c r="Y483" s="36">
        <f>IFERROR(IF(X483=0,"",ROUNDUP(X483/H483,0)*0.00937),"")</f>
        <v>1.874E-2</v>
      </c>
      <c r="Z483" s="56"/>
      <c r="AA483" s="57"/>
      <c r="AE483" s="64"/>
      <c r="BB483" s="332" t="s">
        <v>1</v>
      </c>
      <c r="BL483" s="64">
        <f t="shared" si="88"/>
        <v>6.35</v>
      </c>
      <c r="BM483" s="64">
        <f t="shared" si="89"/>
        <v>7.62</v>
      </c>
      <c r="BN483" s="64">
        <f t="shared" si="90"/>
        <v>1.3888888888888888E-2</v>
      </c>
      <c r="BO483" s="64">
        <f t="shared" si="91"/>
        <v>1.6666666666666666E-2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86">
        <v>4680115882096</v>
      </c>
      <c r="E484" s="381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4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81"/>
      <c r="T484" s="34"/>
      <c r="U484" s="34"/>
      <c r="V484" s="35" t="s">
        <v>67</v>
      </c>
      <c r="W484" s="373">
        <v>6</v>
      </c>
      <c r="X484" s="374">
        <f t="shared" si="87"/>
        <v>7.2</v>
      </c>
      <c r="Y484" s="36">
        <f>IFERROR(IF(X484=0,"",ROUNDUP(X484/H484,0)*0.00937),"")</f>
        <v>1.874E-2</v>
      </c>
      <c r="Z484" s="56"/>
      <c r="AA484" s="57"/>
      <c r="AE484" s="64"/>
      <c r="BB484" s="333" t="s">
        <v>1</v>
      </c>
      <c r="BL484" s="64">
        <f t="shared" si="88"/>
        <v>6.35</v>
      </c>
      <c r="BM484" s="64">
        <f t="shared" si="89"/>
        <v>7.62</v>
      </c>
      <c r="BN484" s="64">
        <f t="shared" si="90"/>
        <v>1.3888888888888888E-2</v>
      </c>
      <c r="BO484" s="64">
        <f t="shared" si="91"/>
        <v>1.6666666666666666E-2</v>
      </c>
    </row>
    <row r="485" spans="1:67" x14ac:dyDescent="0.2">
      <c r="A485" s="403"/>
      <c r="B485" s="383"/>
      <c r="C485" s="383"/>
      <c r="D485" s="383"/>
      <c r="E485" s="383"/>
      <c r="F485" s="383"/>
      <c r="G485" s="383"/>
      <c r="H485" s="383"/>
      <c r="I485" s="383"/>
      <c r="J485" s="383"/>
      <c r="K485" s="383"/>
      <c r="L485" s="383"/>
      <c r="M485" s="383"/>
      <c r="N485" s="404"/>
      <c r="O485" s="405" t="s">
        <v>72</v>
      </c>
      <c r="P485" s="392"/>
      <c r="Q485" s="392"/>
      <c r="R485" s="392"/>
      <c r="S485" s="392"/>
      <c r="T485" s="392"/>
      <c r="U485" s="393"/>
      <c r="V485" s="37" t="s">
        <v>73</v>
      </c>
      <c r="W485" s="375">
        <f>IFERROR(W479/H479,"0")+IFERROR(W480/H480,"0")+IFERROR(W481/H481,"0")+IFERROR(W482/H482,"0")+IFERROR(W483/H483,"0")+IFERROR(W484/H484,"0")</f>
        <v>22.803030303030308</v>
      </c>
      <c r="X485" s="375">
        <f>IFERROR(X479/H479,"0")+IFERROR(X480/H480,"0")+IFERROR(X481/H481,"0")+IFERROR(X482/H482,"0")+IFERROR(X483/H483,"0")+IFERROR(X484/H484,"0")</f>
        <v>25</v>
      </c>
      <c r="Y485" s="375">
        <f>IFERROR(IF(Y479="",0,Y479),"0")+IFERROR(IF(Y480="",0,Y480),"0")+IFERROR(IF(Y481="",0,Y481),"0")+IFERROR(IF(Y482="",0,Y482),"0")+IFERROR(IF(Y483="",0,Y483),"0")+IFERROR(IF(Y484="",0,Y484),"0")</f>
        <v>0.28345999999999999</v>
      </c>
      <c r="Z485" s="376"/>
      <c r="AA485" s="376"/>
    </row>
    <row r="486" spans="1:67" x14ac:dyDescent="0.2">
      <c r="A486" s="383"/>
      <c r="B486" s="383"/>
      <c r="C486" s="383"/>
      <c r="D486" s="383"/>
      <c r="E486" s="383"/>
      <c r="F486" s="383"/>
      <c r="G486" s="383"/>
      <c r="H486" s="383"/>
      <c r="I486" s="383"/>
      <c r="J486" s="383"/>
      <c r="K486" s="383"/>
      <c r="L486" s="383"/>
      <c r="M486" s="383"/>
      <c r="N486" s="404"/>
      <c r="O486" s="405" t="s">
        <v>72</v>
      </c>
      <c r="P486" s="392"/>
      <c r="Q486" s="392"/>
      <c r="R486" s="392"/>
      <c r="S486" s="392"/>
      <c r="T486" s="392"/>
      <c r="U486" s="393"/>
      <c r="V486" s="37" t="s">
        <v>67</v>
      </c>
      <c r="W486" s="375">
        <f>IFERROR(SUM(W479:W484),"0")</f>
        <v>112</v>
      </c>
      <c r="X486" s="375">
        <f>IFERROR(SUM(X479:X484),"0")</f>
        <v>121.92</v>
      </c>
      <c r="Y486" s="37"/>
      <c r="Z486" s="376"/>
      <c r="AA486" s="376"/>
    </row>
    <row r="487" spans="1:67" ht="14.25" hidden="1" customHeight="1" x14ac:dyDescent="0.25">
      <c r="A487" s="385" t="s">
        <v>74</v>
      </c>
      <c r="B487" s="383"/>
      <c r="C487" s="383"/>
      <c r="D487" s="383"/>
      <c r="E487" s="383"/>
      <c r="F487" s="383"/>
      <c r="G487" s="383"/>
      <c r="H487" s="383"/>
      <c r="I487" s="383"/>
      <c r="J487" s="383"/>
      <c r="K487" s="383"/>
      <c r="L487" s="383"/>
      <c r="M487" s="383"/>
      <c r="N487" s="383"/>
      <c r="O487" s="383"/>
      <c r="P487" s="383"/>
      <c r="Q487" s="383"/>
      <c r="R487" s="383"/>
      <c r="S487" s="383"/>
      <c r="T487" s="383"/>
      <c r="U487" s="383"/>
      <c r="V487" s="383"/>
      <c r="W487" s="383"/>
      <c r="X487" s="383"/>
      <c r="Y487" s="383"/>
      <c r="Z487" s="366"/>
      <c r="AA487" s="366"/>
    </row>
    <row r="488" spans="1:67" ht="16.5" hidden="1" customHeight="1" x14ac:dyDescent="0.25">
      <c r="A488" s="54" t="s">
        <v>644</v>
      </c>
      <c r="B488" s="54" t="s">
        <v>645</v>
      </c>
      <c r="C488" s="31">
        <v>4301051230</v>
      </c>
      <c r="D488" s="386">
        <v>4607091383409</v>
      </c>
      <c r="E488" s="381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46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81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646</v>
      </c>
      <c r="B489" s="54" t="s">
        <v>647</v>
      </c>
      <c r="C489" s="31">
        <v>4301051231</v>
      </c>
      <c r="D489" s="386">
        <v>4607091383416</v>
      </c>
      <c r="E489" s="381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4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81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hidden="1" customHeight="1" x14ac:dyDescent="0.25">
      <c r="A490" s="54" t="s">
        <v>648</v>
      </c>
      <c r="B490" s="54" t="s">
        <v>649</v>
      </c>
      <c r="C490" s="31">
        <v>4301051058</v>
      </c>
      <c r="D490" s="386">
        <v>4680115883536</v>
      </c>
      <c r="E490" s="381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4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81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idden="1" x14ac:dyDescent="0.2">
      <c r="A491" s="403"/>
      <c r="B491" s="383"/>
      <c r="C491" s="383"/>
      <c r="D491" s="383"/>
      <c r="E491" s="383"/>
      <c r="F491" s="383"/>
      <c r="G491" s="383"/>
      <c r="H491" s="383"/>
      <c r="I491" s="383"/>
      <c r="J491" s="383"/>
      <c r="K491" s="383"/>
      <c r="L491" s="383"/>
      <c r="M491" s="383"/>
      <c r="N491" s="404"/>
      <c r="O491" s="405" t="s">
        <v>72</v>
      </c>
      <c r="P491" s="392"/>
      <c r="Q491" s="392"/>
      <c r="R491" s="392"/>
      <c r="S491" s="392"/>
      <c r="T491" s="392"/>
      <c r="U491" s="393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hidden="1" x14ac:dyDescent="0.2">
      <c r="A492" s="383"/>
      <c r="B492" s="383"/>
      <c r="C492" s="383"/>
      <c r="D492" s="383"/>
      <c r="E492" s="383"/>
      <c r="F492" s="383"/>
      <c r="G492" s="383"/>
      <c r="H492" s="383"/>
      <c r="I492" s="383"/>
      <c r="J492" s="383"/>
      <c r="K492" s="383"/>
      <c r="L492" s="383"/>
      <c r="M492" s="383"/>
      <c r="N492" s="404"/>
      <c r="O492" s="405" t="s">
        <v>72</v>
      </c>
      <c r="P492" s="392"/>
      <c r="Q492" s="392"/>
      <c r="R492" s="392"/>
      <c r="S492" s="392"/>
      <c r="T492" s="392"/>
      <c r="U492" s="393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hidden="1" customHeight="1" x14ac:dyDescent="0.25">
      <c r="A493" s="385" t="s">
        <v>210</v>
      </c>
      <c r="B493" s="383"/>
      <c r="C493" s="383"/>
      <c r="D493" s="383"/>
      <c r="E493" s="383"/>
      <c r="F493" s="383"/>
      <c r="G493" s="383"/>
      <c r="H493" s="383"/>
      <c r="I493" s="383"/>
      <c r="J493" s="383"/>
      <c r="K493" s="383"/>
      <c r="L493" s="383"/>
      <c r="M493" s="383"/>
      <c r="N493" s="383"/>
      <c r="O493" s="383"/>
      <c r="P493" s="383"/>
      <c r="Q493" s="383"/>
      <c r="R493" s="383"/>
      <c r="S493" s="383"/>
      <c r="T493" s="383"/>
      <c r="U493" s="383"/>
      <c r="V493" s="383"/>
      <c r="W493" s="383"/>
      <c r="X493" s="383"/>
      <c r="Y493" s="383"/>
      <c r="Z493" s="366"/>
      <c r="AA493" s="366"/>
    </row>
    <row r="494" spans="1:67" ht="16.5" hidden="1" customHeight="1" x14ac:dyDescent="0.25">
      <c r="A494" s="54" t="s">
        <v>650</v>
      </c>
      <c r="B494" s="54" t="s">
        <v>651</v>
      </c>
      <c r="C494" s="31">
        <v>4301060363</v>
      </c>
      <c r="D494" s="386">
        <v>4680115885035</v>
      </c>
      <c r="E494" s="381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81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hidden="1" x14ac:dyDescent="0.2">
      <c r="A495" s="403"/>
      <c r="B495" s="383"/>
      <c r="C495" s="383"/>
      <c r="D495" s="383"/>
      <c r="E495" s="383"/>
      <c r="F495" s="383"/>
      <c r="G495" s="383"/>
      <c r="H495" s="383"/>
      <c r="I495" s="383"/>
      <c r="J495" s="383"/>
      <c r="K495" s="383"/>
      <c r="L495" s="383"/>
      <c r="M495" s="383"/>
      <c r="N495" s="404"/>
      <c r="O495" s="405" t="s">
        <v>72</v>
      </c>
      <c r="P495" s="392"/>
      <c r="Q495" s="392"/>
      <c r="R495" s="392"/>
      <c r="S495" s="392"/>
      <c r="T495" s="392"/>
      <c r="U495" s="393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hidden="1" x14ac:dyDescent="0.2">
      <c r="A496" s="383"/>
      <c r="B496" s="383"/>
      <c r="C496" s="383"/>
      <c r="D496" s="383"/>
      <c r="E496" s="383"/>
      <c r="F496" s="383"/>
      <c r="G496" s="383"/>
      <c r="H496" s="383"/>
      <c r="I496" s="383"/>
      <c r="J496" s="383"/>
      <c r="K496" s="383"/>
      <c r="L496" s="383"/>
      <c r="M496" s="383"/>
      <c r="N496" s="404"/>
      <c r="O496" s="405" t="s">
        <v>72</v>
      </c>
      <c r="P496" s="392"/>
      <c r="Q496" s="392"/>
      <c r="R496" s="392"/>
      <c r="S496" s="392"/>
      <c r="T496" s="392"/>
      <c r="U496" s="393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hidden="1" customHeight="1" x14ac:dyDescent="0.2">
      <c r="A497" s="490" t="s">
        <v>652</v>
      </c>
      <c r="B497" s="491"/>
      <c r="C497" s="491"/>
      <c r="D497" s="491"/>
      <c r="E497" s="491"/>
      <c r="F497" s="491"/>
      <c r="G497" s="491"/>
      <c r="H497" s="491"/>
      <c r="I497" s="491"/>
      <c r="J497" s="491"/>
      <c r="K497" s="491"/>
      <c r="L497" s="491"/>
      <c r="M497" s="491"/>
      <c r="N497" s="491"/>
      <c r="O497" s="491"/>
      <c r="P497" s="491"/>
      <c r="Q497" s="491"/>
      <c r="R497" s="491"/>
      <c r="S497" s="491"/>
      <c r="T497" s="491"/>
      <c r="U497" s="491"/>
      <c r="V497" s="491"/>
      <c r="W497" s="491"/>
      <c r="X497" s="491"/>
      <c r="Y497" s="491"/>
      <c r="Z497" s="48"/>
      <c r="AA497" s="48"/>
    </row>
    <row r="498" spans="1:67" ht="16.5" hidden="1" customHeight="1" x14ac:dyDescent="0.25">
      <c r="A498" s="382" t="s">
        <v>653</v>
      </c>
      <c r="B498" s="383"/>
      <c r="C498" s="383"/>
      <c r="D498" s="383"/>
      <c r="E498" s="383"/>
      <c r="F498" s="383"/>
      <c r="G498" s="383"/>
      <c r="H498" s="383"/>
      <c r="I498" s="383"/>
      <c r="J498" s="383"/>
      <c r="K498" s="383"/>
      <c r="L498" s="383"/>
      <c r="M498" s="383"/>
      <c r="N498" s="383"/>
      <c r="O498" s="383"/>
      <c r="P498" s="383"/>
      <c r="Q498" s="383"/>
      <c r="R498" s="383"/>
      <c r="S498" s="383"/>
      <c r="T498" s="383"/>
      <c r="U498" s="383"/>
      <c r="V498" s="383"/>
      <c r="W498" s="383"/>
      <c r="X498" s="383"/>
      <c r="Y498" s="383"/>
      <c r="Z498" s="367"/>
      <c r="AA498" s="367"/>
    </row>
    <row r="499" spans="1:67" ht="14.25" hidden="1" customHeight="1" x14ac:dyDescent="0.25">
      <c r="A499" s="385" t="s">
        <v>110</v>
      </c>
      <c r="B499" s="383"/>
      <c r="C499" s="383"/>
      <c r="D499" s="383"/>
      <c r="E499" s="383"/>
      <c r="F499" s="383"/>
      <c r="G499" s="383"/>
      <c r="H499" s="383"/>
      <c r="I499" s="383"/>
      <c r="J499" s="383"/>
      <c r="K499" s="383"/>
      <c r="L499" s="383"/>
      <c r="M499" s="383"/>
      <c r="N499" s="383"/>
      <c r="O499" s="383"/>
      <c r="P499" s="383"/>
      <c r="Q499" s="383"/>
      <c r="R499" s="383"/>
      <c r="S499" s="383"/>
      <c r="T499" s="383"/>
      <c r="U499" s="383"/>
      <c r="V499" s="383"/>
      <c r="W499" s="383"/>
      <c r="X499" s="383"/>
      <c r="Y499" s="383"/>
      <c r="Z499" s="366"/>
      <c r="AA499" s="366"/>
    </row>
    <row r="500" spans="1:67" ht="27" hidden="1" customHeight="1" x14ac:dyDescent="0.25">
      <c r="A500" s="54" t="s">
        <v>654</v>
      </c>
      <c r="B500" s="54" t="s">
        <v>655</v>
      </c>
      <c r="C500" s="31">
        <v>4301011763</v>
      </c>
      <c r="D500" s="386">
        <v>4640242181011</v>
      </c>
      <c r="E500" s="381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125</v>
      </c>
      <c r="M500" s="33"/>
      <c r="N500" s="32">
        <v>55</v>
      </c>
      <c r="O500" s="610" t="s">
        <v>656</v>
      </c>
      <c r="P500" s="380"/>
      <c r="Q500" s="380"/>
      <c r="R500" s="380"/>
      <c r="S500" s="381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hidden="1" customHeight="1" x14ac:dyDescent="0.25">
      <c r="A501" s="54" t="s">
        <v>657</v>
      </c>
      <c r="B501" s="54" t="s">
        <v>658</v>
      </c>
      <c r="C501" s="31">
        <v>4301011951</v>
      </c>
      <c r="D501" s="386">
        <v>4640242180045</v>
      </c>
      <c r="E501" s="381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98" t="s">
        <v>659</v>
      </c>
      <c r="P501" s="380"/>
      <c r="Q501" s="380"/>
      <c r="R501" s="380"/>
      <c r="S501" s="381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660</v>
      </c>
      <c r="B502" s="54" t="s">
        <v>661</v>
      </c>
      <c r="C502" s="31">
        <v>4301011585</v>
      </c>
      <c r="D502" s="386">
        <v>4640242180441</v>
      </c>
      <c r="E502" s="381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753" t="s">
        <v>662</v>
      </c>
      <c r="P502" s="380"/>
      <c r="Q502" s="380"/>
      <c r="R502" s="380"/>
      <c r="S502" s="381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663</v>
      </c>
      <c r="B503" s="54" t="s">
        <v>664</v>
      </c>
      <c r="C503" s="31">
        <v>4301011950</v>
      </c>
      <c r="D503" s="386">
        <v>4640242180601</v>
      </c>
      <c r="E503" s="381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91" t="s">
        <v>665</v>
      </c>
      <c r="P503" s="380"/>
      <c r="Q503" s="380"/>
      <c r="R503" s="380"/>
      <c r="S503" s="381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hidden="1" customHeight="1" x14ac:dyDescent="0.25">
      <c r="A504" s="54" t="s">
        <v>666</v>
      </c>
      <c r="B504" s="54" t="s">
        <v>667</v>
      </c>
      <c r="C504" s="31">
        <v>4301011584</v>
      </c>
      <c r="D504" s="386">
        <v>4640242180564</v>
      </c>
      <c r="E504" s="381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431" t="s">
        <v>668</v>
      </c>
      <c r="P504" s="380"/>
      <c r="Q504" s="380"/>
      <c r="R504" s="380"/>
      <c r="S504" s="381"/>
      <c r="T504" s="34"/>
      <c r="U504" s="34"/>
      <c r="V504" s="35" t="s">
        <v>67</v>
      </c>
      <c r="W504" s="373">
        <v>0</v>
      </c>
      <c r="X504" s="374">
        <f t="shared" si="92"/>
        <v>0</v>
      </c>
      <c r="Y504" s="36" t="str">
        <f t="shared" si="93"/>
        <v/>
      </c>
      <c r="Z504" s="56"/>
      <c r="AA504" s="57"/>
      <c r="AE504" s="64"/>
      <c r="BB504" s="342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hidden="1" customHeight="1" x14ac:dyDescent="0.25">
      <c r="A505" s="54" t="s">
        <v>669</v>
      </c>
      <c r="B505" s="54" t="s">
        <v>670</v>
      </c>
      <c r="C505" s="31">
        <v>4301011762</v>
      </c>
      <c r="D505" s="386">
        <v>4640242180922</v>
      </c>
      <c r="E505" s="381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759" t="s">
        <v>671</v>
      </c>
      <c r="P505" s="380"/>
      <c r="Q505" s="380"/>
      <c r="R505" s="380"/>
      <c r="S505" s="381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hidden="1" customHeight="1" x14ac:dyDescent="0.25">
      <c r="A506" s="54" t="s">
        <v>672</v>
      </c>
      <c r="B506" s="54" t="s">
        <v>673</v>
      </c>
      <c r="C506" s="31">
        <v>4301011551</v>
      </c>
      <c r="D506" s="386">
        <v>4640242180038</v>
      </c>
      <c r="E506" s="381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538" t="s">
        <v>674</v>
      </c>
      <c r="P506" s="380"/>
      <c r="Q506" s="380"/>
      <c r="R506" s="380"/>
      <c r="S506" s="381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hidden="1" x14ac:dyDescent="0.2">
      <c r="A507" s="403"/>
      <c r="B507" s="383"/>
      <c r="C507" s="383"/>
      <c r="D507" s="383"/>
      <c r="E507" s="383"/>
      <c r="F507" s="383"/>
      <c r="G507" s="383"/>
      <c r="H507" s="383"/>
      <c r="I507" s="383"/>
      <c r="J507" s="383"/>
      <c r="K507" s="383"/>
      <c r="L507" s="383"/>
      <c r="M507" s="383"/>
      <c r="N507" s="404"/>
      <c r="O507" s="405" t="s">
        <v>72</v>
      </c>
      <c r="P507" s="392"/>
      <c r="Q507" s="392"/>
      <c r="R507" s="392"/>
      <c r="S507" s="392"/>
      <c r="T507" s="392"/>
      <c r="U507" s="393"/>
      <c r="V507" s="37" t="s">
        <v>73</v>
      </c>
      <c r="W507" s="375">
        <f>IFERROR(W500/H500,"0")+IFERROR(W501/H501,"0")+IFERROR(W502/H502,"0")+IFERROR(W503/H503,"0")+IFERROR(W504/H504,"0")+IFERROR(W505/H505,"0")+IFERROR(W506/H506,"0")</f>
        <v>0</v>
      </c>
      <c r="X507" s="375">
        <f>IFERROR(X500/H500,"0")+IFERROR(X501/H501,"0")+IFERROR(X502/H502,"0")+IFERROR(X503/H503,"0")+IFERROR(X504/H504,"0")+IFERROR(X505/H505,"0")+IFERROR(X506/H506,"0")</f>
        <v>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376"/>
      <c r="AA507" s="376"/>
    </row>
    <row r="508" spans="1:67" hidden="1" x14ac:dyDescent="0.2">
      <c r="A508" s="383"/>
      <c r="B508" s="383"/>
      <c r="C508" s="383"/>
      <c r="D508" s="383"/>
      <c r="E508" s="383"/>
      <c r="F508" s="383"/>
      <c r="G508" s="383"/>
      <c r="H508" s="383"/>
      <c r="I508" s="383"/>
      <c r="J508" s="383"/>
      <c r="K508" s="383"/>
      <c r="L508" s="383"/>
      <c r="M508" s="383"/>
      <c r="N508" s="404"/>
      <c r="O508" s="405" t="s">
        <v>72</v>
      </c>
      <c r="P508" s="392"/>
      <c r="Q508" s="392"/>
      <c r="R508" s="392"/>
      <c r="S508" s="392"/>
      <c r="T508" s="392"/>
      <c r="U508" s="393"/>
      <c r="V508" s="37" t="s">
        <v>67</v>
      </c>
      <c r="W508" s="375">
        <f>IFERROR(SUM(W500:W506),"0")</f>
        <v>0</v>
      </c>
      <c r="X508" s="375">
        <f>IFERROR(SUM(X500:X506),"0")</f>
        <v>0</v>
      </c>
      <c r="Y508" s="37"/>
      <c r="Z508" s="376"/>
      <c r="AA508" s="376"/>
    </row>
    <row r="509" spans="1:67" ht="14.25" hidden="1" customHeight="1" x14ac:dyDescent="0.25">
      <c r="A509" s="385" t="s">
        <v>102</v>
      </c>
      <c r="B509" s="383"/>
      <c r="C509" s="383"/>
      <c r="D509" s="383"/>
      <c r="E509" s="383"/>
      <c r="F509" s="383"/>
      <c r="G509" s="383"/>
      <c r="H509" s="383"/>
      <c r="I509" s="383"/>
      <c r="J509" s="383"/>
      <c r="K509" s="383"/>
      <c r="L509" s="383"/>
      <c r="M509" s="383"/>
      <c r="N509" s="383"/>
      <c r="O509" s="383"/>
      <c r="P509" s="383"/>
      <c r="Q509" s="383"/>
      <c r="R509" s="383"/>
      <c r="S509" s="383"/>
      <c r="T509" s="383"/>
      <c r="U509" s="383"/>
      <c r="V509" s="383"/>
      <c r="W509" s="383"/>
      <c r="X509" s="383"/>
      <c r="Y509" s="383"/>
      <c r="Z509" s="366"/>
      <c r="AA509" s="366"/>
    </row>
    <row r="510" spans="1:67" ht="27" hidden="1" customHeight="1" x14ac:dyDescent="0.25">
      <c r="A510" s="54" t="s">
        <v>675</v>
      </c>
      <c r="B510" s="54" t="s">
        <v>676</v>
      </c>
      <c r="C510" s="31">
        <v>4301020260</v>
      </c>
      <c r="D510" s="386">
        <v>4640242180526</v>
      </c>
      <c r="E510" s="381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34" t="s">
        <v>677</v>
      </c>
      <c r="P510" s="380"/>
      <c r="Q510" s="380"/>
      <c r="R510" s="380"/>
      <c r="S510" s="381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hidden="1" customHeight="1" x14ac:dyDescent="0.25">
      <c r="A511" s="54" t="s">
        <v>678</v>
      </c>
      <c r="B511" s="54" t="s">
        <v>679</v>
      </c>
      <c r="C511" s="31">
        <v>4301020269</v>
      </c>
      <c r="D511" s="386">
        <v>4640242180519</v>
      </c>
      <c r="E511" s="381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125</v>
      </c>
      <c r="M511" s="33"/>
      <c r="N511" s="32">
        <v>50</v>
      </c>
      <c r="O511" s="397" t="s">
        <v>680</v>
      </c>
      <c r="P511" s="380"/>
      <c r="Q511" s="380"/>
      <c r="R511" s="380"/>
      <c r="S511" s="381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hidden="1" customHeight="1" x14ac:dyDescent="0.25">
      <c r="A512" s="54" t="s">
        <v>681</v>
      </c>
      <c r="B512" s="54" t="s">
        <v>682</v>
      </c>
      <c r="C512" s="31">
        <v>4301020309</v>
      </c>
      <c r="D512" s="386">
        <v>4640242180090</v>
      </c>
      <c r="E512" s="381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537" t="s">
        <v>683</v>
      </c>
      <c r="P512" s="380"/>
      <c r="Q512" s="380"/>
      <c r="R512" s="380"/>
      <c r="S512" s="381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4301020314</v>
      </c>
      <c r="D513" s="386">
        <v>4640242180090</v>
      </c>
      <c r="E513" s="381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75" t="s">
        <v>686</v>
      </c>
      <c r="P513" s="380"/>
      <c r="Q513" s="380"/>
      <c r="R513" s="380"/>
      <c r="S513" s="381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idden="1" x14ac:dyDescent="0.2">
      <c r="A514" s="403"/>
      <c r="B514" s="383"/>
      <c r="C514" s="383"/>
      <c r="D514" s="383"/>
      <c r="E514" s="383"/>
      <c r="F514" s="383"/>
      <c r="G514" s="383"/>
      <c r="H514" s="383"/>
      <c r="I514" s="383"/>
      <c r="J514" s="383"/>
      <c r="K514" s="383"/>
      <c r="L514" s="383"/>
      <c r="M514" s="383"/>
      <c r="N514" s="404"/>
      <c r="O514" s="405" t="s">
        <v>72</v>
      </c>
      <c r="P514" s="392"/>
      <c r="Q514" s="392"/>
      <c r="R514" s="392"/>
      <c r="S514" s="392"/>
      <c r="T514" s="392"/>
      <c r="U514" s="393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hidden="1" x14ac:dyDescent="0.2">
      <c r="A515" s="383"/>
      <c r="B515" s="383"/>
      <c r="C515" s="383"/>
      <c r="D515" s="383"/>
      <c r="E515" s="383"/>
      <c r="F515" s="383"/>
      <c r="G515" s="383"/>
      <c r="H515" s="383"/>
      <c r="I515" s="383"/>
      <c r="J515" s="383"/>
      <c r="K515" s="383"/>
      <c r="L515" s="383"/>
      <c r="M515" s="383"/>
      <c r="N515" s="404"/>
      <c r="O515" s="405" t="s">
        <v>72</v>
      </c>
      <c r="P515" s="392"/>
      <c r="Q515" s="392"/>
      <c r="R515" s="392"/>
      <c r="S515" s="392"/>
      <c r="T515" s="392"/>
      <c r="U515" s="393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hidden="1" customHeight="1" x14ac:dyDescent="0.25">
      <c r="A516" s="385" t="s">
        <v>61</v>
      </c>
      <c r="B516" s="383"/>
      <c r="C516" s="383"/>
      <c r="D516" s="383"/>
      <c r="E516" s="383"/>
      <c r="F516" s="383"/>
      <c r="G516" s="383"/>
      <c r="H516" s="383"/>
      <c r="I516" s="383"/>
      <c r="J516" s="383"/>
      <c r="K516" s="383"/>
      <c r="L516" s="383"/>
      <c r="M516" s="383"/>
      <c r="N516" s="383"/>
      <c r="O516" s="383"/>
      <c r="P516" s="383"/>
      <c r="Q516" s="383"/>
      <c r="R516" s="383"/>
      <c r="S516" s="383"/>
      <c r="T516" s="383"/>
      <c r="U516" s="383"/>
      <c r="V516" s="383"/>
      <c r="W516" s="383"/>
      <c r="X516" s="383"/>
      <c r="Y516" s="383"/>
      <c r="Z516" s="366"/>
      <c r="AA516" s="366"/>
    </row>
    <row r="517" spans="1:67" ht="27" hidden="1" customHeight="1" x14ac:dyDescent="0.25">
      <c r="A517" s="54" t="s">
        <v>687</v>
      </c>
      <c r="B517" s="54" t="s">
        <v>688</v>
      </c>
      <c r="C517" s="31">
        <v>4301031280</v>
      </c>
      <c r="D517" s="386">
        <v>4640242180816</v>
      </c>
      <c r="E517" s="381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649" t="s">
        <v>689</v>
      </c>
      <c r="P517" s="380"/>
      <c r="Q517" s="380"/>
      <c r="R517" s="380"/>
      <c r="S517" s="381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hidden="1" customHeight="1" x14ac:dyDescent="0.25">
      <c r="A518" s="54" t="s">
        <v>690</v>
      </c>
      <c r="B518" s="54" t="s">
        <v>691</v>
      </c>
      <c r="C518" s="31">
        <v>4301031194</v>
      </c>
      <c r="D518" s="386">
        <v>4680115880856</v>
      </c>
      <c r="E518" s="381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72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81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692</v>
      </c>
      <c r="B519" s="54" t="s">
        <v>693</v>
      </c>
      <c r="C519" s="31">
        <v>4301031244</v>
      </c>
      <c r="D519" s="386">
        <v>4640242180595</v>
      </c>
      <c r="E519" s="381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653" t="s">
        <v>694</v>
      </c>
      <c r="P519" s="380"/>
      <c r="Q519" s="380"/>
      <c r="R519" s="380"/>
      <c r="S519" s="381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hidden="1" customHeight="1" x14ac:dyDescent="0.25">
      <c r="A520" s="54" t="s">
        <v>695</v>
      </c>
      <c r="B520" s="54" t="s">
        <v>696</v>
      </c>
      <c r="C520" s="31">
        <v>4301031321</v>
      </c>
      <c r="D520" s="386">
        <v>4640242180076</v>
      </c>
      <c r="E520" s="381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712" t="s">
        <v>697</v>
      </c>
      <c r="P520" s="380"/>
      <c r="Q520" s="380"/>
      <c r="R520" s="380"/>
      <c r="S520" s="381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hidden="1" customHeight="1" x14ac:dyDescent="0.25">
      <c r="A521" s="54" t="s">
        <v>698</v>
      </c>
      <c r="B521" s="54" t="s">
        <v>699</v>
      </c>
      <c r="C521" s="31">
        <v>4301031203</v>
      </c>
      <c r="D521" s="386">
        <v>4640242180908</v>
      </c>
      <c r="E521" s="381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718" t="s">
        <v>700</v>
      </c>
      <c r="P521" s="380"/>
      <c r="Q521" s="380"/>
      <c r="R521" s="380"/>
      <c r="S521" s="381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4301031200</v>
      </c>
      <c r="D522" s="386">
        <v>4640242180489</v>
      </c>
      <c r="E522" s="381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544" t="s">
        <v>703</v>
      </c>
      <c r="P522" s="380"/>
      <c r="Q522" s="380"/>
      <c r="R522" s="380"/>
      <c r="S522" s="381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hidden="1" x14ac:dyDescent="0.2">
      <c r="A523" s="403"/>
      <c r="B523" s="383"/>
      <c r="C523" s="383"/>
      <c r="D523" s="383"/>
      <c r="E523" s="383"/>
      <c r="F523" s="383"/>
      <c r="G523" s="383"/>
      <c r="H523" s="383"/>
      <c r="I523" s="383"/>
      <c r="J523" s="383"/>
      <c r="K523" s="383"/>
      <c r="L523" s="383"/>
      <c r="M523" s="383"/>
      <c r="N523" s="404"/>
      <c r="O523" s="405" t="s">
        <v>72</v>
      </c>
      <c r="P523" s="392"/>
      <c r="Q523" s="392"/>
      <c r="R523" s="392"/>
      <c r="S523" s="392"/>
      <c r="T523" s="392"/>
      <c r="U523" s="393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hidden="1" x14ac:dyDescent="0.2">
      <c r="A524" s="383"/>
      <c r="B524" s="383"/>
      <c r="C524" s="383"/>
      <c r="D524" s="383"/>
      <c r="E524" s="383"/>
      <c r="F524" s="383"/>
      <c r="G524" s="383"/>
      <c r="H524" s="383"/>
      <c r="I524" s="383"/>
      <c r="J524" s="383"/>
      <c r="K524" s="383"/>
      <c r="L524" s="383"/>
      <c r="M524" s="383"/>
      <c r="N524" s="404"/>
      <c r="O524" s="405" t="s">
        <v>72</v>
      </c>
      <c r="P524" s="392"/>
      <c r="Q524" s="392"/>
      <c r="R524" s="392"/>
      <c r="S524" s="392"/>
      <c r="T524" s="392"/>
      <c r="U524" s="393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hidden="1" customHeight="1" x14ac:dyDescent="0.25">
      <c r="A525" s="385" t="s">
        <v>74</v>
      </c>
      <c r="B525" s="383"/>
      <c r="C525" s="383"/>
      <c r="D525" s="383"/>
      <c r="E525" s="383"/>
      <c r="F525" s="383"/>
      <c r="G525" s="383"/>
      <c r="H525" s="383"/>
      <c r="I525" s="383"/>
      <c r="J525" s="383"/>
      <c r="K525" s="383"/>
      <c r="L525" s="383"/>
      <c r="M525" s="383"/>
      <c r="N525" s="383"/>
      <c r="O525" s="383"/>
      <c r="P525" s="383"/>
      <c r="Q525" s="383"/>
      <c r="R525" s="383"/>
      <c r="S525" s="383"/>
      <c r="T525" s="383"/>
      <c r="U525" s="383"/>
      <c r="V525" s="383"/>
      <c r="W525" s="383"/>
      <c r="X525" s="383"/>
      <c r="Y525" s="383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86">
        <v>4640242180533</v>
      </c>
      <c r="E526" s="381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125</v>
      </c>
      <c r="M526" s="33"/>
      <c r="N526" s="32">
        <v>40</v>
      </c>
      <c r="O526" s="711" t="s">
        <v>706</v>
      </c>
      <c r="P526" s="380"/>
      <c r="Q526" s="380"/>
      <c r="R526" s="380"/>
      <c r="S526" s="381"/>
      <c r="T526" s="34"/>
      <c r="U526" s="34"/>
      <c r="V526" s="35" t="s">
        <v>67</v>
      </c>
      <c r="W526" s="373">
        <v>800</v>
      </c>
      <c r="X526" s="374">
        <f>IFERROR(IF(W526="",0,CEILING((W526/$H526),1)*$H526),"")</f>
        <v>803.4</v>
      </c>
      <c r="Y526" s="36">
        <f>IFERROR(IF(X526=0,"",ROUNDUP(X526/H526,0)*0.02175),"")</f>
        <v>2.2402499999999996</v>
      </c>
      <c r="Z526" s="56"/>
      <c r="AA526" s="57"/>
      <c r="AE526" s="64"/>
      <c r="BB526" s="355" t="s">
        <v>1</v>
      </c>
      <c r="BL526" s="64">
        <f>IFERROR(W526*I526/H526,"0")</f>
        <v>857.84615384615392</v>
      </c>
      <c r="BM526" s="64">
        <f>IFERROR(X526*I526/H526,"0")</f>
        <v>861.49200000000008</v>
      </c>
      <c r="BN526" s="64">
        <f>IFERROR(1/J526*(W526/H526),"0")</f>
        <v>1.8315018315018314</v>
      </c>
      <c r="BO526" s="64">
        <f>IFERROR(1/J526*(X526/H526),"0")</f>
        <v>1.8392857142857142</v>
      </c>
    </row>
    <row r="527" spans="1:67" ht="27" hidden="1" customHeight="1" x14ac:dyDescent="0.25">
      <c r="A527" s="54" t="s">
        <v>707</v>
      </c>
      <c r="B527" s="54" t="s">
        <v>708</v>
      </c>
      <c r="C527" s="31">
        <v>4301051780</v>
      </c>
      <c r="D527" s="386">
        <v>4640242180106</v>
      </c>
      <c r="E527" s="381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515" t="s">
        <v>709</v>
      </c>
      <c r="P527" s="380"/>
      <c r="Q527" s="380"/>
      <c r="R527" s="380"/>
      <c r="S527" s="381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710</v>
      </c>
      <c r="B528" s="54" t="s">
        <v>711</v>
      </c>
      <c r="C528" s="31">
        <v>4301051510</v>
      </c>
      <c r="D528" s="386">
        <v>4640242180540</v>
      </c>
      <c r="E528" s="381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482" t="s">
        <v>712</v>
      </c>
      <c r="P528" s="380"/>
      <c r="Q528" s="380"/>
      <c r="R528" s="380"/>
      <c r="S528" s="381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713</v>
      </c>
      <c r="B529" s="54" t="s">
        <v>714</v>
      </c>
      <c r="C529" s="31">
        <v>4301051390</v>
      </c>
      <c r="D529" s="386">
        <v>4640242181233</v>
      </c>
      <c r="E529" s="381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655" t="s">
        <v>715</v>
      </c>
      <c r="P529" s="380"/>
      <c r="Q529" s="380"/>
      <c r="R529" s="380"/>
      <c r="S529" s="381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716</v>
      </c>
      <c r="B530" s="54" t="s">
        <v>717</v>
      </c>
      <c r="C530" s="31">
        <v>4301051448</v>
      </c>
      <c r="D530" s="386">
        <v>4640242181226</v>
      </c>
      <c r="E530" s="381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483" t="s">
        <v>718</v>
      </c>
      <c r="P530" s="380"/>
      <c r="Q530" s="380"/>
      <c r="R530" s="380"/>
      <c r="S530" s="381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03"/>
      <c r="B531" s="383"/>
      <c r="C531" s="383"/>
      <c r="D531" s="383"/>
      <c r="E531" s="383"/>
      <c r="F531" s="383"/>
      <c r="G531" s="383"/>
      <c r="H531" s="383"/>
      <c r="I531" s="383"/>
      <c r="J531" s="383"/>
      <c r="K531" s="383"/>
      <c r="L531" s="383"/>
      <c r="M531" s="383"/>
      <c r="N531" s="404"/>
      <c r="O531" s="405" t="s">
        <v>72</v>
      </c>
      <c r="P531" s="392"/>
      <c r="Q531" s="392"/>
      <c r="R531" s="392"/>
      <c r="S531" s="392"/>
      <c r="T531" s="392"/>
      <c r="U531" s="393"/>
      <c r="V531" s="37" t="s">
        <v>73</v>
      </c>
      <c r="W531" s="375">
        <f>IFERROR(W526/H526,"0")+IFERROR(W527/H527,"0")+IFERROR(W528/H528,"0")+IFERROR(W529/H529,"0")+IFERROR(W530/H530,"0")</f>
        <v>102.56410256410257</v>
      </c>
      <c r="X531" s="375">
        <f>IFERROR(X526/H526,"0")+IFERROR(X527/H527,"0")+IFERROR(X528/H528,"0")+IFERROR(X529/H529,"0")+IFERROR(X530/H530,"0")</f>
        <v>103</v>
      </c>
      <c r="Y531" s="375">
        <f>IFERROR(IF(Y526="",0,Y526),"0")+IFERROR(IF(Y527="",0,Y527),"0")+IFERROR(IF(Y528="",0,Y528),"0")+IFERROR(IF(Y529="",0,Y529),"0")+IFERROR(IF(Y530="",0,Y530),"0")</f>
        <v>2.2402499999999996</v>
      </c>
      <c r="Z531" s="376"/>
      <c r="AA531" s="376"/>
    </row>
    <row r="532" spans="1:67" x14ac:dyDescent="0.2">
      <c r="A532" s="383"/>
      <c r="B532" s="383"/>
      <c r="C532" s="383"/>
      <c r="D532" s="383"/>
      <c r="E532" s="383"/>
      <c r="F532" s="383"/>
      <c r="G532" s="383"/>
      <c r="H532" s="383"/>
      <c r="I532" s="383"/>
      <c r="J532" s="383"/>
      <c r="K532" s="383"/>
      <c r="L532" s="383"/>
      <c r="M532" s="383"/>
      <c r="N532" s="404"/>
      <c r="O532" s="405" t="s">
        <v>72</v>
      </c>
      <c r="P532" s="392"/>
      <c r="Q532" s="392"/>
      <c r="R532" s="392"/>
      <c r="S532" s="392"/>
      <c r="T532" s="392"/>
      <c r="U532" s="393"/>
      <c r="V532" s="37" t="s">
        <v>67</v>
      </c>
      <c r="W532" s="375">
        <f>IFERROR(SUM(W526:W530),"0")</f>
        <v>800</v>
      </c>
      <c r="X532" s="375">
        <f>IFERROR(SUM(X526:X530),"0")</f>
        <v>803.4</v>
      </c>
      <c r="Y532" s="37"/>
      <c r="Z532" s="376"/>
      <c r="AA532" s="376"/>
    </row>
    <row r="533" spans="1:67" ht="14.25" hidden="1" customHeight="1" x14ac:dyDescent="0.25">
      <c r="A533" s="385" t="s">
        <v>210</v>
      </c>
      <c r="B533" s="383"/>
      <c r="C533" s="383"/>
      <c r="D533" s="383"/>
      <c r="E533" s="383"/>
      <c r="F533" s="383"/>
      <c r="G533" s="383"/>
      <c r="H533" s="383"/>
      <c r="I533" s="383"/>
      <c r="J533" s="383"/>
      <c r="K533" s="383"/>
      <c r="L533" s="383"/>
      <c r="M533" s="383"/>
      <c r="N533" s="383"/>
      <c r="O533" s="383"/>
      <c r="P533" s="383"/>
      <c r="Q533" s="383"/>
      <c r="R533" s="383"/>
      <c r="S533" s="383"/>
      <c r="T533" s="383"/>
      <c r="U533" s="383"/>
      <c r="V533" s="383"/>
      <c r="W533" s="383"/>
      <c r="X533" s="383"/>
      <c r="Y533" s="383"/>
      <c r="Z533" s="366"/>
      <c r="AA533" s="366"/>
    </row>
    <row r="534" spans="1:67" ht="27" hidden="1" customHeight="1" x14ac:dyDescent="0.25">
      <c r="A534" s="54" t="s">
        <v>719</v>
      </c>
      <c r="B534" s="54" t="s">
        <v>720</v>
      </c>
      <c r="C534" s="31">
        <v>4301060408</v>
      </c>
      <c r="D534" s="386">
        <v>4640242180120</v>
      </c>
      <c r="E534" s="381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439" t="s">
        <v>721</v>
      </c>
      <c r="P534" s="380"/>
      <c r="Q534" s="380"/>
      <c r="R534" s="380"/>
      <c r="S534" s="381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719</v>
      </c>
      <c r="B535" s="54" t="s">
        <v>722</v>
      </c>
      <c r="C535" s="31">
        <v>4301060354</v>
      </c>
      <c r="D535" s="386">
        <v>4640242180120</v>
      </c>
      <c r="E535" s="381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549" t="s">
        <v>723</v>
      </c>
      <c r="P535" s="380"/>
      <c r="Q535" s="380"/>
      <c r="R535" s="380"/>
      <c r="S535" s="381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724</v>
      </c>
      <c r="B536" s="54" t="s">
        <v>725</v>
      </c>
      <c r="C536" s="31">
        <v>4301060407</v>
      </c>
      <c r="D536" s="386">
        <v>4640242180137</v>
      </c>
      <c r="E536" s="381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432" t="s">
        <v>726</v>
      </c>
      <c r="P536" s="380"/>
      <c r="Q536" s="380"/>
      <c r="R536" s="380"/>
      <c r="S536" s="381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724</v>
      </c>
      <c r="B537" s="54" t="s">
        <v>727</v>
      </c>
      <c r="C537" s="31">
        <v>4301060355</v>
      </c>
      <c r="D537" s="386">
        <v>4640242180137</v>
      </c>
      <c r="E537" s="381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503" t="s">
        <v>728</v>
      </c>
      <c r="P537" s="380"/>
      <c r="Q537" s="380"/>
      <c r="R537" s="380"/>
      <c r="S537" s="381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idden="1" x14ac:dyDescent="0.2">
      <c r="A538" s="403"/>
      <c r="B538" s="383"/>
      <c r="C538" s="383"/>
      <c r="D538" s="383"/>
      <c r="E538" s="383"/>
      <c r="F538" s="383"/>
      <c r="G538" s="383"/>
      <c r="H538" s="383"/>
      <c r="I538" s="383"/>
      <c r="J538" s="383"/>
      <c r="K538" s="383"/>
      <c r="L538" s="383"/>
      <c r="M538" s="383"/>
      <c r="N538" s="404"/>
      <c r="O538" s="405" t="s">
        <v>72</v>
      </c>
      <c r="P538" s="392"/>
      <c r="Q538" s="392"/>
      <c r="R538" s="392"/>
      <c r="S538" s="392"/>
      <c r="T538" s="392"/>
      <c r="U538" s="393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hidden="1" x14ac:dyDescent="0.2">
      <c r="A539" s="383"/>
      <c r="B539" s="383"/>
      <c r="C539" s="383"/>
      <c r="D539" s="383"/>
      <c r="E539" s="383"/>
      <c r="F539" s="383"/>
      <c r="G539" s="383"/>
      <c r="H539" s="383"/>
      <c r="I539" s="383"/>
      <c r="J539" s="383"/>
      <c r="K539" s="383"/>
      <c r="L539" s="383"/>
      <c r="M539" s="383"/>
      <c r="N539" s="404"/>
      <c r="O539" s="405" t="s">
        <v>72</v>
      </c>
      <c r="P539" s="392"/>
      <c r="Q539" s="392"/>
      <c r="R539" s="392"/>
      <c r="S539" s="392"/>
      <c r="T539" s="392"/>
      <c r="U539" s="393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480"/>
      <c r="B540" s="383"/>
      <c r="C540" s="383"/>
      <c r="D540" s="383"/>
      <c r="E540" s="383"/>
      <c r="F540" s="383"/>
      <c r="G540" s="383"/>
      <c r="H540" s="383"/>
      <c r="I540" s="383"/>
      <c r="J540" s="383"/>
      <c r="K540" s="383"/>
      <c r="L540" s="383"/>
      <c r="M540" s="383"/>
      <c r="N540" s="481"/>
      <c r="O540" s="427" t="s">
        <v>729</v>
      </c>
      <c r="P540" s="418"/>
      <c r="Q540" s="418"/>
      <c r="R540" s="418"/>
      <c r="S540" s="418"/>
      <c r="T540" s="418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12164.2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12309.699999999999</v>
      </c>
      <c r="Y540" s="37"/>
      <c r="Z540" s="376"/>
      <c r="AA540" s="376"/>
    </row>
    <row r="541" spans="1:67" x14ac:dyDescent="0.2">
      <c r="A541" s="383"/>
      <c r="B541" s="383"/>
      <c r="C541" s="383"/>
      <c r="D541" s="383"/>
      <c r="E541" s="383"/>
      <c r="F541" s="383"/>
      <c r="G541" s="383"/>
      <c r="H541" s="383"/>
      <c r="I541" s="383"/>
      <c r="J541" s="383"/>
      <c r="K541" s="383"/>
      <c r="L541" s="383"/>
      <c r="M541" s="383"/>
      <c r="N541" s="481"/>
      <c r="O541" s="427" t="s">
        <v>730</v>
      </c>
      <c r="P541" s="418"/>
      <c r="Q541" s="418"/>
      <c r="R541" s="418"/>
      <c r="S541" s="418"/>
      <c r="T541" s="418"/>
      <c r="U541" s="414"/>
      <c r="V541" s="37" t="s">
        <v>67</v>
      </c>
      <c r="W541" s="375">
        <f>IFERROR(SUM(BL22:BL537),"0")</f>
        <v>12886.760009553658</v>
      </c>
      <c r="X541" s="375">
        <f>IFERROR(SUM(BM22:BM537),"0")</f>
        <v>13041.904000000002</v>
      </c>
      <c r="Y541" s="37"/>
      <c r="Z541" s="376"/>
      <c r="AA541" s="376"/>
    </row>
    <row r="542" spans="1:67" x14ac:dyDescent="0.2">
      <c r="A542" s="383"/>
      <c r="B542" s="383"/>
      <c r="C542" s="383"/>
      <c r="D542" s="383"/>
      <c r="E542" s="383"/>
      <c r="F542" s="383"/>
      <c r="G542" s="383"/>
      <c r="H542" s="383"/>
      <c r="I542" s="383"/>
      <c r="J542" s="383"/>
      <c r="K542" s="383"/>
      <c r="L542" s="383"/>
      <c r="M542" s="383"/>
      <c r="N542" s="481"/>
      <c r="O542" s="427" t="s">
        <v>731</v>
      </c>
      <c r="P542" s="418"/>
      <c r="Q542" s="418"/>
      <c r="R542" s="418"/>
      <c r="S542" s="418"/>
      <c r="T542" s="418"/>
      <c r="U542" s="414"/>
      <c r="V542" s="37" t="s">
        <v>732</v>
      </c>
      <c r="W542" s="38">
        <f>ROUNDUP(SUM(BN22:BN537),0)</f>
        <v>23</v>
      </c>
      <c r="X542" s="38">
        <f>ROUNDUP(SUM(BO22:BO537),0)</f>
        <v>23</v>
      </c>
      <c r="Y542" s="37"/>
      <c r="Z542" s="376"/>
      <c r="AA542" s="376"/>
    </row>
    <row r="543" spans="1:67" x14ac:dyDescent="0.2">
      <c r="A543" s="383"/>
      <c r="B543" s="383"/>
      <c r="C543" s="383"/>
      <c r="D543" s="383"/>
      <c r="E543" s="383"/>
      <c r="F543" s="383"/>
      <c r="G543" s="383"/>
      <c r="H543" s="383"/>
      <c r="I543" s="383"/>
      <c r="J543" s="383"/>
      <c r="K543" s="383"/>
      <c r="L543" s="383"/>
      <c r="M543" s="383"/>
      <c r="N543" s="481"/>
      <c r="O543" s="427" t="s">
        <v>733</v>
      </c>
      <c r="P543" s="418"/>
      <c r="Q543" s="418"/>
      <c r="R543" s="418"/>
      <c r="S543" s="418"/>
      <c r="T543" s="418"/>
      <c r="U543" s="414"/>
      <c r="V543" s="37" t="s">
        <v>67</v>
      </c>
      <c r="W543" s="375">
        <f>GrossWeightTotal+PalletQtyTotal*25</f>
        <v>13461.760009553658</v>
      </c>
      <c r="X543" s="375">
        <f>GrossWeightTotalR+PalletQtyTotalR*25</f>
        <v>13616.904000000002</v>
      </c>
      <c r="Y543" s="37"/>
      <c r="Z543" s="376"/>
      <c r="AA543" s="376"/>
    </row>
    <row r="544" spans="1:67" x14ac:dyDescent="0.2">
      <c r="A544" s="383"/>
      <c r="B544" s="383"/>
      <c r="C544" s="383"/>
      <c r="D544" s="383"/>
      <c r="E544" s="383"/>
      <c r="F544" s="383"/>
      <c r="G544" s="383"/>
      <c r="H544" s="383"/>
      <c r="I544" s="383"/>
      <c r="J544" s="383"/>
      <c r="K544" s="383"/>
      <c r="L544" s="383"/>
      <c r="M544" s="383"/>
      <c r="N544" s="481"/>
      <c r="O544" s="427" t="s">
        <v>734</v>
      </c>
      <c r="P544" s="418"/>
      <c r="Q544" s="418"/>
      <c r="R544" s="418"/>
      <c r="S544" s="418"/>
      <c r="T544" s="418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2144.2283425386877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2174</v>
      </c>
      <c r="Y544" s="37"/>
      <c r="Z544" s="376"/>
      <c r="AA544" s="376"/>
    </row>
    <row r="545" spans="1:30" ht="14.25" hidden="1" customHeight="1" x14ac:dyDescent="0.2">
      <c r="A545" s="383"/>
      <c r="B545" s="383"/>
      <c r="C545" s="383"/>
      <c r="D545" s="383"/>
      <c r="E545" s="383"/>
      <c r="F545" s="383"/>
      <c r="G545" s="383"/>
      <c r="H545" s="383"/>
      <c r="I545" s="383"/>
      <c r="J545" s="383"/>
      <c r="K545" s="383"/>
      <c r="L545" s="383"/>
      <c r="M545" s="383"/>
      <c r="N545" s="481"/>
      <c r="O545" s="427" t="s">
        <v>735</v>
      </c>
      <c r="P545" s="418"/>
      <c r="Q545" s="418"/>
      <c r="R545" s="418"/>
      <c r="S545" s="418"/>
      <c r="T545" s="418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25.959680000000002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400" t="s">
        <v>100</v>
      </c>
      <c r="D547" s="473"/>
      <c r="E547" s="473"/>
      <c r="F547" s="474"/>
      <c r="G547" s="400" t="s">
        <v>233</v>
      </c>
      <c r="H547" s="473"/>
      <c r="I547" s="473"/>
      <c r="J547" s="473"/>
      <c r="K547" s="473"/>
      <c r="L547" s="473"/>
      <c r="M547" s="473"/>
      <c r="N547" s="473"/>
      <c r="O547" s="473"/>
      <c r="P547" s="474"/>
      <c r="Q547" s="400" t="s">
        <v>458</v>
      </c>
      <c r="R547" s="474"/>
      <c r="S547" s="400" t="s">
        <v>516</v>
      </c>
      <c r="T547" s="473"/>
      <c r="U547" s="474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614" t="s">
        <v>738</v>
      </c>
      <c r="B548" s="400" t="s">
        <v>60</v>
      </c>
      <c r="C548" s="400" t="s">
        <v>101</v>
      </c>
      <c r="D548" s="400" t="s">
        <v>109</v>
      </c>
      <c r="E548" s="400" t="s">
        <v>100</v>
      </c>
      <c r="F548" s="400" t="s">
        <v>223</v>
      </c>
      <c r="G548" s="400" t="s">
        <v>234</v>
      </c>
      <c r="H548" s="400" t="s">
        <v>241</v>
      </c>
      <c r="I548" s="400" t="s">
        <v>260</v>
      </c>
      <c r="J548" s="400" t="s">
        <v>319</v>
      </c>
      <c r="K548" s="365"/>
      <c r="L548" s="400" t="s">
        <v>349</v>
      </c>
      <c r="M548" s="365"/>
      <c r="N548" s="400" t="s">
        <v>349</v>
      </c>
      <c r="O548" s="400" t="s">
        <v>428</v>
      </c>
      <c r="P548" s="400" t="s">
        <v>445</v>
      </c>
      <c r="Q548" s="400" t="s">
        <v>459</v>
      </c>
      <c r="R548" s="400" t="s">
        <v>491</v>
      </c>
      <c r="S548" s="400" t="s">
        <v>517</v>
      </c>
      <c r="T548" s="400" t="s">
        <v>564</v>
      </c>
      <c r="U548" s="400" t="s">
        <v>592</v>
      </c>
      <c r="V548" s="400" t="s">
        <v>602</v>
      </c>
      <c r="W548" s="400" t="s">
        <v>653</v>
      </c>
      <c r="AA548" s="52"/>
      <c r="AD548" s="365"/>
    </row>
    <row r="549" spans="1:30" ht="13.5" customHeight="1" thickBot="1" x14ac:dyDescent="0.25">
      <c r="A549" s="615"/>
      <c r="B549" s="401"/>
      <c r="C549" s="401"/>
      <c r="D549" s="401"/>
      <c r="E549" s="401"/>
      <c r="F549" s="401"/>
      <c r="G549" s="401"/>
      <c r="H549" s="401"/>
      <c r="I549" s="401"/>
      <c r="J549" s="401"/>
      <c r="K549" s="365"/>
      <c r="L549" s="401"/>
      <c r="M549" s="365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116.10000000000001</v>
      </c>
      <c r="D550" s="46">
        <f>IFERROR(X57*1,"0")+IFERROR(X58*1,"0")+IFERROR(X59*1,"0")+IFERROR(X60*1,"0")</f>
        <v>490.5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1086.42</v>
      </c>
      <c r="F550" s="46">
        <f>IFERROR(X134*1,"0")+IFERROR(X135*1,"0")+IFERROR(X136*1,"0")+IFERROR(X137*1,"0")+IFERROR(X138*1,"0")</f>
        <v>299.10000000000002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226.8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1461.5999999999997</v>
      </c>
      <c r="J550" s="46">
        <f>IFERROR(X209*1,"0")+IFERROR(X210*1,"0")+IFERROR(X211*1,"0")+IFERROR(X212*1,"0")+IFERROR(X213*1,"0")+IFERROR(X214*1,"0")+IFERROR(X218*1,"0")+IFERROR(X219*1,"0")</f>
        <v>144.9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349.56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349.56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913.19999999999993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5451.4000000000005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173.52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72.72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689.2800000000002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803.4</v>
      </c>
      <c r="AA550" s="52"/>
      <c r="AD550" s="365"/>
    </row>
  </sheetData>
  <sheetProtection algorithmName="SHA-512" hashValue="OL5vkEAk+oHsBNCc5LuFSSz+WHlIeUz+ecEpIpVax02mmq6L9JFauXuEEG5+lF8pZYqfACwH36G4FkK3JUxdcA==" saltValue="VkeX4LHla0CwsEtH8DgKWA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83"/>
        <filter val="1 020,00"/>
        <filter val="1 300,00"/>
        <filter val="1,10"/>
        <filter val="10,00"/>
        <filter val="100,00"/>
        <filter val="102,56"/>
        <filter val="106,67"/>
        <filter val="108,00"/>
        <filter val="11,40"/>
        <filter val="11,67"/>
        <filter val="112,00"/>
        <filter val="12 164,20"/>
        <filter val="12 886,76"/>
        <filter val="12,00"/>
        <filter val="122,22"/>
        <filter val="128,70"/>
        <filter val="13 461,76"/>
        <filter val="143,50"/>
        <filter val="15,00"/>
        <filter val="150,00"/>
        <filter val="16,00"/>
        <filter val="160,00"/>
        <filter val="165,00"/>
        <filter val="17,62"/>
        <filter val="170,00"/>
        <filter val="18,00"/>
        <filter val="188,00"/>
        <filter val="190,00"/>
        <filter val="2 110,00"/>
        <filter val="2 144,23"/>
        <filter val="20,00"/>
        <filter val="21,67"/>
        <filter val="210,00"/>
        <filter val="22,80"/>
        <filter val="224,00"/>
        <filter val="225,00"/>
        <filter val="23"/>
        <filter val="230,00"/>
        <filter val="270,67"/>
        <filter val="274,50"/>
        <filter val="28,00"/>
        <filter val="28,41"/>
        <filter val="280,00"/>
        <filter val="290,00"/>
        <filter val="294,20"/>
        <filter val="297,30"/>
        <filter val="3,33"/>
        <filter val="3,72"/>
        <filter val="30,00"/>
        <filter val="300,00"/>
        <filter val="302,30"/>
        <filter val="32,00"/>
        <filter val="33,00"/>
        <filter val="350,00"/>
        <filter val="38,28"/>
        <filter val="4 040,00"/>
        <filter val="40,00"/>
        <filter val="404,00"/>
        <filter val="42,00"/>
        <filter val="42,90"/>
        <filter val="425,00"/>
        <filter val="44,00"/>
        <filter val="484,50"/>
        <filter val="5,00"/>
        <filter val="5,13"/>
        <filter val="50,00"/>
        <filter val="542,50"/>
        <filter val="56,00"/>
        <filter val="57,33"/>
        <filter val="6,00"/>
        <filter val="6,41"/>
        <filter val="6,60"/>
        <filter val="6,67"/>
        <filter val="60,00"/>
        <filter val="61,14"/>
        <filter val="660,00"/>
        <filter val="67,00"/>
        <filter val="677,00"/>
        <filter val="68,33"/>
        <filter val="7,00"/>
        <filter val="70,00"/>
        <filter val="72,00"/>
        <filter val="74,29"/>
        <filter val="76,60"/>
        <filter val="764,00"/>
        <filter val="78,64"/>
        <filter val="8,00"/>
        <filter val="80,00"/>
        <filter val="80,44"/>
        <filter val="800,00"/>
        <filter val="84,00"/>
        <filter val="86,67"/>
        <filter val="87,30"/>
        <filter val="892,50"/>
        <filter val="9,90"/>
        <filter val="90,00"/>
        <filter val="900,00"/>
        <filter val="98,00"/>
      </filters>
    </filterColumn>
  </autoFilter>
  <mergeCells count="983"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AA17:AA18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212:S212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A44:Y44"/>
    <mergeCell ref="D185:E185"/>
    <mergeCell ref="O32:S32"/>
    <mergeCell ref="O137:S137"/>
    <mergeCell ref="D41:E41"/>
    <mergeCell ref="O197:S197"/>
    <mergeCell ref="O330:S330"/>
    <mergeCell ref="D111:E111"/>
    <mergeCell ref="D282:E282"/>
    <mergeCell ref="O329:S329"/>
    <mergeCell ref="D338:E338"/>
    <mergeCell ref="D190:E190"/>
    <mergeCell ref="D246:E246"/>
    <mergeCell ref="O539:U539"/>
    <mergeCell ref="O120:U120"/>
    <mergeCell ref="O387:U387"/>
    <mergeCell ref="O187:S187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526:E526"/>
    <mergeCell ref="D76:E76"/>
    <mergeCell ref="O527:S527"/>
    <mergeCell ref="O461:S461"/>
    <mergeCell ref="D288:E288"/>
    <mergeCell ref="D459:E459"/>
    <mergeCell ref="O530:S530"/>
    <mergeCell ref="A248:N249"/>
    <mergeCell ref="D84:E84"/>
    <mergeCell ref="O300:U300"/>
    <mergeCell ref="D22:E22"/>
    <mergeCell ref="D155:E155"/>
    <mergeCell ref="D385:E385"/>
    <mergeCell ref="O523:U523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G547:P547"/>
    <mergeCell ref="A162:Y162"/>
    <mergeCell ref="O70:S70"/>
    <mergeCell ref="O241:S241"/>
    <mergeCell ref="A412:N413"/>
    <mergeCell ref="O476:U476"/>
    <mergeCell ref="O228:S228"/>
    <mergeCell ref="O399:S399"/>
    <mergeCell ref="W548:W549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A540:N545"/>
    <mergeCell ref="D437:E437"/>
    <mergeCell ref="D241:E241"/>
    <mergeCell ref="O528:S528"/>
    <mergeCell ref="D228:E228"/>
    <mergeCell ref="D333:E333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156:S156"/>
    <mergeCell ref="D136:E136"/>
    <mergeCell ref="O227:S227"/>
    <mergeCell ref="O376:U376"/>
    <mergeCell ref="D154:E154"/>
    <mergeCell ref="O373:S373"/>
    <mergeCell ref="D225:E225"/>
    <mergeCell ref="D358:E358"/>
    <mergeCell ref="G17:G18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D170:E170"/>
    <mergeCell ref="D468:E468"/>
    <mergeCell ref="N17:N18"/>
    <mergeCell ref="O131:U131"/>
    <mergeCell ref="F17:F18"/>
    <mergeCell ref="D242:E242"/>
    <mergeCell ref="O87:U87"/>
    <mergeCell ref="O407:S407"/>
    <mergeCell ref="D107:E107"/>
    <mergeCell ref="D234:E234"/>
    <mergeCell ref="D405:E405"/>
    <mergeCell ref="O398:S398"/>
    <mergeCell ref="D461:E461"/>
    <mergeCell ref="O94:U94"/>
    <mergeCell ref="O367:S367"/>
    <mergeCell ref="D314:E314"/>
    <mergeCell ref="O288:S288"/>
    <mergeCell ref="O459:S459"/>
    <mergeCell ref="O423:S423"/>
    <mergeCell ref="O435:U435"/>
    <mergeCell ref="A418:N419"/>
    <mergeCell ref="A443:N444"/>
    <mergeCell ref="D27:E27"/>
    <mergeCell ref="D28:E2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492:U492"/>
    <mergeCell ref="O121:U121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9" spans="2:8" x14ac:dyDescent="0.2">
      <c r="B9" s="47" t="s">
        <v>747</v>
      </c>
      <c r="C9" s="47" t="s">
        <v>742</v>
      </c>
      <c r="D9" s="47"/>
      <c r="E9" s="47"/>
    </row>
    <row r="11" spans="2:8" x14ac:dyDescent="0.2">
      <c r="B11" s="47" t="s">
        <v>747</v>
      </c>
      <c r="C11" s="47" t="s">
        <v>745</v>
      </c>
      <c r="D11" s="47"/>
      <c r="E11" s="47"/>
    </row>
    <row r="13" spans="2:8" x14ac:dyDescent="0.2">
      <c r="B13" s="47" t="s">
        <v>748</v>
      </c>
      <c r="C13" s="47"/>
      <c r="D13" s="47"/>
      <c r="E13" s="47"/>
    </row>
    <row r="14" spans="2:8" x14ac:dyDescent="0.2">
      <c r="B14" s="47" t="s">
        <v>749</v>
      </c>
      <c r="C14" s="47"/>
      <c r="D14" s="47"/>
      <c r="E14" s="47"/>
    </row>
    <row r="15" spans="2:8" x14ac:dyDescent="0.2">
      <c r="B15" s="47" t="s">
        <v>750</v>
      </c>
      <c r="C15" s="47"/>
      <c r="D15" s="47"/>
      <c r="E15" s="47"/>
    </row>
    <row r="16" spans="2:8" x14ac:dyDescent="0.2">
      <c r="B16" s="47" t="s">
        <v>751</v>
      </c>
      <c r="C16" s="47"/>
      <c r="D16" s="47"/>
      <c r="E16" s="47"/>
    </row>
    <row r="17" spans="2:5" x14ac:dyDescent="0.2">
      <c r="B17" s="47" t="s">
        <v>752</v>
      </c>
      <c r="C17" s="47"/>
      <c r="D17" s="47"/>
      <c r="E17" s="47"/>
    </row>
    <row r="18" spans="2:5" x14ac:dyDescent="0.2">
      <c r="B18" s="47" t="s">
        <v>753</v>
      </c>
      <c r="C18" s="47"/>
      <c r="D18" s="47"/>
      <c r="E18" s="47"/>
    </row>
    <row r="19" spans="2:5" x14ac:dyDescent="0.2">
      <c r="B19" s="47" t="s">
        <v>754</v>
      </c>
      <c r="C19" s="47"/>
      <c r="D19" s="47"/>
      <c r="E19" s="47"/>
    </row>
    <row r="20" spans="2:5" x14ac:dyDescent="0.2">
      <c r="B20" s="47" t="s">
        <v>755</v>
      </c>
      <c r="C20" s="47"/>
      <c r="D20" s="47"/>
      <c r="E20" s="47"/>
    </row>
    <row r="21" spans="2:5" x14ac:dyDescent="0.2">
      <c r="B21" s="47" t="s">
        <v>756</v>
      </c>
      <c r="C21" s="47"/>
      <c r="D21" s="47"/>
      <c r="E21" s="47"/>
    </row>
    <row r="22" spans="2:5" x14ac:dyDescent="0.2">
      <c r="B22" s="47" t="s">
        <v>757</v>
      </c>
      <c r="C22" s="47"/>
      <c r="D22" s="47"/>
      <c r="E22" s="47"/>
    </row>
    <row r="23" spans="2:5" x14ac:dyDescent="0.2">
      <c r="B23" s="47" t="s">
        <v>758</v>
      </c>
      <c r="C23" s="47"/>
      <c r="D23" s="47"/>
      <c r="E23" s="47"/>
    </row>
  </sheetData>
  <sheetProtection algorithmName="SHA-512" hashValue="Y6R7DvqngMaHEexfshKZWRgve1YGC/JqMvyMmnSEnWK7AmV69yOq533rVuIjGszYOQ+3s1EnTodUou3Pn8/gjQ==" saltValue="la9pU9MWqsB0p1BxnxJ6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1239</vt:i4>
      </vt:variant>
    </vt:vector>
  </HeadingPairs>
  <TitlesOfParts>
    <vt:vector size="12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2024-05-24T11:50:20Z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