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C41ABE9-7FD0-4923-BE33-C0A4161D19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W476" i="1"/>
  <c r="BN475" i="1"/>
  <c r="BL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BN460" i="1"/>
  <c r="BL460" i="1"/>
  <c r="X460" i="1"/>
  <c r="O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X424" i="1" s="1"/>
  <c r="O422" i="1"/>
  <c r="W419" i="1"/>
  <c r="W418" i="1"/>
  <c r="BN417" i="1"/>
  <c r="BL417" i="1"/>
  <c r="X417" i="1"/>
  <c r="O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N362" i="1"/>
  <c r="BL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N335" i="1"/>
  <c r="BL335" i="1"/>
  <c r="X335" i="1"/>
  <c r="Y335" i="1" s="1"/>
  <c r="BN334" i="1"/>
  <c r="BL334" i="1"/>
  <c r="X334" i="1"/>
  <c r="O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O331" i="1"/>
  <c r="BO330" i="1"/>
  <c r="BN330" i="1"/>
  <c r="BM330" i="1"/>
  <c r="BL330" i="1"/>
  <c r="Y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BO303" i="1" s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BO293" i="1" s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BO286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O281" i="1" s="1"/>
  <c r="BN280" i="1"/>
  <c r="BL280" i="1"/>
  <c r="X280" i="1"/>
  <c r="X284" i="1" s="1"/>
  <c r="W278" i="1"/>
  <c r="W277" i="1"/>
  <c r="BN276" i="1"/>
  <c r="BL276" i="1"/>
  <c r="X276" i="1"/>
  <c r="BO276" i="1" s="1"/>
  <c r="O276" i="1"/>
  <c r="BN275" i="1"/>
  <c r="BL275" i="1"/>
  <c r="X275" i="1"/>
  <c r="BO275" i="1" s="1"/>
  <c r="O275" i="1"/>
  <c r="BN274" i="1"/>
  <c r="BL274" i="1"/>
  <c r="X274" i="1"/>
  <c r="O274" i="1"/>
  <c r="W272" i="1"/>
  <c r="W271" i="1"/>
  <c r="BN270" i="1"/>
  <c r="BL270" i="1"/>
  <c r="X270" i="1"/>
  <c r="BO270" i="1" s="1"/>
  <c r="O270" i="1"/>
  <c r="BN269" i="1"/>
  <c r="BL269" i="1"/>
  <c r="X269" i="1"/>
  <c r="BO269" i="1" s="1"/>
  <c r="O269" i="1"/>
  <c r="BO268" i="1"/>
  <c r="BN268" i="1"/>
  <c r="BM268" i="1"/>
  <c r="BL268" i="1"/>
  <c r="Y268" i="1"/>
  <c r="X268" i="1"/>
  <c r="O268" i="1"/>
  <c r="BN267" i="1"/>
  <c r="BL267" i="1"/>
  <c r="X267" i="1"/>
  <c r="BO267" i="1" s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X272" i="1" s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N256" i="1"/>
  <c r="BL256" i="1"/>
  <c r="X256" i="1"/>
  <c r="BO256" i="1" s="1"/>
  <c r="O256" i="1"/>
  <c r="BN255" i="1"/>
  <c r="BL255" i="1"/>
  <c r="X255" i="1"/>
  <c r="X260" i="1" s="1"/>
  <c r="O255" i="1"/>
  <c r="W253" i="1"/>
  <c r="W252" i="1"/>
  <c r="BN251" i="1"/>
  <c r="BL251" i="1"/>
  <c r="X251" i="1"/>
  <c r="X252" i="1" s="1"/>
  <c r="O251" i="1"/>
  <c r="W249" i="1"/>
  <c r="W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O239" i="1" s="1"/>
  <c r="O239" i="1"/>
  <c r="BN238" i="1"/>
  <c r="BL238" i="1"/>
  <c r="X238" i="1"/>
  <c r="O238" i="1"/>
  <c r="BN237" i="1"/>
  <c r="BL237" i="1"/>
  <c r="X237" i="1"/>
  <c r="BO237" i="1" s="1"/>
  <c r="O237" i="1"/>
  <c r="BN236" i="1"/>
  <c r="BL236" i="1"/>
  <c r="X236" i="1"/>
  <c r="BO236" i="1" s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W231" i="1"/>
  <c r="W230" i="1"/>
  <c r="BN229" i="1"/>
  <c r="BL229" i="1"/>
  <c r="X229" i="1"/>
  <c r="BO229" i="1" s="1"/>
  <c r="O229" i="1"/>
  <c r="BN228" i="1"/>
  <c r="BL228" i="1"/>
  <c r="X228" i="1"/>
  <c r="BO228" i="1" s="1"/>
  <c r="O228" i="1"/>
  <c r="BN227" i="1"/>
  <c r="BL227" i="1"/>
  <c r="X227" i="1"/>
  <c r="O227" i="1"/>
  <c r="BN226" i="1"/>
  <c r="BL226" i="1"/>
  <c r="X226" i="1"/>
  <c r="BO226" i="1" s="1"/>
  <c r="O226" i="1"/>
  <c r="BN225" i="1"/>
  <c r="BL225" i="1"/>
  <c r="X225" i="1"/>
  <c r="BO225" i="1" s="1"/>
  <c r="O225" i="1"/>
  <c r="BN224" i="1"/>
  <c r="BL224" i="1"/>
  <c r="X224" i="1"/>
  <c r="X231" i="1" s="1"/>
  <c r="O224" i="1"/>
  <c r="W221" i="1"/>
  <c r="W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W216" i="1"/>
  <c r="W215" i="1"/>
  <c r="BN214" i="1"/>
  <c r="BL214" i="1"/>
  <c r="X214" i="1"/>
  <c r="BO214" i="1" s="1"/>
  <c r="O214" i="1"/>
  <c r="BN213" i="1"/>
  <c r="BL213" i="1"/>
  <c r="X213" i="1"/>
  <c r="BO213" i="1" s="1"/>
  <c r="O213" i="1"/>
  <c r="BN212" i="1"/>
  <c r="BL212" i="1"/>
  <c r="X212" i="1"/>
  <c r="O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X216" i="1" s="1"/>
  <c r="O209" i="1"/>
  <c r="W206" i="1"/>
  <c r="W205" i="1"/>
  <c r="BN204" i="1"/>
  <c r="BL204" i="1"/>
  <c r="X204" i="1"/>
  <c r="BO204" i="1" s="1"/>
  <c r="O204" i="1"/>
  <c r="BO203" i="1"/>
  <c r="BN203" i="1"/>
  <c r="BM203" i="1"/>
  <c r="BL203" i="1"/>
  <c r="Y203" i="1"/>
  <c r="X203" i="1"/>
  <c r="O203" i="1"/>
  <c r="BN202" i="1"/>
  <c r="BL202" i="1"/>
  <c r="X202" i="1"/>
  <c r="BO202" i="1" s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BO196" i="1" s="1"/>
  <c r="O196" i="1"/>
  <c r="BN195" i="1"/>
  <c r="BL195" i="1"/>
  <c r="X195" i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O189" i="1"/>
  <c r="BN188" i="1"/>
  <c r="BL188" i="1"/>
  <c r="X188" i="1"/>
  <c r="BO188" i="1" s="1"/>
  <c r="O188" i="1"/>
  <c r="BN187" i="1"/>
  <c r="BL187" i="1"/>
  <c r="X187" i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M152" i="1"/>
  <c r="BL152" i="1"/>
  <c r="Y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N144" i="1"/>
  <c r="BL144" i="1"/>
  <c r="X144" i="1"/>
  <c r="G550" i="1" s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F550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BN106" i="1"/>
  <c r="BL106" i="1"/>
  <c r="X106" i="1"/>
  <c r="X120" i="1" s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H10" i="1"/>
  <c r="A9" i="1"/>
  <c r="A10" i="1" s="1"/>
  <c r="D7" i="1"/>
  <c r="P6" i="1"/>
  <c r="O2" i="1"/>
  <c r="BO165" i="1" l="1"/>
  <c r="BM165" i="1"/>
  <c r="Y165" i="1"/>
  <c r="BO189" i="1"/>
  <c r="BM189" i="1"/>
  <c r="Y189" i="1"/>
  <c r="BO212" i="1"/>
  <c r="BM212" i="1"/>
  <c r="Y212" i="1"/>
  <c r="BO238" i="1"/>
  <c r="BM238" i="1"/>
  <c r="Y238" i="1"/>
  <c r="BO264" i="1"/>
  <c r="BM264" i="1"/>
  <c r="Y264" i="1"/>
  <c r="BO288" i="1"/>
  <c r="BM288" i="1"/>
  <c r="Y288" i="1"/>
  <c r="BO334" i="1"/>
  <c r="BM334" i="1"/>
  <c r="Y334" i="1"/>
  <c r="BO349" i="1"/>
  <c r="BM349" i="1"/>
  <c r="Y349" i="1"/>
  <c r="BO390" i="1"/>
  <c r="BM390" i="1"/>
  <c r="Y390" i="1"/>
  <c r="BO423" i="1"/>
  <c r="BM423" i="1"/>
  <c r="Y423" i="1"/>
  <c r="BO427" i="1"/>
  <c r="BM427" i="1"/>
  <c r="Y427" i="1"/>
  <c r="U550" i="1"/>
  <c r="X454" i="1"/>
  <c r="BO451" i="1"/>
  <c r="BM451" i="1"/>
  <c r="Y451" i="1"/>
  <c r="BO453" i="1"/>
  <c r="BM453" i="1"/>
  <c r="Y453" i="1"/>
  <c r="BO459" i="1"/>
  <c r="BM459" i="1"/>
  <c r="Y459" i="1"/>
  <c r="BO470" i="1"/>
  <c r="BM470" i="1"/>
  <c r="Y470" i="1"/>
  <c r="W541" i="1"/>
  <c r="Y23" i="1"/>
  <c r="BM23" i="1"/>
  <c r="W540" i="1"/>
  <c r="X35" i="1"/>
  <c r="Y33" i="1"/>
  <c r="BM33" i="1"/>
  <c r="Y70" i="1"/>
  <c r="BM70" i="1"/>
  <c r="Y78" i="1"/>
  <c r="BM78" i="1"/>
  <c r="Y90" i="1"/>
  <c r="BM90" i="1"/>
  <c r="Y100" i="1"/>
  <c r="BM100" i="1"/>
  <c r="Y112" i="1"/>
  <c r="BM112" i="1"/>
  <c r="Y124" i="1"/>
  <c r="BM124" i="1"/>
  <c r="Y137" i="1"/>
  <c r="BM137" i="1"/>
  <c r="BO181" i="1"/>
  <c r="BM181" i="1"/>
  <c r="Y181" i="1"/>
  <c r="BO197" i="1"/>
  <c r="BM197" i="1"/>
  <c r="Y197" i="1"/>
  <c r="BO227" i="1"/>
  <c r="BM227" i="1"/>
  <c r="Y227" i="1"/>
  <c r="BO246" i="1"/>
  <c r="BM246" i="1"/>
  <c r="Y246" i="1"/>
  <c r="BO274" i="1"/>
  <c r="BM274" i="1"/>
  <c r="Y274" i="1"/>
  <c r="BO299" i="1"/>
  <c r="BM299" i="1"/>
  <c r="Y299" i="1"/>
  <c r="BO366" i="1"/>
  <c r="BM366" i="1"/>
  <c r="Y366" i="1"/>
  <c r="BO398" i="1"/>
  <c r="BM398" i="1"/>
  <c r="Y398" i="1"/>
  <c r="BO437" i="1"/>
  <c r="BM437" i="1"/>
  <c r="Y437" i="1"/>
  <c r="BO452" i="1"/>
  <c r="BM452" i="1"/>
  <c r="Y452" i="1"/>
  <c r="BO462" i="1"/>
  <c r="BM462" i="1"/>
  <c r="Y462" i="1"/>
  <c r="BO483" i="1"/>
  <c r="BM483" i="1"/>
  <c r="Y483" i="1"/>
  <c r="J9" i="1"/>
  <c r="W543" i="1"/>
  <c r="BO158" i="1"/>
  <c r="BM158" i="1"/>
  <c r="Y158" i="1"/>
  <c r="BO177" i="1"/>
  <c r="BM177" i="1"/>
  <c r="Y177" i="1"/>
  <c r="BO187" i="1"/>
  <c r="BM187" i="1"/>
  <c r="Y187" i="1"/>
  <c r="BO195" i="1"/>
  <c r="BM195" i="1"/>
  <c r="Y195" i="1"/>
  <c r="BO210" i="1"/>
  <c r="BM210" i="1"/>
  <c r="Y210" i="1"/>
  <c r="F9" i="1"/>
  <c r="F10" i="1"/>
  <c r="B550" i="1"/>
  <c r="W542" i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50" i="1"/>
  <c r="E550" i="1"/>
  <c r="Y68" i="1"/>
  <c r="BM68" i="1"/>
  <c r="Y72" i="1"/>
  <c r="BM72" i="1"/>
  <c r="Y76" i="1"/>
  <c r="BM76" i="1"/>
  <c r="Y80" i="1"/>
  <c r="BM80" i="1"/>
  <c r="Y84" i="1"/>
  <c r="BM84" i="1"/>
  <c r="X94" i="1"/>
  <c r="Y92" i="1"/>
  <c r="BM92" i="1"/>
  <c r="X104" i="1"/>
  <c r="Y98" i="1"/>
  <c r="BM98" i="1"/>
  <c r="Y102" i="1"/>
  <c r="BM102" i="1"/>
  <c r="Y110" i="1"/>
  <c r="BM110" i="1"/>
  <c r="Y114" i="1"/>
  <c r="BM114" i="1"/>
  <c r="Y118" i="1"/>
  <c r="BM118" i="1"/>
  <c r="X130" i="1"/>
  <c r="Y126" i="1"/>
  <c r="BM126" i="1"/>
  <c r="Y135" i="1"/>
  <c r="BM135" i="1"/>
  <c r="Y145" i="1"/>
  <c r="BM145" i="1"/>
  <c r="H550" i="1"/>
  <c r="Y154" i="1"/>
  <c r="BM154" i="1"/>
  <c r="X171" i="1"/>
  <c r="BO169" i="1"/>
  <c r="BM169" i="1"/>
  <c r="Y169" i="1"/>
  <c r="BO183" i="1"/>
  <c r="BM183" i="1"/>
  <c r="Y183" i="1"/>
  <c r="BO191" i="1"/>
  <c r="BM191" i="1"/>
  <c r="Y191" i="1"/>
  <c r="X205" i="1"/>
  <c r="BO201" i="1"/>
  <c r="BM201" i="1"/>
  <c r="Y201" i="1"/>
  <c r="I550" i="1"/>
  <c r="X179" i="1"/>
  <c r="X199" i="1"/>
  <c r="Y214" i="1"/>
  <c r="BM214" i="1"/>
  <c r="X220" i="1"/>
  <c r="Y225" i="1"/>
  <c r="BM225" i="1"/>
  <c r="Y229" i="1"/>
  <c r="BM229" i="1"/>
  <c r="Y236" i="1"/>
  <c r="BM236" i="1"/>
  <c r="Y240" i="1"/>
  <c r="BM240" i="1"/>
  <c r="Y244" i="1"/>
  <c r="BM244" i="1"/>
  <c r="Y256" i="1"/>
  <c r="BM256" i="1"/>
  <c r="Y262" i="1"/>
  <c r="BM262" i="1"/>
  <c r="BO262" i="1"/>
  <c r="Y266" i="1"/>
  <c r="BM266" i="1"/>
  <c r="Y270" i="1"/>
  <c r="BM270" i="1"/>
  <c r="X278" i="1"/>
  <c r="Y276" i="1"/>
  <c r="BM276" i="1"/>
  <c r="Y286" i="1"/>
  <c r="BM286" i="1"/>
  <c r="Y293" i="1"/>
  <c r="BM293" i="1"/>
  <c r="Y297" i="1"/>
  <c r="BM297" i="1"/>
  <c r="Y303" i="1"/>
  <c r="BM303" i="1"/>
  <c r="Y332" i="1"/>
  <c r="BM332" i="1"/>
  <c r="BO335" i="1"/>
  <c r="BM335" i="1"/>
  <c r="BO343" i="1"/>
  <c r="BM343" i="1"/>
  <c r="Y343" i="1"/>
  <c r="BO362" i="1"/>
  <c r="BM362" i="1"/>
  <c r="Y362" i="1"/>
  <c r="X380" i="1"/>
  <c r="X379" i="1"/>
  <c r="BO378" i="1"/>
  <c r="BM378" i="1"/>
  <c r="Y378" i="1"/>
  <c r="Y379" i="1" s="1"/>
  <c r="BO384" i="1"/>
  <c r="BM384" i="1"/>
  <c r="Y384" i="1"/>
  <c r="BO396" i="1"/>
  <c r="BM396" i="1"/>
  <c r="Y396" i="1"/>
  <c r="BO416" i="1"/>
  <c r="BM416" i="1"/>
  <c r="Y416" i="1"/>
  <c r="BO433" i="1"/>
  <c r="BM433" i="1"/>
  <c r="Y433" i="1"/>
  <c r="BO468" i="1"/>
  <c r="BM468" i="1"/>
  <c r="Y468" i="1"/>
  <c r="BO481" i="1"/>
  <c r="BM481" i="1"/>
  <c r="Y481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X355" i="1"/>
  <c r="X354" i="1"/>
  <c r="BO353" i="1"/>
  <c r="BM353" i="1"/>
  <c r="Y353" i="1"/>
  <c r="Y354" i="1" s="1"/>
  <c r="R550" i="1"/>
  <c r="BO358" i="1"/>
  <c r="BM358" i="1"/>
  <c r="Y358" i="1"/>
  <c r="BO372" i="1"/>
  <c r="BM372" i="1"/>
  <c r="Y372" i="1"/>
  <c r="BO392" i="1"/>
  <c r="BM392" i="1"/>
  <c r="Y392" i="1"/>
  <c r="BO400" i="1"/>
  <c r="BM400" i="1"/>
  <c r="Y400" i="1"/>
  <c r="BO429" i="1"/>
  <c r="BM429" i="1"/>
  <c r="Y429" i="1"/>
  <c r="BO464" i="1"/>
  <c r="BM464" i="1"/>
  <c r="Y464" i="1"/>
  <c r="BO474" i="1"/>
  <c r="BM474" i="1"/>
  <c r="Y474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X368" i="1"/>
  <c r="X439" i="1"/>
  <c r="V550" i="1"/>
  <c r="X485" i="1"/>
  <c r="X523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X215" i="1"/>
  <c r="X221" i="1"/>
  <c r="X230" i="1"/>
  <c r="X249" i="1"/>
  <c r="X253" i="1"/>
  <c r="X259" i="1"/>
  <c r="X271" i="1"/>
  <c r="X277" i="1"/>
  <c r="X283" i="1"/>
  <c r="BO287" i="1"/>
  <c r="BM287" i="1"/>
  <c r="Y287" i="1"/>
  <c r="BO296" i="1"/>
  <c r="BM296" i="1"/>
  <c r="Y296" i="1"/>
  <c r="X300" i="1"/>
  <c r="BO304" i="1"/>
  <c r="BM304" i="1"/>
  <c r="Y304" i="1"/>
  <c r="Y305" i="1" s="1"/>
  <c r="X306" i="1"/>
  <c r="P550" i="1"/>
  <c r="X310" i="1"/>
  <c r="BO309" i="1"/>
  <c r="BM309" i="1"/>
  <c r="Y309" i="1"/>
  <c r="Y310" i="1" s="1"/>
  <c r="X311" i="1"/>
  <c r="X316" i="1"/>
  <c r="BO313" i="1"/>
  <c r="BM313" i="1"/>
  <c r="Y313" i="1"/>
  <c r="BO361" i="1"/>
  <c r="BM361" i="1"/>
  <c r="Y361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09" i="1"/>
  <c r="X412" i="1"/>
  <c r="BO411" i="1"/>
  <c r="BM411" i="1"/>
  <c r="Y411" i="1"/>
  <c r="Y412" i="1" s="1"/>
  <c r="X413" i="1"/>
  <c r="X418" i="1"/>
  <c r="BO415" i="1"/>
  <c r="BM415" i="1"/>
  <c r="Y415" i="1"/>
  <c r="X419" i="1"/>
  <c r="BO428" i="1"/>
  <c r="BM428" i="1"/>
  <c r="Y428" i="1"/>
  <c r="X434" i="1"/>
  <c r="BO432" i="1"/>
  <c r="BM432" i="1"/>
  <c r="Y432" i="1"/>
  <c r="J550" i="1"/>
  <c r="X24" i="1"/>
  <c r="H9" i="1"/>
  <c r="Y22" i="1"/>
  <c r="Y24" i="1" s="1"/>
  <c r="BM22" i="1"/>
  <c r="BO22" i="1"/>
  <c r="W544" i="1"/>
  <c r="X25" i="1"/>
  <c r="Y28" i="1"/>
  <c r="BM28" i="1"/>
  <c r="Y30" i="1"/>
  <c r="BM30" i="1"/>
  <c r="Y32" i="1"/>
  <c r="BM32" i="1"/>
  <c r="C550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6" i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Y157" i="1"/>
  <c r="BM157" i="1"/>
  <c r="Y159" i="1"/>
  <c r="BM159" i="1"/>
  <c r="X160" i="1"/>
  <c r="Y164" i="1"/>
  <c r="Y166" i="1" s="1"/>
  <c r="BM164" i="1"/>
  <c r="BO164" i="1"/>
  <c r="X167" i="1"/>
  <c r="Y170" i="1"/>
  <c r="BM170" i="1"/>
  <c r="Y174" i="1"/>
  <c r="BM174" i="1"/>
  <c r="BO174" i="1"/>
  <c r="Y176" i="1"/>
  <c r="BM176" i="1"/>
  <c r="Y182" i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Y196" i="1"/>
  <c r="BM196" i="1"/>
  <c r="Y202" i="1"/>
  <c r="BM202" i="1"/>
  <c r="Y204" i="1"/>
  <c r="BM204" i="1"/>
  <c r="Y209" i="1"/>
  <c r="BM209" i="1"/>
  <c r="BO209" i="1"/>
  <c r="Y211" i="1"/>
  <c r="BM211" i="1"/>
  <c r="Y213" i="1"/>
  <c r="BM213" i="1"/>
  <c r="Y219" i="1"/>
  <c r="Y220" i="1" s="1"/>
  <c r="BM219" i="1"/>
  <c r="Y224" i="1"/>
  <c r="BM224" i="1"/>
  <c r="BO224" i="1"/>
  <c r="Y226" i="1"/>
  <c r="BM226" i="1"/>
  <c r="Y228" i="1"/>
  <c r="BM228" i="1"/>
  <c r="L550" i="1"/>
  <c r="N550" i="1"/>
  <c r="Y235" i="1"/>
  <c r="Y248" i="1" s="1"/>
  <c r="BM235" i="1"/>
  <c r="Y237" i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Y251" i="1"/>
  <c r="Y252" i="1" s="1"/>
  <c r="BM251" i="1"/>
  <c r="BO251" i="1"/>
  <c r="Y255" i="1"/>
  <c r="BM255" i="1"/>
  <c r="BO255" i="1"/>
  <c r="Y257" i="1"/>
  <c r="BM257" i="1"/>
  <c r="Y263" i="1"/>
  <c r="BM263" i="1"/>
  <c r="Y265" i="1"/>
  <c r="BM265" i="1"/>
  <c r="Y267" i="1"/>
  <c r="BM267" i="1"/>
  <c r="Y269" i="1"/>
  <c r="BM269" i="1"/>
  <c r="Y275" i="1"/>
  <c r="Y277" i="1" s="1"/>
  <c r="BM275" i="1"/>
  <c r="Y280" i="1"/>
  <c r="BM280" i="1"/>
  <c r="BO280" i="1"/>
  <c r="Y281" i="1"/>
  <c r="BM281" i="1"/>
  <c r="X290" i="1"/>
  <c r="X289" i="1"/>
  <c r="BO294" i="1"/>
  <c r="BM294" i="1"/>
  <c r="Y294" i="1"/>
  <c r="BO298" i="1"/>
  <c r="BM298" i="1"/>
  <c r="Y298" i="1"/>
  <c r="X305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1" i="1"/>
  <c r="BM331" i="1"/>
  <c r="Y331" i="1"/>
  <c r="BO336" i="1"/>
  <c r="BM336" i="1"/>
  <c r="Y336" i="1"/>
  <c r="BO344" i="1"/>
  <c r="BM344" i="1"/>
  <c r="Y344" i="1"/>
  <c r="X346" i="1"/>
  <c r="X351" i="1"/>
  <c r="BO348" i="1"/>
  <c r="BM348" i="1"/>
  <c r="Y348" i="1"/>
  <c r="Y350" i="1" s="1"/>
  <c r="X350" i="1"/>
  <c r="BO373" i="1"/>
  <c r="BM373" i="1"/>
  <c r="Y373" i="1"/>
  <c r="BO461" i="1"/>
  <c r="BM461" i="1"/>
  <c r="Y461" i="1"/>
  <c r="BO465" i="1"/>
  <c r="BM465" i="1"/>
  <c r="Y465" i="1"/>
  <c r="BO469" i="1"/>
  <c r="BM469" i="1"/>
  <c r="Y469" i="1"/>
  <c r="T550" i="1"/>
  <c r="O550" i="1"/>
  <c r="X301" i="1"/>
  <c r="Q550" i="1"/>
  <c r="X339" i="1"/>
  <c r="BO329" i="1"/>
  <c r="BM329" i="1"/>
  <c r="Y329" i="1"/>
  <c r="BO333" i="1"/>
  <c r="BM333" i="1"/>
  <c r="Y333" i="1"/>
  <c r="BO338" i="1"/>
  <c r="BM338" i="1"/>
  <c r="Y338" i="1"/>
  <c r="X340" i="1"/>
  <c r="X345" i="1"/>
  <c r="BO342" i="1"/>
  <c r="BM342" i="1"/>
  <c r="Y342" i="1"/>
  <c r="BO359" i="1"/>
  <c r="BM359" i="1"/>
  <c r="Y359" i="1"/>
  <c r="Y363" i="1" s="1"/>
  <c r="X363" i="1"/>
  <c r="BO367" i="1"/>
  <c r="BM367" i="1"/>
  <c r="Y367" i="1"/>
  <c r="Y368" i="1" s="1"/>
  <c r="X369" i="1"/>
  <c r="X376" i="1"/>
  <c r="BO371" i="1"/>
  <c r="BM371" i="1"/>
  <c r="Y371" i="1"/>
  <c r="X375" i="1"/>
  <c r="BO385" i="1"/>
  <c r="BM385" i="1"/>
  <c r="Y385" i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BO417" i="1"/>
  <c r="BM417" i="1"/>
  <c r="Y417" i="1"/>
  <c r="X425" i="1"/>
  <c r="BO422" i="1"/>
  <c r="BM422" i="1"/>
  <c r="Y422" i="1"/>
  <c r="X435" i="1"/>
  <c r="BO430" i="1"/>
  <c r="BM430" i="1"/>
  <c r="Y430" i="1"/>
  <c r="BO438" i="1"/>
  <c r="BM438" i="1"/>
  <c r="Y438" i="1"/>
  <c r="Y439" i="1" s="1"/>
  <c r="X440" i="1"/>
  <c r="X443" i="1"/>
  <c r="BO442" i="1"/>
  <c r="BM442" i="1"/>
  <c r="Y442" i="1"/>
  <c r="Y443" i="1" s="1"/>
  <c r="X444" i="1"/>
  <c r="X447" i="1"/>
  <c r="BO446" i="1"/>
  <c r="BM446" i="1"/>
  <c r="Y446" i="1"/>
  <c r="Y447" i="1" s="1"/>
  <c r="X448" i="1"/>
  <c r="BO460" i="1"/>
  <c r="BM460" i="1"/>
  <c r="Y460" i="1"/>
  <c r="BO463" i="1"/>
  <c r="BM463" i="1"/>
  <c r="Y463" i="1"/>
  <c r="BO467" i="1"/>
  <c r="BM467" i="1"/>
  <c r="Y467" i="1"/>
  <c r="X471" i="1"/>
  <c r="BO475" i="1"/>
  <c r="BM475" i="1"/>
  <c r="Y475" i="1"/>
  <c r="Y476" i="1" s="1"/>
  <c r="BO482" i="1"/>
  <c r="BM482" i="1"/>
  <c r="Y482" i="1"/>
  <c r="BO490" i="1"/>
  <c r="BM490" i="1"/>
  <c r="Y490" i="1"/>
  <c r="X492" i="1"/>
  <c r="X495" i="1"/>
  <c r="BO494" i="1"/>
  <c r="BM494" i="1"/>
  <c r="Y494" i="1"/>
  <c r="Y495" i="1" s="1"/>
  <c r="X496" i="1"/>
  <c r="X514" i="1"/>
  <c r="BO510" i="1"/>
  <c r="BM510" i="1"/>
  <c r="Y510" i="1"/>
  <c r="X515" i="1"/>
  <c r="BO512" i="1"/>
  <c r="BM512" i="1"/>
  <c r="Y512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39" i="1"/>
  <c r="X364" i="1"/>
  <c r="S550" i="1"/>
  <c r="X386" i="1"/>
  <c r="X455" i="1"/>
  <c r="X472" i="1"/>
  <c r="X477" i="1"/>
  <c r="X476" i="1"/>
  <c r="BO480" i="1"/>
  <c r="BM480" i="1"/>
  <c r="Y480" i="1"/>
  <c r="BO484" i="1"/>
  <c r="BM484" i="1"/>
  <c r="Y484" i="1"/>
  <c r="X486" i="1"/>
  <c r="X491" i="1"/>
  <c r="BO488" i="1"/>
  <c r="BM488" i="1"/>
  <c r="Y488" i="1"/>
  <c r="W550" i="1"/>
  <c r="BO511" i="1"/>
  <c r="BM511" i="1"/>
  <c r="Y511" i="1"/>
  <c r="BO513" i="1"/>
  <c r="BM513" i="1"/>
  <c r="Y513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BO536" i="1"/>
  <c r="BM536" i="1"/>
  <c r="Y536" i="1"/>
  <c r="X508" i="1"/>
  <c r="Y198" i="1" l="1"/>
  <c r="Y34" i="1"/>
  <c r="Y454" i="1"/>
  <c r="Y434" i="1"/>
  <c r="Y424" i="1"/>
  <c r="Y386" i="1"/>
  <c r="Y375" i="1"/>
  <c r="Y283" i="1"/>
  <c r="Y230" i="1"/>
  <c r="Y178" i="1"/>
  <c r="Y171" i="1"/>
  <c r="Y160" i="1"/>
  <c r="Y147" i="1"/>
  <c r="Y139" i="1"/>
  <c r="Y120" i="1"/>
  <c r="Y289" i="1"/>
  <c r="Y271" i="1"/>
  <c r="Y103" i="1"/>
  <c r="Y523" i="1"/>
  <c r="Y491" i="1"/>
  <c r="Y485" i="1"/>
  <c r="Y471" i="1"/>
  <c r="Y345" i="1"/>
  <c r="Y300" i="1"/>
  <c r="Y205" i="1"/>
  <c r="Y316" i="1"/>
  <c r="Y507" i="1"/>
  <c r="Y339" i="1"/>
  <c r="X540" i="1"/>
  <c r="X542" i="1"/>
  <c r="X544" i="1"/>
  <c r="Y418" i="1"/>
  <c r="Y538" i="1"/>
  <c r="Y514" i="1"/>
  <c r="Y408" i="1"/>
  <c r="Y402" i="1"/>
  <c r="Y259" i="1"/>
  <c r="Y215" i="1"/>
  <c r="Y130" i="1"/>
  <c r="Y93" i="1"/>
  <c r="Y86" i="1"/>
  <c r="Y61" i="1"/>
  <c r="Y545" i="1" s="1"/>
  <c r="X541" i="1"/>
  <c r="X543" i="1" l="1"/>
</calcChain>
</file>

<file path=xl/sharedStrings.xml><?xml version="1.0" encoding="utf-8"?>
<sst xmlns="http://schemas.openxmlformats.org/spreadsheetml/2006/main" count="2317" uniqueCount="760">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</sst>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60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486" t="s">
        <v>8</v>
      </c>
      <c r="B5" s="426"/>
      <c r="C5" s="427"/>
      <c r="D5" s="434"/>
      <c r="E5" s="436"/>
      <c r="F5" s="706" t="s">
        <v>9</v>
      </c>
      <c r="G5" s="427"/>
      <c r="H5" s="434" t="s">
        <v>759</v>
      </c>
      <c r="I5" s="435"/>
      <c r="J5" s="435"/>
      <c r="K5" s="435"/>
      <c r="L5" s="436"/>
      <c r="M5" s="58"/>
      <c r="O5" s="24" t="s">
        <v>10</v>
      </c>
      <c r="P5" s="712">
        <v>45440</v>
      </c>
      <c r="Q5" s="549"/>
      <c r="S5" s="616" t="s">
        <v>11</v>
      </c>
      <c r="T5" s="448"/>
      <c r="U5" s="619" t="s">
        <v>12</v>
      </c>
      <c r="V5" s="549"/>
      <c r="AA5" s="51"/>
      <c r="AB5" s="51"/>
      <c r="AC5" s="51"/>
    </row>
    <row r="6" spans="1:30" s="370" customFormat="1" ht="24" customHeight="1" x14ac:dyDescent="0.2">
      <c r="A6" s="486" t="s">
        <v>13</v>
      </c>
      <c r="B6" s="426"/>
      <c r="C6" s="427"/>
      <c r="D6" s="670" t="s">
        <v>14</v>
      </c>
      <c r="E6" s="671"/>
      <c r="F6" s="671"/>
      <c r="G6" s="671"/>
      <c r="H6" s="671"/>
      <c r="I6" s="671"/>
      <c r="J6" s="671"/>
      <c r="K6" s="671"/>
      <c r="L6" s="549"/>
      <c r="M6" s="59"/>
      <c r="O6" s="24" t="s">
        <v>15</v>
      </c>
      <c r="P6" s="409" t="str">
        <f>IF(P5=0," ",CHOOSE(WEEKDAY(P5,2),"Понедельник","Вторник","Среда","Четверг","Пятница","Суббота","Воскресенье"))</f>
        <v>Вторник</v>
      </c>
      <c r="Q6" s="378"/>
      <c r="S6" s="447" t="s">
        <v>16</v>
      </c>
      <c r="T6" s="448"/>
      <c r="U6" s="664" t="s">
        <v>17</v>
      </c>
      <c r="V6" s="406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9" t="str">
        <f>IFERROR(VLOOKUP(DeliveryAddress,Table,3,0),1)</f>
        <v>1</v>
      </c>
      <c r="E7" s="590"/>
      <c r="F7" s="590"/>
      <c r="G7" s="590"/>
      <c r="H7" s="590"/>
      <c r="I7" s="590"/>
      <c r="J7" s="590"/>
      <c r="K7" s="590"/>
      <c r="L7" s="514"/>
      <c r="M7" s="60"/>
      <c r="O7" s="24"/>
      <c r="P7" s="42"/>
      <c r="Q7" s="42"/>
      <c r="S7" s="386"/>
      <c r="T7" s="448"/>
      <c r="U7" s="665"/>
      <c r="V7" s="666"/>
      <c r="AA7" s="51"/>
      <c r="AB7" s="51"/>
      <c r="AC7" s="51"/>
    </row>
    <row r="8" spans="1:30" s="370" customFormat="1" ht="25.5" customHeight="1" x14ac:dyDescent="0.2">
      <c r="A8" s="763" t="s">
        <v>18</v>
      </c>
      <c r="B8" s="391"/>
      <c r="C8" s="392"/>
      <c r="D8" s="483"/>
      <c r="E8" s="484"/>
      <c r="F8" s="484"/>
      <c r="G8" s="484"/>
      <c r="H8" s="484"/>
      <c r="I8" s="484"/>
      <c r="J8" s="484"/>
      <c r="K8" s="484"/>
      <c r="L8" s="485"/>
      <c r="M8" s="61"/>
      <c r="O8" s="24" t="s">
        <v>19</v>
      </c>
      <c r="P8" s="513">
        <v>0.33333333333333331</v>
      </c>
      <c r="Q8" s="514"/>
      <c r="S8" s="386"/>
      <c r="T8" s="448"/>
      <c r="U8" s="665"/>
      <c r="V8" s="666"/>
      <c r="AA8" s="51"/>
      <c r="AB8" s="51"/>
      <c r="AC8" s="51"/>
    </row>
    <row r="9" spans="1:30" s="370" customFormat="1" ht="39.950000000000003" customHeight="1" x14ac:dyDescent="0.2">
      <c r="A9" s="5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07"/>
      <c r="E9" s="400"/>
      <c r="F9" s="5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1"/>
      <c r="O9" s="26" t="s">
        <v>20</v>
      </c>
      <c r="P9" s="544"/>
      <c r="Q9" s="545"/>
      <c r="S9" s="386"/>
      <c r="T9" s="448"/>
      <c r="U9" s="667"/>
      <c r="V9" s="66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07"/>
      <c r="E10" s="400"/>
      <c r="F10" s="5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45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595"/>
      <c r="Q10" s="596"/>
      <c r="T10" s="24" t="s">
        <v>22</v>
      </c>
      <c r="U10" s="405" t="s">
        <v>23</v>
      </c>
      <c r="V10" s="406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8"/>
      <c r="Q11" s="549"/>
      <c r="T11" s="24" t="s">
        <v>26</v>
      </c>
      <c r="U11" s="613" t="s">
        <v>27</v>
      </c>
      <c r="V11" s="545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0" t="s">
        <v>28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7"/>
      <c r="M12" s="62"/>
      <c r="O12" s="24" t="s">
        <v>29</v>
      </c>
      <c r="P12" s="513"/>
      <c r="Q12" s="514"/>
      <c r="R12" s="23"/>
      <c r="T12" s="24"/>
      <c r="U12" s="501"/>
      <c r="V12" s="386"/>
      <c r="AA12" s="51"/>
      <c r="AB12" s="51"/>
      <c r="AC12" s="51"/>
    </row>
    <row r="13" spans="1:30" s="370" customFormat="1" ht="23.25" customHeight="1" x14ac:dyDescent="0.2">
      <c r="A13" s="700" t="s">
        <v>30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7"/>
      <c r="M13" s="62"/>
      <c r="N13" s="26"/>
      <c r="O13" s="26" t="s">
        <v>31</v>
      </c>
      <c r="P13" s="613"/>
      <c r="Q13" s="545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0" t="s">
        <v>32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7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8" t="s">
        <v>33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7"/>
      <c r="M15" s="63"/>
      <c r="O15" s="505" t="s">
        <v>34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6"/>
      <c r="P16" s="506"/>
      <c r="Q16" s="506"/>
      <c r="R16" s="506"/>
      <c r="S16" s="50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3" t="s">
        <v>35</v>
      </c>
      <c r="B17" s="443" t="s">
        <v>36</v>
      </c>
      <c r="C17" s="487" t="s">
        <v>37</v>
      </c>
      <c r="D17" s="443" t="s">
        <v>38</v>
      </c>
      <c r="E17" s="456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55"/>
      <c r="Q17" s="455"/>
      <c r="R17" s="455"/>
      <c r="S17" s="456"/>
      <c r="T17" s="745" t="s">
        <v>49</v>
      </c>
      <c r="U17" s="427"/>
      <c r="V17" s="443" t="s">
        <v>50</v>
      </c>
      <c r="W17" s="443" t="s">
        <v>51</v>
      </c>
      <c r="X17" s="713" t="s">
        <v>52</v>
      </c>
      <c r="Y17" s="443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90"/>
      <c r="BB17" s="743" t="s">
        <v>57</v>
      </c>
    </row>
    <row r="18" spans="1:67" ht="14.25" customHeight="1" x14ac:dyDescent="0.2">
      <c r="A18" s="444"/>
      <c r="B18" s="444"/>
      <c r="C18" s="444"/>
      <c r="D18" s="457"/>
      <c r="E18" s="459"/>
      <c r="F18" s="444"/>
      <c r="G18" s="444"/>
      <c r="H18" s="444"/>
      <c r="I18" s="444"/>
      <c r="J18" s="444"/>
      <c r="K18" s="444"/>
      <c r="L18" s="444"/>
      <c r="M18" s="444"/>
      <c r="N18" s="444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44"/>
      <c r="W18" s="444"/>
      <c r="X18" s="714"/>
      <c r="Y18" s="444"/>
      <c r="Z18" s="636"/>
      <c r="AA18" s="636"/>
      <c r="AB18" s="471"/>
      <c r="AC18" s="472"/>
      <c r="AD18" s="473"/>
      <c r="AE18" s="491"/>
      <c r="BB18" s="386"/>
    </row>
    <row r="19" spans="1:67" ht="27.75" hidden="1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hidden="1" customHeight="1" x14ac:dyDescent="0.25">
      <c r="A20" s="403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hidden="1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4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88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9"/>
      <c r="O24" s="390" t="s">
        <v>72</v>
      </c>
      <c r="P24" s="391"/>
      <c r="Q24" s="391"/>
      <c r="R24" s="391"/>
      <c r="S24" s="391"/>
      <c r="T24" s="391"/>
      <c r="U24" s="392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9"/>
      <c r="O25" s="390" t="s">
        <v>72</v>
      </c>
      <c r="P25" s="391"/>
      <c r="Q25" s="391"/>
      <c r="R25" s="391"/>
      <c r="S25" s="391"/>
      <c r="T25" s="391"/>
      <c r="U25" s="392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4301051180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4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4301051692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1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6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1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88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9"/>
      <c r="O34" s="390" t="s">
        <v>72</v>
      </c>
      <c r="P34" s="391"/>
      <c r="Q34" s="391"/>
      <c r="R34" s="391"/>
      <c r="S34" s="391"/>
      <c r="T34" s="391"/>
      <c r="U34" s="392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9"/>
      <c r="O35" s="390" t="s">
        <v>72</v>
      </c>
      <c r="P35" s="391"/>
      <c r="Q35" s="391"/>
      <c r="R35" s="391"/>
      <c r="S35" s="391"/>
      <c r="T35" s="391"/>
      <c r="U35" s="392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88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9"/>
      <c r="O38" s="390" t="s">
        <v>72</v>
      </c>
      <c r="P38" s="391"/>
      <c r="Q38" s="391"/>
      <c r="R38" s="391"/>
      <c r="S38" s="391"/>
      <c r="T38" s="391"/>
      <c r="U38" s="392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9"/>
      <c r="O39" s="390" t="s">
        <v>72</v>
      </c>
      <c r="P39" s="391"/>
      <c r="Q39" s="391"/>
      <c r="R39" s="391"/>
      <c r="S39" s="391"/>
      <c r="T39" s="391"/>
      <c r="U39" s="392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88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9"/>
      <c r="O42" s="390" t="s">
        <v>72</v>
      </c>
      <c r="P42" s="391"/>
      <c r="Q42" s="391"/>
      <c r="R42" s="391"/>
      <c r="S42" s="391"/>
      <c r="T42" s="391"/>
      <c r="U42" s="392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9"/>
      <c r="O43" s="390" t="s">
        <v>72</v>
      </c>
      <c r="P43" s="391"/>
      <c r="Q43" s="391"/>
      <c r="R43" s="391"/>
      <c r="S43" s="391"/>
      <c r="T43" s="391"/>
      <c r="U43" s="392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88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9"/>
      <c r="O46" s="390" t="s">
        <v>72</v>
      </c>
      <c r="P46" s="391"/>
      <c r="Q46" s="391"/>
      <c r="R46" s="391"/>
      <c r="S46" s="391"/>
      <c r="T46" s="391"/>
      <c r="U46" s="392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9"/>
      <c r="O47" s="390" t="s">
        <v>72</v>
      </c>
      <c r="P47" s="391"/>
      <c r="Q47" s="391"/>
      <c r="R47" s="391"/>
      <c r="S47" s="391"/>
      <c r="T47" s="391"/>
      <c r="U47" s="392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hidden="1" customHeight="1" x14ac:dyDescent="0.25">
      <c r="A49" s="403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hidden="1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70</v>
      </c>
      <c r="X51" s="374">
        <f>IFERROR(IF(W51="",0,CEILING((W51/$H51),1)*$H51),"")</f>
        <v>75.600000000000009</v>
      </c>
      <c r="Y51" s="36">
        <f>IFERROR(IF(X51=0,"",ROUNDUP(X51/H51,0)*0.02175),"")</f>
        <v>0.15225</v>
      </c>
      <c r="Z51" s="56"/>
      <c r="AA51" s="57"/>
      <c r="AE51" s="64"/>
      <c r="BB51" s="77" t="s">
        <v>1</v>
      </c>
      <c r="BL51" s="64">
        <f>IFERROR(W51*I51/H51,"0")</f>
        <v>73.1111111111111</v>
      </c>
      <c r="BM51" s="64">
        <f>IFERROR(X51*I51/H51,"0")</f>
        <v>78.959999999999994</v>
      </c>
      <c r="BN51" s="64">
        <f>IFERROR(1/J51*(W51/H51),"0")</f>
        <v>0.11574074074074073</v>
      </c>
      <c r="BO51" s="64">
        <f>IFERROR(1/J51*(X51/H51),"0")</f>
        <v>0.125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157.5</v>
      </c>
      <c r="X52" s="374">
        <f>IFERROR(IF(W52="",0,CEILING((W52/$H52),1)*$H52),"")</f>
        <v>159.30000000000001</v>
      </c>
      <c r="Y52" s="36">
        <f>IFERROR(IF(X52=0,"",ROUNDUP(X52/H52,0)*0.00753),"")</f>
        <v>0.44427</v>
      </c>
      <c r="Z52" s="56"/>
      <c r="AA52" s="57"/>
      <c r="AE52" s="64"/>
      <c r="BB52" s="78" t="s">
        <v>1</v>
      </c>
      <c r="BL52" s="64">
        <f>IFERROR(W52*I52/H52,"0")</f>
        <v>169.16666666666666</v>
      </c>
      <c r="BM52" s="64">
        <f>IFERROR(X52*I52/H52,"0")</f>
        <v>171.1</v>
      </c>
      <c r="BN52" s="64">
        <f>IFERROR(1/J52*(W52/H52),"0")</f>
        <v>0.37393162393162388</v>
      </c>
      <c r="BO52" s="64">
        <f>IFERROR(1/J52*(X52/H52),"0")</f>
        <v>0.37820512820512819</v>
      </c>
    </row>
    <row r="53" spans="1:67" x14ac:dyDescent="0.2">
      <c r="A53" s="388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9"/>
      <c r="O53" s="390" t="s">
        <v>72</v>
      </c>
      <c r="P53" s="391"/>
      <c r="Q53" s="391"/>
      <c r="R53" s="391"/>
      <c r="S53" s="391"/>
      <c r="T53" s="391"/>
      <c r="U53" s="392"/>
      <c r="V53" s="37" t="s">
        <v>73</v>
      </c>
      <c r="W53" s="375">
        <f>IFERROR(W51/H51,"0")+IFERROR(W52/H52,"0")</f>
        <v>64.81481481481481</v>
      </c>
      <c r="X53" s="375">
        <f>IFERROR(X51/H51,"0")+IFERROR(X52/H52,"0")</f>
        <v>66</v>
      </c>
      <c r="Y53" s="375">
        <f>IFERROR(IF(Y51="",0,Y51),"0")+IFERROR(IF(Y52="",0,Y52),"0")</f>
        <v>0.59651999999999994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9"/>
      <c r="O54" s="390" t="s">
        <v>72</v>
      </c>
      <c r="P54" s="391"/>
      <c r="Q54" s="391"/>
      <c r="R54" s="391"/>
      <c r="S54" s="391"/>
      <c r="T54" s="391"/>
      <c r="U54" s="392"/>
      <c r="V54" s="37" t="s">
        <v>67</v>
      </c>
      <c r="W54" s="375">
        <f>IFERROR(SUM(W51:W52),"0")</f>
        <v>227.5</v>
      </c>
      <c r="X54" s="375">
        <f>IFERROR(SUM(X51:X52),"0")</f>
        <v>234.90000000000003</v>
      </c>
      <c r="Y54" s="37"/>
      <c r="Z54" s="376"/>
      <c r="AA54" s="376"/>
    </row>
    <row r="55" spans="1:67" ht="16.5" hidden="1" customHeight="1" x14ac:dyDescent="0.25">
      <c r="A55" s="403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hidden="1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360</v>
      </c>
      <c r="X57" s="374">
        <f>IFERROR(IF(W57="",0,CEILING((W57/$H57),1)*$H57),"")</f>
        <v>367.20000000000005</v>
      </c>
      <c r="Y57" s="36">
        <f>IFERROR(IF(X57=0,"",ROUNDUP(X57/H57,0)*0.02175),"")</f>
        <v>0.73949999999999994</v>
      </c>
      <c r="Z57" s="56"/>
      <c r="AA57" s="57"/>
      <c r="AE57" s="64"/>
      <c r="BB57" s="79" t="s">
        <v>1</v>
      </c>
      <c r="BL57" s="64">
        <f>IFERROR(W57*I57/H57,"0")</f>
        <v>375.99999999999994</v>
      </c>
      <c r="BM57" s="64">
        <f>IFERROR(X57*I57/H57,"0")</f>
        <v>383.52000000000004</v>
      </c>
      <c r="BN57" s="64">
        <f>IFERROR(1/J57*(W57/H57),"0")</f>
        <v>0.59523809523809512</v>
      </c>
      <c r="BO57" s="64">
        <f>IFERROR(1/J57*(X57/H57),"0")</f>
        <v>0.6071428571428571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405</v>
      </c>
      <c r="X59" s="374">
        <f>IFERROR(IF(W59="",0,CEILING((W59/$H59),1)*$H59),"")</f>
        <v>405</v>
      </c>
      <c r="Y59" s="36">
        <f>IFERROR(IF(X59=0,"",ROUNDUP(X59/H59,0)*0.00937),"")</f>
        <v>0.84329999999999994</v>
      </c>
      <c r="Z59" s="56"/>
      <c r="AA59" s="57"/>
      <c r="AE59" s="64"/>
      <c r="BB59" s="81" t="s">
        <v>1</v>
      </c>
      <c r="BL59" s="64">
        <f>IFERROR(W59*I59/H59,"0")</f>
        <v>426.6</v>
      </c>
      <c r="BM59" s="64">
        <f>IFERROR(X59*I59/H59,"0")</f>
        <v>426.6</v>
      </c>
      <c r="BN59" s="64">
        <f>IFERROR(1/J59*(W59/H59),"0")</f>
        <v>0.75</v>
      </c>
      <c r="BO59" s="64">
        <f>IFERROR(1/J59*(X59/H59),"0")</f>
        <v>0.75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3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8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9"/>
      <c r="O61" s="390" t="s">
        <v>72</v>
      </c>
      <c r="P61" s="391"/>
      <c r="Q61" s="391"/>
      <c r="R61" s="391"/>
      <c r="S61" s="391"/>
      <c r="T61" s="391"/>
      <c r="U61" s="392"/>
      <c r="V61" s="37" t="s">
        <v>73</v>
      </c>
      <c r="W61" s="375">
        <f>IFERROR(W57/H57,"0")+IFERROR(W58/H58,"0")+IFERROR(W59/H59,"0")+IFERROR(W60/H60,"0")</f>
        <v>123.33333333333333</v>
      </c>
      <c r="X61" s="375">
        <f>IFERROR(X57/H57,"0")+IFERROR(X58/H58,"0")+IFERROR(X59/H59,"0")+IFERROR(X60/H60,"0")</f>
        <v>124</v>
      </c>
      <c r="Y61" s="375">
        <f>IFERROR(IF(Y57="",0,Y57),"0")+IFERROR(IF(Y58="",0,Y58),"0")+IFERROR(IF(Y59="",0,Y59),"0")+IFERROR(IF(Y60="",0,Y60),"0")</f>
        <v>1.5827999999999998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9"/>
      <c r="O62" s="390" t="s">
        <v>72</v>
      </c>
      <c r="P62" s="391"/>
      <c r="Q62" s="391"/>
      <c r="R62" s="391"/>
      <c r="S62" s="391"/>
      <c r="T62" s="391"/>
      <c r="U62" s="392"/>
      <c r="V62" s="37" t="s">
        <v>67</v>
      </c>
      <c r="W62" s="375">
        <f>IFERROR(SUM(W57:W60),"0")</f>
        <v>765</v>
      </c>
      <c r="X62" s="375">
        <f>IFERROR(SUM(X57:X60),"0")</f>
        <v>772.2</v>
      </c>
      <c r="Y62" s="37"/>
      <c r="Z62" s="376"/>
      <c r="AA62" s="376"/>
    </row>
    <row r="63" spans="1:67" ht="16.5" hidden="1" customHeight="1" x14ac:dyDescent="0.25">
      <c r="A63" s="403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hidden="1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8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78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8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9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78"/>
      <c r="T67" s="34"/>
      <c r="U67" s="34"/>
      <c r="V67" s="35" t="s">
        <v>67</v>
      </c>
      <c r="W67" s="373">
        <v>150</v>
      </c>
      <c r="X67" s="374">
        <f t="shared" si="6"/>
        <v>156.79999999999998</v>
      </c>
      <c r="Y67" s="36">
        <f t="shared" si="7"/>
        <v>0.30449999999999999</v>
      </c>
      <c r="Z67" s="56"/>
      <c r="AA67" s="57"/>
      <c r="AE67" s="64"/>
      <c r="BB67" s="85" t="s">
        <v>1</v>
      </c>
      <c r="BL67" s="64">
        <f t="shared" si="8"/>
        <v>156.42857142857144</v>
      </c>
      <c r="BM67" s="64">
        <f t="shared" si="9"/>
        <v>163.51999999999998</v>
      </c>
      <c r="BN67" s="64">
        <f t="shared" si="10"/>
        <v>0.23915816326530615</v>
      </c>
      <c r="BO67" s="64">
        <f t="shared" si="11"/>
        <v>0.25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300</v>
      </c>
      <c r="X69" s="374">
        <f t="shared" si="6"/>
        <v>302.40000000000003</v>
      </c>
      <c r="Y69" s="36">
        <f t="shared" si="7"/>
        <v>0.60899999999999999</v>
      </c>
      <c r="Z69" s="56"/>
      <c r="AA69" s="57"/>
      <c r="AE69" s="64"/>
      <c r="BB69" s="87" t="s">
        <v>1</v>
      </c>
      <c r="BL69" s="64">
        <f t="shared" si="8"/>
        <v>313.33333333333331</v>
      </c>
      <c r="BM69" s="64">
        <f t="shared" si="9"/>
        <v>315.83999999999997</v>
      </c>
      <c r="BN69" s="64">
        <f t="shared" si="10"/>
        <v>0.49603174603174593</v>
      </c>
      <c r="BO69" s="64">
        <f t="shared" si="11"/>
        <v>0.5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8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40</v>
      </c>
      <c r="X70" s="374">
        <f t="shared" si="6"/>
        <v>44.8</v>
      </c>
      <c r="Y70" s="36">
        <f t="shared" si="7"/>
        <v>8.6999999999999994E-2</v>
      </c>
      <c r="Z70" s="56"/>
      <c r="AA70" s="57"/>
      <c r="AE70" s="64"/>
      <c r="BB70" s="88" t="s">
        <v>1</v>
      </c>
      <c r="BL70" s="64">
        <f t="shared" si="8"/>
        <v>41.714285714285715</v>
      </c>
      <c r="BM70" s="64">
        <f t="shared" si="9"/>
        <v>46.720000000000006</v>
      </c>
      <c r="BN70" s="64">
        <f t="shared" si="10"/>
        <v>6.3775510204081634E-2</v>
      </c>
      <c r="BO70" s="64">
        <f t="shared" si="11"/>
        <v>7.1428571428571425E-2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8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20</v>
      </c>
      <c r="X72" s="374">
        <f t="shared" si="6"/>
        <v>21</v>
      </c>
      <c r="Y72" s="36">
        <f>IFERROR(IF(X72=0,"",ROUNDUP(X72/H72,0)*0.00753),"")</f>
        <v>5.271E-2</v>
      </c>
      <c r="Z72" s="56"/>
      <c r="AA72" s="57"/>
      <c r="AE72" s="64"/>
      <c r="BB72" s="90" t="s">
        <v>1</v>
      </c>
      <c r="BL72" s="64">
        <f t="shared" si="8"/>
        <v>21.333333333333332</v>
      </c>
      <c r="BM72" s="64">
        <f t="shared" si="9"/>
        <v>22.400000000000002</v>
      </c>
      <c r="BN72" s="64">
        <f t="shared" si="10"/>
        <v>4.2735042735042736E-2</v>
      </c>
      <c r="BO72" s="64">
        <f t="shared" si="11"/>
        <v>4.4871794871794872E-2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5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140</v>
      </c>
      <c r="X73" s="374">
        <f t="shared" si="6"/>
        <v>140</v>
      </c>
      <c r="Y73" s="36">
        <f t="shared" ref="Y73:Y79" si="12">IFERROR(IF(X73=0,"",ROUNDUP(X73/H73,0)*0.00937),"")</f>
        <v>0.32795000000000002</v>
      </c>
      <c r="Z73" s="56"/>
      <c r="AA73" s="57"/>
      <c r="AE73" s="64"/>
      <c r="BB73" s="91" t="s">
        <v>1</v>
      </c>
      <c r="BL73" s="64">
        <f t="shared" si="8"/>
        <v>148.4</v>
      </c>
      <c r="BM73" s="64">
        <f t="shared" si="9"/>
        <v>148.4</v>
      </c>
      <c r="BN73" s="64">
        <f t="shared" si="10"/>
        <v>0.29166666666666669</v>
      </c>
      <c r="BO73" s="64">
        <f t="shared" si="11"/>
        <v>0.29166666666666669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630</v>
      </c>
      <c r="X79" s="374">
        <f t="shared" si="6"/>
        <v>630</v>
      </c>
      <c r="Y79" s="36">
        <f t="shared" si="12"/>
        <v>1.3118000000000001</v>
      </c>
      <c r="Z79" s="56"/>
      <c r="AA79" s="57"/>
      <c r="AE79" s="64"/>
      <c r="BB79" s="97" t="s">
        <v>1</v>
      </c>
      <c r="BL79" s="64">
        <f t="shared" si="8"/>
        <v>659.40000000000009</v>
      </c>
      <c r="BM79" s="64">
        <f t="shared" si="9"/>
        <v>659.40000000000009</v>
      </c>
      <c r="BN79" s="64">
        <f t="shared" si="10"/>
        <v>1.1666666666666667</v>
      </c>
      <c r="BO79" s="64">
        <f t="shared" si="11"/>
        <v>1.1666666666666667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48</v>
      </c>
      <c r="X80" s="374">
        <f t="shared" si="6"/>
        <v>48</v>
      </c>
      <c r="Y80" s="36">
        <f>IFERROR(IF(X80=0,"",ROUNDUP(X80/H80,0)*0.00753),"")</f>
        <v>0.11295000000000001</v>
      </c>
      <c r="Z80" s="56"/>
      <c r="AA80" s="57"/>
      <c r="AE80" s="64"/>
      <c r="BB80" s="98" t="s">
        <v>1</v>
      </c>
      <c r="BL80" s="64">
        <f t="shared" si="8"/>
        <v>50.999999999999993</v>
      </c>
      <c r="BM80" s="64">
        <f t="shared" si="9"/>
        <v>50.999999999999993</v>
      </c>
      <c r="BN80" s="64">
        <f t="shared" si="10"/>
        <v>9.6153846153846145E-2</v>
      </c>
      <c r="BO80" s="64">
        <f t="shared" si="11"/>
        <v>9.6153846153846145E-2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450</v>
      </c>
      <c r="X84" s="374">
        <f t="shared" si="6"/>
        <v>450</v>
      </c>
      <c r="Y84" s="36">
        <f>IFERROR(IF(X84=0,"",ROUNDUP(X84/H84,0)*0.00937),"")</f>
        <v>0.93699999999999994</v>
      </c>
      <c r="Z84" s="56"/>
      <c r="AA84" s="57"/>
      <c r="AE84" s="64"/>
      <c r="BB84" s="102" t="s">
        <v>1</v>
      </c>
      <c r="BL84" s="64">
        <f t="shared" si="8"/>
        <v>474</v>
      </c>
      <c r="BM84" s="64">
        <f t="shared" si="9"/>
        <v>474</v>
      </c>
      <c r="BN84" s="64">
        <f t="shared" si="10"/>
        <v>0.83333333333333337</v>
      </c>
      <c r="BO84" s="64">
        <f t="shared" si="11"/>
        <v>0.83333333333333337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88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389"/>
      <c r="O86" s="390" t="s">
        <v>72</v>
      </c>
      <c r="P86" s="391"/>
      <c r="Q86" s="391"/>
      <c r="R86" s="391"/>
      <c r="S86" s="391"/>
      <c r="T86" s="391"/>
      <c r="U86" s="392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341.40873015873012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343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3.7429100000000002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9"/>
      <c r="O87" s="390" t="s">
        <v>72</v>
      </c>
      <c r="P87" s="391"/>
      <c r="Q87" s="391"/>
      <c r="R87" s="391"/>
      <c r="S87" s="391"/>
      <c r="T87" s="391"/>
      <c r="U87" s="392"/>
      <c r="V87" s="37" t="s">
        <v>67</v>
      </c>
      <c r="W87" s="375">
        <f>IFERROR(SUM(W65:W85),"0")</f>
        <v>1778</v>
      </c>
      <c r="X87" s="375">
        <f>IFERROR(SUM(X65:X85),"0")</f>
        <v>1793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88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9"/>
      <c r="O93" s="390" t="s">
        <v>72</v>
      </c>
      <c r="P93" s="391"/>
      <c r="Q93" s="391"/>
      <c r="R93" s="391"/>
      <c r="S93" s="391"/>
      <c r="T93" s="391"/>
      <c r="U93" s="392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9"/>
      <c r="O94" s="390" t="s">
        <v>72</v>
      </c>
      <c r="P94" s="391"/>
      <c r="Q94" s="391"/>
      <c r="R94" s="391"/>
      <c r="S94" s="391"/>
      <c r="T94" s="391"/>
      <c r="U94" s="392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5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35</v>
      </c>
      <c r="X102" s="374">
        <f t="shared" si="13"/>
        <v>36.4</v>
      </c>
      <c r="Y102" s="36">
        <f>IFERROR(IF(X102=0,"",ROUNDUP(X102/H102,0)*0.00753),"")</f>
        <v>9.7890000000000005E-2</v>
      </c>
      <c r="Z102" s="56"/>
      <c r="AA102" s="57"/>
      <c r="AE102" s="64"/>
      <c r="BB102" s="114" t="s">
        <v>1</v>
      </c>
      <c r="BL102" s="64">
        <f t="shared" si="14"/>
        <v>38.6</v>
      </c>
      <c r="BM102" s="64">
        <f t="shared" si="15"/>
        <v>40.144000000000005</v>
      </c>
      <c r="BN102" s="64">
        <f t="shared" si="16"/>
        <v>8.0128205128205121E-2</v>
      </c>
      <c r="BO102" s="64">
        <f t="shared" si="17"/>
        <v>8.3333333333333329E-2</v>
      </c>
    </row>
    <row r="103" spans="1:67" x14ac:dyDescent="0.2">
      <c r="A103" s="388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89"/>
      <c r="O103" s="390" t="s">
        <v>72</v>
      </c>
      <c r="P103" s="391"/>
      <c r="Q103" s="391"/>
      <c r="R103" s="391"/>
      <c r="S103" s="391"/>
      <c r="T103" s="391"/>
      <c r="U103" s="392"/>
      <c r="V103" s="37" t="s">
        <v>73</v>
      </c>
      <c r="W103" s="375">
        <f>IFERROR(W96/H96,"0")+IFERROR(W97/H97,"0")+IFERROR(W98/H98,"0")+IFERROR(W99/H99,"0")+IFERROR(W100/H100,"0")+IFERROR(W101/H101,"0")+IFERROR(W102/H102,"0")</f>
        <v>12.5</v>
      </c>
      <c r="X103" s="375">
        <f>IFERROR(X96/H96,"0")+IFERROR(X97/H97,"0")+IFERROR(X98/H98,"0")+IFERROR(X99/H99,"0")+IFERROR(X100/H100,"0")+IFERROR(X101/H101,"0")+IFERROR(X102/H102,"0")</f>
        <v>13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9.7890000000000005E-2</v>
      </c>
      <c r="Z103" s="376"/>
      <c r="AA103" s="376"/>
    </row>
    <row r="104" spans="1:67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9"/>
      <c r="O104" s="390" t="s">
        <v>72</v>
      </c>
      <c r="P104" s="391"/>
      <c r="Q104" s="391"/>
      <c r="R104" s="391"/>
      <c r="S104" s="391"/>
      <c r="T104" s="391"/>
      <c r="U104" s="392"/>
      <c r="V104" s="37" t="s">
        <v>67</v>
      </c>
      <c r="W104" s="375">
        <f>IFERROR(SUM(W96:W102),"0")</f>
        <v>35</v>
      </c>
      <c r="X104" s="375">
        <f>IFERROR(SUM(X96:X102),"0")</f>
        <v>36.4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2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5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150</v>
      </c>
      <c r="X109" s="374">
        <f t="shared" si="18"/>
        <v>151.20000000000002</v>
      </c>
      <c r="Y109" s="36">
        <f>IFERROR(IF(X109=0,"",ROUNDUP(X109/H109,0)*0.02175),"")</f>
        <v>0.39149999999999996</v>
      </c>
      <c r="Z109" s="56"/>
      <c r="AA109" s="57"/>
      <c r="AE109" s="64"/>
      <c r="BB109" s="118" t="s">
        <v>1</v>
      </c>
      <c r="BL109" s="64">
        <f t="shared" si="19"/>
        <v>160.07142857142858</v>
      </c>
      <c r="BM109" s="64">
        <f t="shared" si="20"/>
        <v>161.35200000000003</v>
      </c>
      <c r="BN109" s="64">
        <f t="shared" si="21"/>
        <v>0.31887755102040816</v>
      </c>
      <c r="BO109" s="64">
        <f t="shared" si="22"/>
        <v>0.3214285714285714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50</v>
      </c>
      <c r="X110" s="374">
        <f t="shared" si="18"/>
        <v>50.400000000000006</v>
      </c>
      <c r="Y110" s="36">
        <f>IFERROR(IF(X110=0,"",ROUNDUP(X110/H110,0)*0.02175),"")</f>
        <v>0.1305</v>
      </c>
      <c r="Z110" s="56"/>
      <c r="AA110" s="57"/>
      <c r="AE110" s="64"/>
      <c r="BB110" s="119" t="s">
        <v>1</v>
      </c>
      <c r="BL110" s="64">
        <f t="shared" si="19"/>
        <v>53.357142857142861</v>
      </c>
      <c r="BM110" s="64">
        <f t="shared" si="20"/>
        <v>53.784000000000006</v>
      </c>
      <c r="BN110" s="64">
        <f t="shared" si="21"/>
        <v>0.10629251700680271</v>
      </c>
      <c r="BO110" s="64">
        <f t="shared" si="22"/>
        <v>0.10714285714285714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6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56.1</v>
      </c>
      <c r="X113" s="374">
        <f t="shared" si="18"/>
        <v>58.080000000000005</v>
      </c>
      <c r="Y113" s="36">
        <f>IFERROR(IF(X113=0,"",ROUNDUP(X113/H113,0)*0.00753),"")</f>
        <v>0.16566</v>
      </c>
      <c r="Z113" s="56"/>
      <c r="AA113" s="57"/>
      <c r="AE113" s="64"/>
      <c r="BB113" s="122" t="s">
        <v>1</v>
      </c>
      <c r="BL113" s="64">
        <f t="shared" si="19"/>
        <v>62.219999999999992</v>
      </c>
      <c r="BM113" s="64">
        <f t="shared" si="20"/>
        <v>64.415999999999997</v>
      </c>
      <c r="BN113" s="64">
        <f t="shared" si="21"/>
        <v>0.13621794871794871</v>
      </c>
      <c r="BO113" s="64">
        <f t="shared" si="22"/>
        <v>0.14102564102564102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360</v>
      </c>
      <c r="X114" s="374">
        <f t="shared" si="18"/>
        <v>361.8</v>
      </c>
      <c r="Y114" s="36">
        <f>IFERROR(IF(X114=0,"",ROUNDUP(X114/H114,0)*0.00753),"")</f>
        <v>1.00902</v>
      </c>
      <c r="Z114" s="56"/>
      <c r="AA114" s="57"/>
      <c r="AE114" s="64"/>
      <c r="BB114" s="123" t="s">
        <v>1</v>
      </c>
      <c r="BL114" s="64">
        <f t="shared" si="19"/>
        <v>396.26666666666665</v>
      </c>
      <c r="BM114" s="64">
        <f t="shared" si="20"/>
        <v>398.24799999999999</v>
      </c>
      <c r="BN114" s="64">
        <f t="shared" si="21"/>
        <v>0.85470085470085455</v>
      </c>
      <c r="BO114" s="64">
        <f t="shared" si="22"/>
        <v>0.85897435897435892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25</v>
      </c>
      <c r="X117" s="374">
        <f t="shared" si="18"/>
        <v>27</v>
      </c>
      <c r="Y117" s="36">
        <f>IFERROR(IF(X117=0,"",ROUNDUP(X117/H117,0)*0.00753),"")</f>
        <v>6.7769999999999997E-2</v>
      </c>
      <c r="Z117" s="56"/>
      <c r="AA117" s="57"/>
      <c r="AE117" s="64"/>
      <c r="BB117" s="126" t="s">
        <v>1</v>
      </c>
      <c r="BL117" s="64">
        <f t="shared" si="19"/>
        <v>27.266666666666666</v>
      </c>
      <c r="BM117" s="64">
        <f t="shared" si="20"/>
        <v>29.447999999999997</v>
      </c>
      <c r="BN117" s="64">
        <f t="shared" si="21"/>
        <v>5.3418803418803423E-2</v>
      </c>
      <c r="BO117" s="64">
        <f t="shared" si="22"/>
        <v>5.7692307692307689E-2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4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88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9"/>
      <c r="O120" s="390" t="s">
        <v>72</v>
      </c>
      <c r="P120" s="391"/>
      <c r="Q120" s="391"/>
      <c r="R120" s="391"/>
      <c r="S120" s="391"/>
      <c r="T120" s="391"/>
      <c r="U120" s="392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186.72619047619045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189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1.7644500000000001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9"/>
      <c r="O121" s="390" t="s">
        <v>72</v>
      </c>
      <c r="P121" s="391"/>
      <c r="Q121" s="391"/>
      <c r="R121" s="391"/>
      <c r="S121" s="391"/>
      <c r="T121" s="391"/>
      <c r="U121" s="392"/>
      <c r="V121" s="37" t="s">
        <v>67</v>
      </c>
      <c r="W121" s="375">
        <f>IFERROR(SUM(W106:W119),"0")</f>
        <v>641.1</v>
      </c>
      <c r="X121" s="375">
        <f>IFERROR(SUM(X106:X119),"0")</f>
        <v>648.48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4301060371</v>
      </c>
      <c r="D124" s="377">
        <v>4680115881532</v>
      </c>
      <c r="E124" s="378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70</v>
      </c>
      <c r="X124" s="374">
        <f t="shared" si="23"/>
        <v>75.600000000000009</v>
      </c>
      <c r="Y124" s="36">
        <f>IFERROR(IF(X124=0,"",ROUNDUP(X124/H124,0)*0.02175),"")</f>
        <v>0.19574999999999998</v>
      </c>
      <c r="Z124" s="56"/>
      <c r="AA124" s="57"/>
      <c r="AE124" s="64"/>
      <c r="BB124" s="130" t="s">
        <v>1</v>
      </c>
      <c r="BL124" s="64">
        <f t="shared" si="24"/>
        <v>74.7</v>
      </c>
      <c r="BM124" s="64">
        <f t="shared" si="25"/>
        <v>80.676000000000016</v>
      </c>
      <c r="BN124" s="64">
        <f t="shared" si="26"/>
        <v>0.14880952380952378</v>
      </c>
      <c r="BO124" s="64">
        <f t="shared" si="27"/>
        <v>0.1607142857142857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4301060366</v>
      </c>
      <c r="D125" s="377">
        <v>4680115881532</v>
      </c>
      <c r="E125" s="378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8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6.6000000000000014</v>
      </c>
      <c r="X128" s="374">
        <f t="shared" si="23"/>
        <v>7.92</v>
      </c>
      <c r="Y128" s="36">
        <f>IFERROR(IF(X128=0,"",ROUNDUP(X128/H128,0)*0.00753),"")</f>
        <v>3.0120000000000001E-2</v>
      </c>
      <c r="Z128" s="56"/>
      <c r="AA128" s="57"/>
      <c r="AE128" s="64"/>
      <c r="BB128" s="134" t="s">
        <v>1</v>
      </c>
      <c r="BL128" s="64">
        <f t="shared" si="24"/>
        <v>7.5266666666666682</v>
      </c>
      <c r="BM128" s="64">
        <f t="shared" si="25"/>
        <v>9.032</v>
      </c>
      <c r="BN128" s="64">
        <f t="shared" si="26"/>
        <v>2.1367521367521371E-2</v>
      </c>
      <c r="BO128" s="64">
        <f t="shared" si="27"/>
        <v>2.564102564102564E-2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388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9"/>
      <c r="O130" s="390" t="s">
        <v>72</v>
      </c>
      <c r="P130" s="391"/>
      <c r="Q130" s="391"/>
      <c r="R130" s="391"/>
      <c r="S130" s="391"/>
      <c r="T130" s="391"/>
      <c r="U130" s="392"/>
      <c r="V130" s="37" t="s">
        <v>73</v>
      </c>
      <c r="W130" s="375">
        <f>IFERROR(W123/H123,"0")+IFERROR(W124/H124,"0")+IFERROR(W125/H125,"0")+IFERROR(W126/H126,"0")+IFERROR(W127/H127,"0")+IFERROR(W128/H128,"0")+IFERROR(W129/H129,"0")</f>
        <v>11.666666666666666</v>
      </c>
      <c r="X130" s="375">
        <f>IFERROR(X123/H123,"0")+IFERROR(X124/H124,"0")+IFERROR(X125/H125,"0")+IFERROR(X126/H126,"0")+IFERROR(X127/H127,"0")+IFERROR(X128/H128,"0")+IFERROR(X129/H129,"0")</f>
        <v>13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0.22586999999999999</v>
      </c>
      <c r="Z130" s="376"/>
      <c r="AA130" s="376"/>
    </row>
    <row r="131" spans="1:67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9"/>
      <c r="O131" s="390" t="s">
        <v>72</v>
      </c>
      <c r="P131" s="391"/>
      <c r="Q131" s="391"/>
      <c r="R131" s="391"/>
      <c r="S131" s="391"/>
      <c r="T131" s="391"/>
      <c r="U131" s="392"/>
      <c r="V131" s="37" t="s">
        <v>67</v>
      </c>
      <c r="W131" s="375">
        <f>IFERROR(SUM(W123:W129),"0")</f>
        <v>76.599999999999994</v>
      </c>
      <c r="X131" s="375">
        <f>IFERROR(SUM(X123:X129),"0")</f>
        <v>83.52000000000001</v>
      </c>
      <c r="Y131" s="37"/>
      <c r="Z131" s="376"/>
      <c r="AA131" s="376"/>
    </row>
    <row r="132" spans="1:67" ht="16.5" hidden="1" customHeight="1" x14ac:dyDescent="0.25">
      <c r="A132" s="403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hidden="1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8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400</v>
      </c>
      <c r="X134" s="374">
        <f>IFERROR(IF(W134="",0,CEILING((W134/$H134),1)*$H134),"")</f>
        <v>403.20000000000005</v>
      </c>
      <c r="Y134" s="36">
        <f>IFERROR(IF(X134=0,"",ROUNDUP(X134/H134,0)*0.02175),"")</f>
        <v>1.044</v>
      </c>
      <c r="Z134" s="56"/>
      <c r="AA134" s="57"/>
      <c r="AE134" s="64"/>
      <c r="BB134" s="136" t="s">
        <v>1</v>
      </c>
      <c r="BL134" s="64">
        <f>IFERROR(W134*I134/H134,"0")</f>
        <v>426.57142857142861</v>
      </c>
      <c r="BM134" s="64">
        <f>IFERROR(X134*I134/H134,"0")</f>
        <v>429.98400000000004</v>
      </c>
      <c r="BN134" s="64">
        <f>IFERROR(1/J134*(W134/H134),"0")</f>
        <v>0.85034013605442171</v>
      </c>
      <c r="BO134" s="64">
        <f>IFERROR(1/J134*(X134/H134),"0")</f>
        <v>0.8571428571428571</v>
      </c>
    </row>
    <row r="135" spans="1:67" ht="27" hidden="1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8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6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360</v>
      </c>
      <c r="X137" s="374">
        <f>IFERROR(IF(W137="",0,CEILING((W137/$H137),1)*$H137),"")</f>
        <v>361.8</v>
      </c>
      <c r="Y137" s="36">
        <f>IFERROR(IF(X137=0,"",ROUNDUP(X137/H137,0)*0.00753),"")</f>
        <v>1.00902</v>
      </c>
      <c r="Z137" s="56"/>
      <c r="AA137" s="57"/>
      <c r="AE137" s="64"/>
      <c r="BB137" s="139" t="s">
        <v>1</v>
      </c>
      <c r="BL137" s="64">
        <f>IFERROR(W137*I137/H137,"0")</f>
        <v>396.26666666666665</v>
      </c>
      <c r="BM137" s="64">
        <f>IFERROR(X137*I137/H137,"0")</f>
        <v>398.24799999999999</v>
      </c>
      <c r="BN137" s="64">
        <f>IFERROR(1/J137*(W137/H137),"0")</f>
        <v>0.85470085470085455</v>
      </c>
      <c r="BO137" s="64">
        <f>IFERROR(1/J137*(X137/H137),"0")</f>
        <v>0.85897435897435892</v>
      </c>
    </row>
    <row r="138" spans="1:67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9</v>
      </c>
      <c r="X138" s="374">
        <f>IFERROR(IF(W138="",0,CEILING((W138/$H138),1)*$H138),"")</f>
        <v>9</v>
      </c>
      <c r="Y138" s="36">
        <f>IFERROR(IF(X138=0,"",ROUNDUP(X138/H138,0)*0.00753),"")</f>
        <v>3.7650000000000003E-2</v>
      </c>
      <c r="Z138" s="56"/>
      <c r="AA138" s="57"/>
      <c r="AE138" s="64"/>
      <c r="BB138" s="140" t="s">
        <v>1</v>
      </c>
      <c r="BL138" s="64">
        <f>IFERROR(W138*I138/H138,"0")</f>
        <v>10</v>
      </c>
      <c r="BM138" s="64">
        <f>IFERROR(X138*I138/H138,"0")</f>
        <v>10</v>
      </c>
      <c r="BN138" s="64">
        <f>IFERROR(1/J138*(W138/H138),"0")</f>
        <v>3.2051282051282048E-2</v>
      </c>
      <c r="BO138" s="64">
        <f>IFERROR(1/J138*(X138/H138),"0")</f>
        <v>3.2051282051282048E-2</v>
      </c>
    </row>
    <row r="139" spans="1:67" x14ac:dyDescent="0.2">
      <c r="A139" s="388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9"/>
      <c r="O139" s="390" t="s">
        <v>72</v>
      </c>
      <c r="P139" s="391"/>
      <c r="Q139" s="391"/>
      <c r="R139" s="391"/>
      <c r="S139" s="391"/>
      <c r="T139" s="391"/>
      <c r="U139" s="392"/>
      <c r="V139" s="37" t="s">
        <v>73</v>
      </c>
      <c r="W139" s="375">
        <f>IFERROR(W134/H134,"0")+IFERROR(W135/H135,"0")+IFERROR(W136/H136,"0")+IFERROR(W137/H137,"0")+IFERROR(W138/H138,"0")</f>
        <v>185.95238095238093</v>
      </c>
      <c r="X139" s="375">
        <f>IFERROR(X134/H134,"0")+IFERROR(X135/H135,"0")+IFERROR(X136/H136,"0")+IFERROR(X137/H137,"0")+IFERROR(X138/H138,"0")</f>
        <v>187</v>
      </c>
      <c r="Y139" s="375">
        <f>IFERROR(IF(Y134="",0,Y134),"0")+IFERROR(IF(Y135="",0,Y135),"0")+IFERROR(IF(Y136="",0,Y136),"0")+IFERROR(IF(Y137="",0,Y137),"0")+IFERROR(IF(Y138="",0,Y138),"0")</f>
        <v>2.0906700000000003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9"/>
      <c r="O140" s="390" t="s">
        <v>72</v>
      </c>
      <c r="P140" s="391"/>
      <c r="Q140" s="391"/>
      <c r="R140" s="391"/>
      <c r="S140" s="391"/>
      <c r="T140" s="391"/>
      <c r="U140" s="392"/>
      <c r="V140" s="37" t="s">
        <v>67</v>
      </c>
      <c r="W140" s="375">
        <f>IFERROR(SUM(W134:W138),"0")</f>
        <v>769</v>
      </c>
      <c r="X140" s="375">
        <f>IFERROR(SUM(X134:X138),"0")</f>
        <v>774</v>
      </c>
      <c r="Y140" s="37"/>
      <c r="Z140" s="376"/>
      <c r="AA140" s="376"/>
    </row>
    <row r="141" spans="1:67" ht="27.75" hidden="1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hidden="1" customHeight="1" x14ac:dyDescent="0.25">
      <c r="A142" s="403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hidden="1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88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9"/>
      <c r="O147" s="390" t="s">
        <v>72</v>
      </c>
      <c r="P147" s="391"/>
      <c r="Q147" s="391"/>
      <c r="R147" s="391"/>
      <c r="S147" s="391"/>
      <c r="T147" s="391"/>
      <c r="U147" s="392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9"/>
      <c r="O148" s="390" t="s">
        <v>72</v>
      </c>
      <c r="P148" s="391"/>
      <c r="Q148" s="391"/>
      <c r="R148" s="391"/>
      <c r="S148" s="391"/>
      <c r="T148" s="391"/>
      <c r="U148" s="392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403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hidden="1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70</v>
      </c>
      <c r="X151" s="374">
        <f t="shared" ref="X151:X159" si="28">IFERROR(IF(W151="",0,CEILING((W151/$H151),1)*$H151),"")</f>
        <v>71.400000000000006</v>
      </c>
      <c r="Y151" s="36">
        <f>IFERROR(IF(X151=0,"",ROUNDUP(X151/H151,0)*0.00753),"")</f>
        <v>0.12801000000000001</v>
      </c>
      <c r="Z151" s="56"/>
      <c r="AA151" s="57"/>
      <c r="AE151" s="64"/>
      <c r="BB151" s="144" t="s">
        <v>1</v>
      </c>
      <c r="BL151" s="64">
        <f t="shared" ref="BL151:BL159" si="29">IFERROR(W151*I151/H151,"0")</f>
        <v>74.333333333333329</v>
      </c>
      <c r="BM151" s="64">
        <f t="shared" ref="BM151:BM159" si="30">IFERROR(X151*I151/H151,"0")</f>
        <v>75.820000000000007</v>
      </c>
      <c r="BN151" s="64">
        <f t="shared" ref="BN151:BN159" si="31">IFERROR(1/J151*(W151/H151),"0")</f>
        <v>0.10683760683760682</v>
      </c>
      <c r="BO151" s="64">
        <f t="shared" ref="BO151:BO159" si="32">IFERROR(1/J151*(X151/H151),"0")</f>
        <v>0.10897435897435898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30</v>
      </c>
      <c r="X152" s="374">
        <f t="shared" si="28"/>
        <v>33.6</v>
      </c>
      <c r="Y152" s="36">
        <f>IFERROR(IF(X152=0,"",ROUNDUP(X152/H152,0)*0.00753),"")</f>
        <v>6.0240000000000002E-2</v>
      </c>
      <c r="Z152" s="56"/>
      <c r="AA152" s="57"/>
      <c r="AE152" s="64"/>
      <c r="BB152" s="145" t="s">
        <v>1</v>
      </c>
      <c r="BL152" s="64">
        <f t="shared" si="29"/>
        <v>31.857142857142858</v>
      </c>
      <c r="BM152" s="64">
        <f t="shared" si="30"/>
        <v>35.68</v>
      </c>
      <c r="BN152" s="64">
        <f t="shared" si="31"/>
        <v>4.5787545787545784E-2</v>
      </c>
      <c r="BO152" s="64">
        <f t="shared" si="32"/>
        <v>5.128205128205128E-2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150</v>
      </c>
      <c r="X153" s="374">
        <f t="shared" si="28"/>
        <v>151.20000000000002</v>
      </c>
      <c r="Y153" s="36">
        <f>IFERROR(IF(X153=0,"",ROUNDUP(X153/H153,0)*0.00753),"")</f>
        <v>0.27107999999999999</v>
      </c>
      <c r="Z153" s="56"/>
      <c r="AA153" s="57"/>
      <c r="AE153" s="64"/>
      <c r="BB153" s="146" t="s">
        <v>1</v>
      </c>
      <c r="BL153" s="64">
        <f t="shared" si="29"/>
        <v>157.14285714285714</v>
      </c>
      <c r="BM153" s="64">
        <f t="shared" si="30"/>
        <v>158.4</v>
      </c>
      <c r="BN153" s="64">
        <f t="shared" si="31"/>
        <v>0.22893772893772893</v>
      </c>
      <c r="BO153" s="64">
        <f t="shared" si="32"/>
        <v>0.23076923076923075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105</v>
      </c>
      <c r="X154" s="374">
        <f t="shared" si="28"/>
        <v>105</v>
      </c>
      <c r="Y154" s="36">
        <f>IFERROR(IF(X154=0,"",ROUNDUP(X154/H154,0)*0.00502),"")</f>
        <v>0.251</v>
      </c>
      <c r="Z154" s="56"/>
      <c r="AA154" s="57"/>
      <c r="AE154" s="64"/>
      <c r="BB154" s="147" t="s">
        <v>1</v>
      </c>
      <c r="BL154" s="64">
        <f t="shared" si="29"/>
        <v>111.5</v>
      </c>
      <c r="BM154" s="64">
        <f t="shared" si="30"/>
        <v>111.5</v>
      </c>
      <c r="BN154" s="64">
        <f t="shared" si="31"/>
        <v>0.21367521367521369</v>
      </c>
      <c r="BO154" s="64">
        <f t="shared" si="32"/>
        <v>0.21367521367521369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39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122.5</v>
      </c>
      <c r="X156" s="374">
        <f t="shared" si="28"/>
        <v>123.9</v>
      </c>
      <c r="Y156" s="36">
        <f>IFERROR(IF(X156=0,"",ROUNDUP(X156/H156,0)*0.00502),"")</f>
        <v>0.29618</v>
      </c>
      <c r="Z156" s="56"/>
      <c r="AA156" s="57"/>
      <c r="AE156" s="64"/>
      <c r="BB156" s="149" t="s">
        <v>1</v>
      </c>
      <c r="BL156" s="64">
        <f t="shared" si="29"/>
        <v>130.08333333333334</v>
      </c>
      <c r="BM156" s="64">
        <f t="shared" si="30"/>
        <v>131.57</v>
      </c>
      <c r="BN156" s="64">
        <f t="shared" si="31"/>
        <v>0.2492877492877493</v>
      </c>
      <c r="BO156" s="64">
        <f t="shared" si="32"/>
        <v>0.25213675213675218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192.5</v>
      </c>
      <c r="X157" s="374">
        <f t="shared" si="28"/>
        <v>193.20000000000002</v>
      </c>
      <c r="Y157" s="36">
        <f>IFERROR(IF(X157=0,"",ROUNDUP(X157/H157,0)*0.00502),"")</f>
        <v>0.46184000000000003</v>
      </c>
      <c r="Z157" s="56"/>
      <c r="AA157" s="57"/>
      <c r="AE157" s="64"/>
      <c r="BB157" s="150" t="s">
        <v>1</v>
      </c>
      <c r="BL157" s="64">
        <f t="shared" si="29"/>
        <v>201.66666666666669</v>
      </c>
      <c r="BM157" s="64">
        <f t="shared" si="30"/>
        <v>202.40000000000003</v>
      </c>
      <c r="BN157" s="64">
        <f t="shared" si="31"/>
        <v>0.39173789173789175</v>
      </c>
      <c r="BO157" s="64">
        <f t="shared" si="32"/>
        <v>0.39316239316239321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388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9"/>
      <c r="O160" s="390" t="s">
        <v>72</v>
      </c>
      <c r="P160" s="391"/>
      <c r="Q160" s="391"/>
      <c r="R160" s="391"/>
      <c r="S160" s="391"/>
      <c r="T160" s="391"/>
      <c r="U160" s="392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259.52380952380952</v>
      </c>
      <c r="X160" s="375">
        <f>IFERROR(X151/H151,"0")+IFERROR(X152/H152,"0")+IFERROR(X153/H153,"0")+IFERROR(X154/H154,"0")+IFERROR(X155/H155,"0")+IFERROR(X156/H156,"0")+IFERROR(X157/H157,"0")+IFERROR(X158/H158,"0")+IFERROR(X159/H159,"0")</f>
        <v>262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1.46835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9"/>
      <c r="O161" s="390" t="s">
        <v>72</v>
      </c>
      <c r="P161" s="391"/>
      <c r="Q161" s="391"/>
      <c r="R161" s="391"/>
      <c r="S161" s="391"/>
      <c r="T161" s="391"/>
      <c r="U161" s="392"/>
      <c r="V161" s="37" t="s">
        <v>67</v>
      </c>
      <c r="W161" s="375">
        <f>IFERROR(SUM(W151:W159),"0")</f>
        <v>670</v>
      </c>
      <c r="X161" s="375">
        <f>IFERROR(SUM(X151:X159),"0")</f>
        <v>678.30000000000007</v>
      </c>
      <c r="Y161" s="37"/>
      <c r="Z161" s="376"/>
      <c r="AA161" s="376"/>
    </row>
    <row r="162" spans="1:67" ht="16.5" hidden="1" customHeight="1" x14ac:dyDescent="0.25">
      <c r="A162" s="403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hidden="1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88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9"/>
      <c r="O166" s="390" t="s">
        <v>72</v>
      </c>
      <c r="P166" s="391"/>
      <c r="Q166" s="391"/>
      <c r="R166" s="391"/>
      <c r="S166" s="391"/>
      <c r="T166" s="391"/>
      <c r="U166" s="392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9"/>
      <c r="O167" s="390" t="s">
        <v>72</v>
      </c>
      <c r="P167" s="391"/>
      <c r="Q167" s="391"/>
      <c r="R167" s="391"/>
      <c r="S167" s="391"/>
      <c r="T167" s="391"/>
      <c r="U167" s="392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88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9"/>
      <c r="O171" s="390" t="s">
        <v>72</v>
      </c>
      <c r="P171" s="391"/>
      <c r="Q171" s="391"/>
      <c r="R171" s="391"/>
      <c r="S171" s="391"/>
      <c r="T171" s="391"/>
      <c r="U171" s="392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9"/>
      <c r="O172" s="390" t="s">
        <v>72</v>
      </c>
      <c r="P172" s="391"/>
      <c r="Q172" s="391"/>
      <c r="R172" s="391"/>
      <c r="S172" s="391"/>
      <c r="T172" s="391"/>
      <c r="U172" s="392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130</v>
      </c>
      <c r="X174" s="374">
        <f>IFERROR(IF(W174="",0,CEILING((W174/$H174),1)*$H174),"")</f>
        <v>135</v>
      </c>
      <c r="Y174" s="36">
        <f>IFERROR(IF(X174=0,"",ROUNDUP(X174/H174,0)*0.00937),"")</f>
        <v>0.23424999999999999</v>
      </c>
      <c r="Z174" s="56"/>
      <c r="AA174" s="57"/>
      <c r="AE174" s="64"/>
      <c r="BB174" s="157" t="s">
        <v>1</v>
      </c>
      <c r="BL174" s="64">
        <f>IFERROR(W174*I174/H174,"0")</f>
        <v>135.05555555555557</v>
      </c>
      <c r="BM174" s="64">
        <f>IFERROR(X174*I174/H174,"0")</f>
        <v>140.25</v>
      </c>
      <c r="BN174" s="64">
        <f>IFERROR(1/J174*(W174/H174),"0")</f>
        <v>0.20061728395061726</v>
      </c>
      <c r="BO174" s="64">
        <f>IFERROR(1/J174*(X174/H174),"0")</f>
        <v>0.20833333333333334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80</v>
      </c>
      <c r="X175" s="374">
        <f>IFERROR(IF(W175="",0,CEILING((W175/$H175),1)*$H175),"")</f>
        <v>81</v>
      </c>
      <c r="Y175" s="36">
        <f>IFERROR(IF(X175=0,"",ROUNDUP(X175/H175,0)*0.00937),"")</f>
        <v>0.14055000000000001</v>
      </c>
      <c r="Z175" s="56"/>
      <c r="AA175" s="57"/>
      <c r="AE175" s="64"/>
      <c r="BB175" s="158" t="s">
        <v>1</v>
      </c>
      <c r="BL175" s="64">
        <f>IFERROR(W175*I175/H175,"0")</f>
        <v>83.111111111111114</v>
      </c>
      <c r="BM175" s="64">
        <f>IFERROR(X175*I175/H175,"0")</f>
        <v>84.15</v>
      </c>
      <c r="BN175" s="64">
        <f>IFERROR(1/J175*(W175/H175),"0")</f>
        <v>0.12345679012345677</v>
      </c>
      <c r="BO175" s="64">
        <f>IFERROR(1/J175*(X175/H175),"0")</f>
        <v>0.12499999999999999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200</v>
      </c>
      <c r="X176" s="374">
        <f>IFERROR(IF(W176="",0,CEILING((W176/$H176),1)*$H176),"")</f>
        <v>205.20000000000002</v>
      </c>
      <c r="Y176" s="36">
        <f>IFERROR(IF(X176=0,"",ROUNDUP(X176/H176,0)*0.00937),"")</f>
        <v>0.35605999999999999</v>
      </c>
      <c r="Z176" s="56"/>
      <c r="AA176" s="57"/>
      <c r="AE176" s="64"/>
      <c r="BB176" s="159" t="s">
        <v>1</v>
      </c>
      <c r="BL176" s="64">
        <f>IFERROR(W176*I176/H176,"0")</f>
        <v>207.77777777777777</v>
      </c>
      <c r="BM176" s="64">
        <f>IFERROR(X176*I176/H176,"0")</f>
        <v>213.18000000000004</v>
      </c>
      <c r="BN176" s="64">
        <f>IFERROR(1/J176*(W176/H176),"0")</f>
        <v>0.30864197530864196</v>
      </c>
      <c r="BO176" s="64">
        <f>IFERROR(1/J176*(X176/H176),"0")</f>
        <v>0.31666666666666665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140</v>
      </c>
      <c r="X177" s="374">
        <f>IFERROR(IF(W177="",0,CEILING((W177/$H177),1)*$H177),"")</f>
        <v>140.4</v>
      </c>
      <c r="Y177" s="36">
        <f>IFERROR(IF(X177=0,"",ROUNDUP(X177/H177,0)*0.00937),"")</f>
        <v>0.24362</v>
      </c>
      <c r="Z177" s="56"/>
      <c r="AA177" s="57"/>
      <c r="AE177" s="64"/>
      <c r="BB177" s="160" t="s">
        <v>1</v>
      </c>
      <c r="BL177" s="64">
        <f>IFERROR(W177*I177/H177,"0")</f>
        <v>145.44444444444446</v>
      </c>
      <c r="BM177" s="64">
        <f>IFERROR(X177*I177/H177,"0")</f>
        <v>145.86000000000001</v>
      </c>
      <c r="BN177" s="64">
        <f>IFERROR(1/J177*(W177/H177),"0")</f>
        <v>0.21604938271604937</v>
      </c>
      <c r="BO177" s="64">
        <f>IFERROR(1/J177*(X177/H177),"0")</f>
        <v>0.21666666666666667</v>
      </c>
    </row>
    <row r="178" spans="1:67" x14ac:dyDescent="0.2">
      <c r="A178" s="388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9"/>
      <c r="O178" s="390" t="s">
        <v>72</v>
      </c>
      <c r="P178" s="391"/>
      <c r="Q178" s="391"/>
      <c r="R178" s="391"/>
      <c r="S178" s="391"/>
      <c r="T178" s="391"/>
      <c r="U178" s="392"/>
      <c r="V178" s="37" t="s">
        <v>73</v>
      </c>
      <c r="W178" s="375">
        <f>IFERROR(W174/H174,"0")+IFERROR(W175/H175,"0")+IFERROR(W176/H176,"0")+IFERROR(W177/H177,"0")</f>
        <v>101.85185185185185</v>
      </c>
      <c r="X178" s="375">
        <f>IFERROR(X174/H174,"0")+IFERROR(X175/H175,"0")+IFERROR(X176/H176,"0")+IFERROR(X177/H177,"0")</f>
        <v>104</v>
      </c>
      <c r="Y178" s="375">
        <f>IFERROR(IF(Y174="",0,Y174),"0")+IFERROR(IF(Y175="",0,Y175),"0")+IFERROR(IF(Y176="",0,Y176),"0")+IFERROR(IF(Y177="",0,Y177),"0")</f>
        <v>0.97448000000000001</v>
      </c>
      <c r="Z178" s="376"/>
      <c r="AA178" s="376"/>
    </row>
    <row r="179" spans="1:67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9"/>
      <c r="O179" s="390" t="s">
        <v>72</v>
      </c>
      <c r="P179" s="391"/>
      <c r="Q179" s="391"/>
      <c r="R179" s="391"/>
      <c r="S179" s="391"/>
      <c r="T179" s="391"/>
      <c r="U179" s="392"/>
      <c r="V179" s="37" t="s">
        <v>67</v>
      </c>
      <c r="W179" s="375">
        <f>IFERROR(SUM(W174:W177),"0")</f>
        <v>550</v>
      </c>
      <c r="X179" s="375">
        <f>IFERROR(SUM(X174:X177),"0")</f>
        <v>561.6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200</v>
      </c>
      <c r="X186" s="374">
        <f t="shared" si="33"/>
        <v>200.1</v>
      </c>
      <c r="Y186" s="36">
        <f>IFERROR(IF(X186=0,"",ROUNDUP(X186/H186,0)*0.02175),"")</f>
        <v>0.50024999999999997</v>
      </c>
      <c r="Z186" s="56"/>
      <c r="AA186" s="57"/>
      <c r="AE186" s="64"/>
      <c r="BB186" s="166" t="s">
        <v>1</v>
      </c>
      <c r="BL186" s="64">
        <f t="shared" si="34"/>
        <v>212.96551724137933</v>
      </c>
      <c r="BM186" s="64">
        <f t="shared" si="35"/>
        <v>213.072</v>
      </c>
      <c r="BN186" s="64">
        <f t="shared" si="36"/>
        <v>0.41050903119868637</v>
      </c>
      <c r="BO186" s="64">
        <f t="shared" si="37"/>
        <v>0.4107142857142857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320</v>
      </c>
      <c r="X187" s="374">
        <f t="shared" si="33"/>
        <v>321.59999999999997</v>
      </c>
      <c r="Y187" s="36">
        <f>IFERROR(IF(X187=0,"",ROUNDUP(X187/H187,0)*0.00753),"")</f>
        <v>1.00902</v>
      </c>
      <c r="Z187" s="56"/>
      <c r="AA187" s="57"/>
      <c r="AE187" s="64"/>
      <c r="BB187" s="167" t="s">
        <v>1</v>
      </c>
      <c r="BL187" s="64">
        <f t="shared" si="34"/>
        <v>356.26666666666671</v>
      </c>
      <c r="BM187" s="64">
        <f t="shared" si="35"/>
        <v>358.048</v>
      </c>
      <c r="BN187" s="64">
        <f t="shared" si="36"/>
        <v>0.85470085470085477</v>
      </c>
      <c r="BO187" s="64">
        <f t="shared" si="37"/>
        <v>0.85897435897435892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360</v>
      </c>
      <c r="X189" s="374">
        <f t="shared" si="33"/>
        <v>360</v>
      </c>
      <c r="Y189" s="36">
        <f>IFERROR(IF(X189=0,"",ROUNDUP(X189/H189,0)*0.00753),"")</f>
        <v>1.1294999999999999</v>
      </c>
      <c r="Z189" s="56"/>
      <c r="AA189" s="57"/>
      <c r="AE189" s="64"/>
      <c r="BB189" s="169" t="s">
        <v>1</v>
      </c>
      <c r="BL189" s="64">
        <f t="shared" si="34"/>
        <v>390</v>
      </c>
      <c r="BM189" s="64">
        <f t="shared" si="35"/>
        <v>390</v>
      </c>
      <c r="BN189" s="64">
        <f t="shared" si="36"/>
        <v>0.96153846153846145</v>
      </c>
      <c r="BO189" s="64">
        <f t="shared" si="37"/>
        <v>0.96153846153846145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6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320</v>
      </c>
      <c r="X191" s="374">
        <f t="shared" si="33"/>
        <v>321.59999999999997</v>
      </c>
      <c r="Y191" s="36">
        <f t="shared" ref="Y191:Y197" si="38">IFERROR(IF(X191=0,"",ROUNDUP(X191/H191,0)*0.00753),"")</f>
        <v>1.00902</v>
      </c>
      <c r="Z191" s="56"/>
      <c r="AA191" s="57"/>
      <c r="AE191" s="64"/>
      <c r="BB191" s="171" t="s">
        <v>1</v>
      </c>
      <c r="BL191" s="64">
        <f t="shared" si="34"/>
        <v>358.66666666666669</v>
      </c>
      <c r="BM191" s="64">
        <f t="shared" si="35"/>
        <v>360.46</v>
      </c>
      <c r="BN191" s="64">
        <f t="shared" si="36"/>
        <v>0.85470085470085477</v>
      </c>
      <c r="BO191" s="64">
        <f t="shared" si="37"/>
        <v>0.85897435897435892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3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600</v>
      </c>
      <c r="X193" s="374">
        <f t="shared" si="33"/>
        <v>600</v>
      </c>
      <c r="Y193" s="36">
        <f t="shared" si="38"/>
        <v>1.8825000000000001</v>
      </c>
      <c r="Z193" s="56"/>
      <c r="AA193" s="57"/>
      <c r="AE193" s="64"/>
      <c r="BB193" s="173" t="s">
        <v>1</v>
      </c>
      <c r="BL193" s="64">
        <f t="shared" si="34"/>
        <v>668</v>
      </c>
      <c r="BM193" s="64">
        <f t="shared" si="35"/>
        <v>668</v>
      </c>
      <c r="BN193" s="64">
        <f t="shared" si="36"/>
        <v>1.6025641025641024</v>
      </c>
      <c r="BO193" s="64">
        <f t="shared" si="37"/>
        <v>1.6025641025641024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140</v>
      </c>
      <c r="X196" s="374">
        <f t="shared" si="33"/>
        <v>141.6</v>
      </c>
      <c r="Y196" s="36">
        <f t="shared" si="38"/>
        <v>0.44427</v>
      </c>
      <c r="Z196" s="56"/>
      <c r="AA196" s="57"/>
      <c r="AE196" s="64"/>
      <c r="BB196" s="176" t="s">
        <v>1</v>
      </c>
      <c r="BL196" s="64">
        <f t="shared" si="34"/>
        <v>155.8666666666667</v>
      </c>
      <c r="BM196" s="64">
        <f t="shared" si="35"/>
        <v>157.64800000000002</v>
      </c>
      <c r="BN196" s="64">
        <f t="shared" si="36"/>
        <v>0.37393162393162394</v>
      </c>
      <c r="BO196" s="64">
        <f t="shared" si="37"/>
        <v>0.37820512820512819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6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280</v>
      </c>
      <c r="X197" s="374">
        <f t="shared" si="33"/>
        <v>280.8</v>
      </c>
      <c r="Y197" s="36">
        <f t="shared" si="38"/>
        <v>0.88101000000000007</v>
      </c>
      <c r="Z197" s="56"/>
      <c r="AA197" s="57"/>
      <c r="AE197" s="64"/>
      <c r="BB197" s="177" t="s">
        <v>1</v>
      </c>
      <c r="BL197" s="64">
        <f t="shared" si="34"/>
        <v>312.43333333333334</v>
      </c>
      <c r="BM197" s="64">
        <f t="shared" si="35"/>
        <v>313.32600000000002</v>
      </c>
      <c r="BN197" s="64">
        <f t="shared" si="36"/>
        <v>0.74786324786324787</v>
      </c>
      <c r="BO197" s="64">
        <f t="shared" si="37"/>
        <v>0.75000000000000011</v>
      </c>
    </row>
    <row r="198" spans="1:67" x14ac:dyDescent="0.2">
      <c r="A198" s="388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9"/>
      <c r="O198" s="390" t="s">
        <v>72</v>
      </c>
      <c r="P198" s="391"/>
      <c r="Q198" s="391"/>
      <c r="R198" s="391"/>
      <c r="S198" s="391"/>
      <c r="T198" s="391"/>
      <c r="U198" s="392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864.65517241379314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867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6.8555700000000002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9"/>
      <c r="O199" s="390" t="s">
        <v>72</v>
      </c>
      <c r="P199" s="391"/>
      <c r="Q199" s="391"/>
      <c r="R199" s="391"/>
      <c r="S199" s="391"/>
      <c r="T199" s="391"/>
      <c r="U199" s="392"/>
      <c r="V199" s="37" t="s">
        <v>67</v>
      </c>
      <c r="W199" s="375">
        <f>IFERROR(SUM(W181:W197),"0")</f>
        <v>2220</v>
      </c>
      <c r="X199" s="375">
        <f>IFERROR(SUM(X181:X197),"0")</f>
        <v>2225.6999999999998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2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48</v>
      </c>
      <c r="X203" s="374">
        <f>IFERROR(IF(W203="",0,CEILING((W203/$H203),1)*$H203),"")</f>
        <v>48</v>
      </c>
      <c r="Y203" s="36">
        <f>IFERROR(IF(X203=0,"",ROUNDUP(X203/H203,0)*0.00753),"")</f>
        <v>0.15060000000000001</v>
      </c>
      <c r="Z203" s="56"/>
      <c r="AA203" s="57"/>
      <c r="AE203" s="64"/>
      <c r="BB203" s="180" t="s">
        <v>1</v>
      </c>
      <c r="BL203" s="64">
        <f>IFERROR(W203*I203/H203,"0")</f>
        <v>53.440000000000005</v>
      </c>
      <c r="BM203" s="64">
        <f>IFERROR(X203*I203/H203,"0")</f>
        <v>53.440000000000005</v>
      </c>
      <c r="BN203" s="64">
        <f>IFERROR(1/J203*(W203/H203),"0")</f>
        <v>0.12820512820512819</v>
      </c>
      <c r="BO203" s="64">
        <f>IFERROR(1/J203*(X203/H203),"0")</f>
        <v>0.12820512820512819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48</v>
      </c>
      <c r="X204" s="374">
        <f>IFERROR(IF(W204="",0,CEILING((W204/$H204),1)*$H204),"")</f>
        <v>48</v>
      </c>
      <c r="Y204" s="36">
        <f>IFERROR(IF(X204=0,"",ROUNDUP(X204/H204,0)*0.00753),"")</f>
        <v>0.15060000000000001</v>
      </c>
      <c r="Z204" s="56"/>
      <c r="AA204" s="57"/>
      <c r="AE204" s="64"/>
      <c r="BB204" s="181" t="s">
        <v>1</v>
      </c>
      <c r="BL204" s="64">
        <f>IFERROR(W204*I204/H204,"0")</f>
        <v>53.440000000000005</v>
      </c>
      <c r="BM204" s="64">
        <f>IFERROR(X204*I204/H204,"0")</f>
        <v>53.440000000000005</v>
      </c>
      <c r="BN204" s="64">
        <f>IFERROR(1/J204*(W204/H204),"0")</f>
        <v>0.12820512820512819</v>
      </c>
      <c r="BO204" s="64">
        <f>IFERROR(1/J204*(X204/H204),"0")</f>
        <v>0.12820512820512819</v>
      </c>
    </row>
    <row r="205" spans="1:67" x14ac:dyDescent="0.2">
      <c r="A205" s="388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9"/>
      <c r="O205" s="390" t="s">
        <v>72</v>
      </c>
      <c r="P205" s="391"/>
      <c r="Q205" s="391"/>
      <c r="R205" s="391"/>
      <c r="S205" s="391"/>
      <c r="T205" s="391"/>
      <c r="U205" s="392"/>
      <c r="V205" s="37" t="s">
        <v>73</v>
      </c>
      <c r="W205" s="375">
        <f>IFERROR(W201/H201,"0")+IFERROR(W202/H202,"0")+IFERROR(W203/H203,"0")+IFERROR(W204/H204,"0")</f>
        <v>40</v>
      </c>
      <c r="X205" s="375">
        <f>IFERROR(X201/H201,"0")+IFERROR(X202/H202,"0")+IFERROR(X203/H203,"0")+IFERROR(X204/H204,"0")</f>
        <v>40</v>
      </c>
      <c r="Y205" s="375">
        <f>IFERROR(IF(Y201="",0,Y201),"0")+IFERROR(IF(Y202="",0,Y202),"0")+IFERROR(IF(Y203="",0,Y203),"0")+IFERROR(IF(Y204="",0,Y204),"0")</f>
        <v>0.30120000000000002</v>
      </c>
      <c r="Z205" s="376"/>
      <c r="AA205" s="376"/>
    </row>
    <row r="206" spans="1:67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9"/>
      <c r="O206" s="390" t="s">
        <v>72</v>
      </c>
      <c r="P206" s="391"/>
      <c r="Q206" s="391"/>
      <c r="R206" s="391"/>
      <c r="S206" s="391"/>
      <c r="T206" s="391"/>
      <c r="U206" s="392"/>
      <c r="V206" s="37" t="s">
        <v>67</v>
      </c>
      <c r="W206" s="375">
        <f>IFERROR(SUM(W201:W204),"0")</f>
        <v>96</v>
      </c>
      <c r="X206" s="375">
        <f>IFERROR(SUM(X201:X204),"0")</f>
        <v>96</v>
      </c>
      <c r="Y206" s="37"/>
      <c r="Z206" s="376"/>
      <c r="AA206" s="376"/>
    </row>
    <row r="207" spans="1:67" ht="16.5" hidden="1" customHeight="1" x14ac:dyDescent="0.25">
      <c r="A207" s="403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hidden="1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50</v>
      </c>
      <c r="X211" s="374">
        <f t="shared" si="39"/>
        <v>58</v>
      </c>
      <c r="Y211" s="36">
        <f>IFERROR(IF(X211=0,"",ROUNDUP(X211/H211,0)*0.02175),"")</f>
        <v>0.10874999999999999</v>
      </c>
      <c r="Z211" s="56"/>
      <c r="AA211" s="57"/>
      <c r="AE211" s="64"/>
      <c r="BB211" s="184" t="s">
        <v>1</v>
      </c>
      <c r="BL211" s="64">
        <f t="shared" si="40"/>
        <v>52.068965517241381</v>
      </c>
      <c r="BM211" s="64">
        <f t="shared" si="41"/>
        <v>60.4</v>
      </c>
      <c r="BN211" s="64">
        <f t="shared" si="42"/>
        <v>7.6970443349753698E-2</v>
      </c>
      <c r="BO211" s="64">
        <f t="shared" si="43"/>
        <v>8.9285714285714274E-2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40</v>
      </c>
      <c r="X214" s="374">
        <f t="shared" si="39"/>
        <v>40</v>
      </c>
      <c r="Y214" s="36">
        <f>IFERROR(IF(X214=0,"",ROUNDUP(X214/H214,0)*0.00937),"")</f>
        <v>9.3700000000000006E-2</v>
      </c>
      <c r="Z214" s="56"/>
      <c r="AA214" s="57"/>
      <c r="AE214" s="64"/>
      <c r="BB214" s="187" t="s">
        <v>1</v>
      </c>
      <c r="BL214" s="64">
        <f t="shared" si="40"/>
        <v>42.400000000000006</v>
      </c>
      <c r="BM214" s="64">
        <f t="shared" si="41"/>
        <v>42.400000000000006</v>
      </c>
      <c r="BN214" s="64">
        <f t="shared" si="42"/>
        <v>8.3333333333333329E-2</v>
      </c>
      <c r="BO214" s="64">
        <f t="shared" si="43"/>
        <v>8.3333333333333329E-2</v>
      </c>
    </row>
    <row r="215" spans="1:67" x14ac:dyDescent="0.2">
      <c r="A215" s="388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9"/>
      <c r="O215" s="390" t="s">
        <v>72</v>
      </c>
      <c r="P215" s="391"/>
      <c r="Q215" s="391"/>
      <c r="R215" s="391"/>
      <c r="S215" s="391"/>
      <c r="T215" s="391"/>
      <c r="U215" s="392"/>
      <c r="V215" s="37" t="s">
        <v>73</v>
      </c>
      <c r="W215" s="375">
        <f>IFERROR(W209/H209,"0")+IFERROR(W210/H210,"0")+IFERROR(W211/H211,"0")+IFERROR(W212/H212,"0")+IFERROR(W213/H213,"0")+IFERROR(W214/H214,"0")</f>
        <v>14.310344827586206</v>
      </c>
      <c r="X215" s="375">
        <f>IFERROR(X209/H209,"0")+IFERROR(X210/H210,"0")+IFERROR(X211/H211,"0")+IFERROR(X212/H212,"0")+IFERROR(X213/H213,"0")+IFERROR(X214/H214,"0")</f>
        <v>15</v>
      </c>
      <c r="Y215" s="375">
        <f>IFERROR(IF(Y209="",0,Y209),"0")+IFERROR(IF(Y210="",0,Y210),"0")+IFERROR(IF(Y211="",0,Y211),"0")+IFERROR(IF(Y212="",0,Y212),"0")+IFERROR(IF(Y213="",0,Y213),"0")+IFERROR(IF(Y214="",0,Y214),"0")</f>
        <v>0.20244999999999999</v>
      </c>
      <c r="Z215" s="376"/>
      <c r="AA215" s="376"/>
    </row>
    <row r="216" spans="1:67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9"/>
      <c r="O216" s="390" t="s">
        <v>72</v>
      </c>
      <c r="P216" s="391"/>
      <c r="Q216" s="391"/>
      <c r="R216" s="391"/>
      <c r="S216" s="391"/>
      <c r="T216" s="391"/>
      <c r="U216" s="392"/>
      <c r="V216" s="37" t="s">
        <v>67</v>
      </c>
      <c r="W216" s="375">
        <f>IFERROR(SUM(W209:W214),"0")</f>
        <v>90</v>
      </c>
      <c r="X216" s="375">
        <f>IFERROR(SUM(X209:X214),"0")</f>
        <v>98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245</v>
      </c>
      <c r="X218" s="374">
        <f>IFERROR(IF(W218="",0,CEILING((W218/$H218),1)*$H218),"")</f>
        <v>245.70000000000002</v>
      </c>
      <c r="Y218" s="36">
        <f>IFERROR(IF(X218=0,"",ROUNDUP(X218/H218,0)*0.00502),"")</f>
        <v>0.58733999999999997</v>
      </c>
      <c r="Z218" s="56"/>
      <c r="AA218" s="57"/>
      <c r="AE218" s="64"/>
      <c r="BB218" s="188" t="s">
        <v>1</v>
      </c>
      <c r="BL218" s="64">
        <f>IFERROR(W218*I218/H218,"0")</f>
        <v>256.66666666666663</v>
      </c>
      <c r="BM218" s="64">
        <f>IFERROR(X218*I218/H218,"0")</f>
        <v>257.40000000000003</v>
      </c>
      <c r="BN218" s="64">
        <f>IFERROR(1/J218*(W218/H218),"0")</f>
        <v>0.4985754985754986</v>
      </c>
      <c r="BO218" s="64">
        <f>IFERROR(1/J218*(X218/H218),"0")</f>
        <v>0.5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3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388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9"/>
      <c r="O220" s="390" t="s">
        <v>72</v>
      </c>
      <c r="P220" s="391"/>
      <c r="Q220" s="391"/>
      <c r="R220" s="391"/>
      <c r="S220" s="391"/>
      <c r="T220" s="391"/>
      <c r="U220" s="392"/>
      <c r="V220" s="37" t="s">
        <v>73</v>
      </c>
      <c r="W220" s="375">
        <f>IFERROR(W218/H218,"0")+IFERROR(W219/H219,"0")</f>
        <v>116.66666666666666</v>
      </c>
      <c r="X220" s="375">
        <f>IFERROR(X218/H218,"0")+IFERROR(X219/H219,"0")</f>
        <v>117</v>
      </c>
      <c r="Y220" s="375">
        <f>IFERROR(IF(Y218="",0,Y218),"0")+IFERROR(IF(Y219="",0,Y219),"0")</f>
        <v>0.58733999999999997</v>
      </c>
      <c r="Z220" s="376"/>
      <c r="AA220" s="376"/>
    </row>
    <row r="221" spans="1:67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9"/>
      <c r="O221" s="390" t="s">
        <v>72</v>
      </c>
      <c r="P221" s="391"/>
      <c r="Q221" s="391"/>
      <c r="R221" s="391"/>
      <c r="S221" s="391"/>
      <c r="T221" s="391"/>
      <c r="U221" s="392"/>
      <c r="V221" s="37" t="s">
        <v>67</v>
      </c>
      <c r="W221" s="375">
        <f>IFERROR(SUM(W218:W219),"0")</f>
        <v>245</v>
      </c>
      <c r="X221" s="375">
        <f>IFERROR(SUM(X218:X219),"0")</f>
        <v>245.70000000000002</v>
      </c>
      <c r="Y221" s="37"/>
      <c r="Z221" s="376"/>
      <c r="AA221" s="376"/>
    </row>
    <row r="222" spans="1:67" ht="16.5" hidden="1" customHeight="1" x14ac:dyDescent="0.25">
      <c r="A222" s="403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hidden="1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60</v>
      </c>
      <c r="X224" s="374">
        <f t="shared" ref="X224:X229" si="44">IFERROR(IF(W224="",0,CEILING((W224/$H224),1)*$H224),"")</f>
        <v>69.599999999999994</v>
      </c>
      <c r="Y224" s="36">
        <f>IFERROR(IF(X224=0,"",ROUNDUP(X224/H224,0)*0.02175),"")</f>
        <v>0.1305</v>
      </c>
      <c r="Z224" s="56"/>
      <c r="AA224" s="57"/>
      <c r="AE224" s="64"/>
      <c r="BB224" s="190" t="s">
        <v>1</v>
      </c>
      <c r="BL224" s="64">
        <f t="shared" ref="BL224:BL229" si="45">IFERROR(W224*I224/H224,"0")</f>
        <v>62.482758620689651</v>
      </c>
      <c r="BM224" s="64">
        <f t="shared" ref="BM224:BM229" si="46">IFERROR(X224*I224/H224,"0")</f>
        <v>72.47999999999999</v>
      </c>
      <c r="BN224" s="64">
        <f t="shared" ref="BN224:BN229" si="47">IFERROR(1/J224*(W224/H224),"0")</f>
        <v>9.2364532019704432E-2</v>
      </c>
      <c r="BO224" s="64">
        <f t="shared" ref="BO224:BO229" si="48">IFERROR(1/J224*(X224/H224),"0")</f>
        <v>0.10714285714285714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80</v>
      </c>
      <c r="X226" s="374">
        <f t="shared" si="44"/>
        <v>81.2</v>
      </c>
      <c r="Y226" s="36">
        <f>IFERROR(IF(X226=0,"",ROUNDUP(X226/H226,0)*0.02175),"")</f>
        <v>0.15225</v>
      </c>
      <c r="Z226" s="56"/>
      <c r="AA226" s="57"/>
      <c r="AE226" s="64"/>
      <c r="BB226" s="192" t="s">
        <v>1</v>
      </c>
      <c r="BL226" s="64">
        <f t="shared" si="45"/>
        <v>83.310344827586206</v>
      </c>
      <c r="BM226" s="64">
        <f t="shared" si="46"/>
        <v>84.56</v>
      </c>
      <c r="BN226" s="64">
        <f t="shared" si="47"/>
        <v>0.12315270935960591</v>
      </c>
      <c r="BO226" s="64">
        <f t="shared" si="48"/>
        <v>0.125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12</v>
      </c>
      <c r="X227" s="374">
        <f t="shared" si="44"/>
        <v>12</v>
      </c>
      <c r="Y227" s="36">
        <f>IFERROR(IF(X227=0,"",ROUNDUP(X227/H227,0)*0.00937),"")</f>
        <v>2.811E-2</v>
      </c>
      <c r="Z227" s="56"/>
      <c r="AA227" s="57"/>
      <c r="AE227" s="64"/>
      <c r="BB227" s="193" t="s">
        <v>1</v>
      </c>
      <c r="BL227" s="64">
        <f t="shared" si="45"/>
        <v>12.72</v>
      </c>
      <c r="BM227" s="64">
        <f t="shared" si="46"/>
        <v>12.72</v>
      </c>
      <c r="BN227" s="64">
        <f t="shared" si="47"/>
        <v>2.5000000000000001E-2</v>
      </c>
      <c r="BO227" s="64">
        <f t="shared" si="48"/>
        <v>2.5000000000000001E-2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36</v>
      </c>
      <c r="X229" s="374">
        <f t="shared" si="44"/>
        <v>36</v>
      </c>
      <c r="Y229" s="36">
        <f>IFERROR(IF(X229=0,"",ROUNDUP(X229/H229,0)*0.00937),"")</f>
        <v>8.4330000000000002E-2</v>
      </c>
      <c r="Z229" s="56"/>
      <c r="AA229" s="57"/>
      <c r="AE229" s="64"/>
      <c r="BB229" s="195" t="s">
        <v>1</v>
      </c>
      <c r="BL229" s="64">
        <f t="shared" si="45"/>
        <v>38.160000000000004</v>
      </c>
      <c r="BM229" s="64">
        <f t="shared" si="46"/>
        <v>38.160000000000004</v>
      </c>
      <c r="BN229" s="64">
        <f t="shared" si="47"/>
        <v>7.4999999999999997E-2</v>
      </c>
      <c r="BO229" s="64">
        <f t="shared" si="48"/>
        <v>7.4999999999999997E-2</v>
      </c>
    </row>
    <row r="230" spans="1:67" x14ac:dyDescent="0.2">
      <c r="A230" s="388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9"/>
      <c r="O230" s="390" t="s">
        <v>72</v>
      </c>
      <c r="P230" s="391"/>
      <c r="Q230" s="391"/>
      <c r="R230" s="391"/>
      <c r="S230" s="391"/>
      <c r="T230" s="391"/>
      <c r="U230" s="392"/>
      <c r="V230" s="37" t="s">
        <v>73</v>
      </c>
      <c r="W230" s="375">
        <f>IFERROR(W224/H224,"0")+IFERROR(W225/H225,"0")+IFERROR(W226/H226,"0")+IFERROR(W227/H227,"0")+IFERROR(W228/H228,"0")+IFERROR(W229/H229,"0")</f>
        <v>24.068965517241381</v>
      </c>
      <c r="X230" s="375">
        <f>IFERROR(X224/H224,"0")+IFERROR(X225/H225,"0")+IFERROR(X226/H226,"0")+IFERROR(X227/H227,"0")+IFERROR(X228/H228,"0")+IFERROR(X229/H229,"0")</f>
        <v>25</v>
      </c>
      <c r="Y230" s="375">
        <f>IFERROR(IF(Y224="",0,Y224),"0")+IFERROR(IF(Y225="",0,Y225),"0")+IFERROR(IF(Y226="",0,Y226),"0")+IFERROR(IF(Y227="",0,Y227),"0")+IFERROR(IF(Y228="",0,Y228),"0")+IFERROR(IF(Y229="",0,Y229),"0")</f>
        <v>0.39519000000000004</v>
      </c>
      <c r="Z230" s="376"/>
      <c r="AA230" s="376"/>
    </row>
    <row r="231" spans="1:67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9"/>
      <c r="O231" s="390" t="s">
        <v>72</v>
      </c>
      <c r="P231" s="391"/>
      <c r="Q231" s="391"/>
      <c r="R231" s="391"/>
      <c r="S231" s="391"/>
      <c r="T231" s="391"/>
      <c r="U231" s="392"/>
      <c r="V231" s="37" t="s">
        <v>67</v>
      </c>
      <c r="W231" s="375">
        <f>IFERROR(SUM(W224:W229),"0")</f>
        <v>188</v>
      </c>
      <c r="X231" s="375">
        <f>IFERROR(SUM(X224:X229),"0")</f>
        <v>198.8</v>
      </c>
      <c r="Y231" s="37"/>
      <c r="Z231" s="376"/>
      <c r="AA231" s="376"/>
    </row>
    <row r="232" spans="1:67" ht="16.5" hidden="1" customHeight="1" x14ac:dyDescent="0.25">
      <c r="A232" s="403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hidden="1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5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idden="1" x14ac:dyDescent="0.2">
      <c r="A248" s="388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389"/>
      <c r="O248" s="390" t="s">
        <v>72</v>
      </c>
      <c r="P248" s="391"/>
      <c r="Q248" s="391"/>
      <c r="R248" s="391"/>
      <c r="S248" s="391"/>
      <c r="T248" s="391"/>
      <c r="U248" s="392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hidden="1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9"/>
      <c r="O249" s="390" t="s">
        <v>72</v>
      </c>
      <c r="P249" s="391"/>
      <c r="Q249" s="391"/>
      <c r="R249" s="391"/>
      <c r="S249" s="391"/>
      <c r="T249" s="391"/>
      <c r="U249" s="392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388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9"/>
      <c r="O252" s="390" t="s">
        <v>72</v>
      </c>
      <c r="P252" s="391"/>
      <c r="Q252" s="391"/>
      <c r="R252" s="391"/>
      <c r="S252" s="391"/>
      <c r="T252" s="391"/>
      <c r="U252" s="392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9"/>
      <c r="O253" s="390" t="s">
        <v>72</v>
      </c>
      <c r="P253" s="391"/>
      <c r="Q253" s="391"/>
      <c r="R253" s="391"/>
      <c r="S253" s="391"/>
      <c r="T253" s="391"/>
      <c r="U253" s="392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hidden="1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42.000000000000007</v>
      </c>
      <c r="X258" s="374">
        <f>IFERROR(IF(W258="",0,CEILING((W258/$H258),1)*$H258),"")</f>
        <v>42</v>
      </c>
      <c r="Y258" s="36">
        <f>IFERROR(IF(X258=0,"",ROUNDUP(X258/H258,0)*0.00502),"")</f>
        <v>0.1255</v>
      </c>
      <c r="Z258" s="56"/>
      <c r="AA258" s="57"/>
      <c r="AE258" s="64"/>
      <c r="BB258" s="214" t="s">
        <v>1</v>
      </c>
      <c r="BL258" s="64">
        <f>IFERROR(W258*I258/H258,"0")</f>
        <v>44.500000000000014</v>
      </c>
      <c r="BM258" s="64">
        <f>IFERROR(X258*I258/H258,"0")</f>
        <v>44.500000000000007</v>
      </c>
      <c r="BN258" s="64">
        <f>IFERROR(1/J258*(W258/H258),"0")</f>
        <v>0.10683760683760686</v>
      </c>
      <c r="BO258" s="64">
        <f>IFERROR(1/J258*(X258/H258),"0")</f>
        <v>0.10683760683760685</v>
      </c>
    </row>
    <row r="259" spans="1:67" x14ac:dyDescent="0.2">
      <c r="A259" s="388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89"/>
      <c r="O259" s="390" t="s">
        <v>72</v>
      </c>
      <c r="P259" s="391"/>
      <c r="Q259" s="391"/>
      <c r="R259" s="391"/>
      <c r="S259" s="391"/>
      <c r="T259" s="391"/>
      <c r="U259" s="392"/>
      <c r="V259" s="37" t="s">
        <v>73</v>
      </c>
      <c r="W259" s="375">
        <f>IFERROR(W255/H255,"0")+IFERROR(W256/H256,"0")+IFERROR(W257/H257,"0")+IFERROR(W258/H258,"0")</f>
        <v>25.000000000000004</v>
      </c>
      <c r="X259" s="375">
        <f>IFERROR(X255/H255,"0")+IFERROR(X256/H256,"0")+IFERROR(X257/H257,"0")+IFERROR(X258/H258,"0")</f>
        <v>25</v>
      </c>
      <c r="Y259" s="375">
        <f>IFERROR(IF(Y255="",0,Y255),"0")+IFERROR(IF(Y256="",0,Y256),"0")+IFERROR(IF(Y257="",0,Y257),"0")+IFERROR(IF(Y258="",0,Y258),"0")</f>
        <v>0.1255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9"/>
      <c r="O260" s="390" t="s">
        <v>72</v>
      </c>
      <c r="P260" s="391"/>
      <c r="Q260" s="391"/>
      <c r="R260" s="391"/>
      <c r="S260" s="391"/>
      <c r="T260" s="391"/>
      <c r="U260" s="392"/>
      <c r="V260" s="37" t="s">
        <v>67</v>
      </c>
      <c r="W260" s="375">
        <f>IFERROR(SUM(W255:W258),"0")</f>
        <v>42.000000000000007</v>
      </c>
      <c r="X260" s="375">
        <f>IFERROR(SUM(X255:X258),"0")</f>
        <v>42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hidden="1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5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52.8</v>
      </c>
      <c r="X269" s="374">
        <f t="shared" si="55"/>
        <v>53.46</v>
      </c>
      <c r="Y269" s="36">
        <f>IFERROR(IF(X269=0,"",ROUNDUP(X269/H269,0)*0.00753),"")</f>
        <v>0.20331000000000002</v>
      </c>
      <c r="Z269" s="56"/>
      <c r="AA269" s="57"/>
      <c r="AE269" s="64"/>
      <c r="BB269" s="222" t="s">
        <v>1</v>
      </c>
      <c r="BL269" s="64">
        <f t="shared" si="56"/>
        <v>58.133333333333333</v>
      </c>
      <c r="BM269" s="64">
        <f t="shared" si="57"/>
        <v>58.860000000000007</v>
      </c>
      <c r="BN269" s="64">
        <f t="shared" si="58"/>
        <v>0.17094017094017092</v>
      </c>
      <c r="BO269" s="64">
        <f t="shared" si="59"/>
        <v>0.17307692307692307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39.6</v>
      </c>
      <c r="X270" s="374">
        <f t="shared" si="55"/>
        <v>39.6</v>
      </c>
      <c r="Y270" s="36">
        <f>IFERROR(IF(X270=0,"",ROUNDUP(X270/H270,0)*0.00753),"")</f>
        <v>0.15060000000000001</v>
      </c>
      <c r="Z270" s="56"/>
      <c r="AA270" s="57"/>
      <c r="AE270" s="64"/>
      <c r="BB270" s="223" t="s">
        <v>1</v>
      </c>
      <c r="BL270" s="64">
        <f t="shared" si="56"/>
        <v>44.92</v>
      </c>
      <c r="BM270" s="64">
        <f t="shared" si="57"/>
        <v>44.92</v>
      </c>
      <c r="BN270" s="64">
        <f t="shared" si="58"/>
        <v>0.12820512820512819</v>
      </c>
      <c r="BO270" s="64">
        <f t="shared" si="59"/>
        <v>0.12820512820512819</v>
      </c>
    </row>
    <row r="271" spans="1:67" x14ac:dyDescent="0.2">
      <c r="A271" s="388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9"/>
      <c r="O271" s="390" t="s">
        <v>72</v>
      </c>
      <c r="P271" s="391"/>
      <c r="Q271" s="391"/>
      <c r="R271" s="391"/>
      <c r="S271" s="391"/>
      <c r="T271" s="391"/>
      <c r="U271" s="392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46.666666666666664</v>
      </c>
      <c r="X271" s="375">
        <f>IFERROR(X262/H262,"0")+IFERROR(X263/H263,"0")+IFERROR(X264/H264,"0")+IFERROR(X265/H265,"0")+IFERROR(X266/H266,"0")+IFERROR(X267/H267,"0")+IFERROR(X268/H268,"0")+IFERROR(X269/H269,"0")+IFERROR(X270/H270,"0")</f>
        <v>47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0.35391000000000006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9"/>
      <c r="O272" s="390" t="s">
        <v>72</v>
      </c>
      <c r="P272" s="391"/>
      <c r="Q272" s="391"/>
      <c r="R272" s="391"/>
      <c r="S272" s="391"/>
      <c r="T272" s="391"/>
      <c r="U272" s="392"/>
      <c r="V272" s="37" t="s">
        <v>67</v>
      </c>
      <c r="W272" s="375">
        <f>IFERROR(SUM(W262:W270),"0")</f>
        <v>92.4</v>
      </c>
      <c r="X272" s="375">
        <f>IFERROR(SUM(X262:X270),"0")</f>
        <v>93.06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40</v>
      </c>
      <c r="X274" s="374">
        <f>IFERROR(IF(W274="",0,CEILING((W274/$H274),1)*$H274),"")</f>
        <v>42</v>
      </c>
      <c r="Y274" s="36">
        <f>IFERROR(IF(X274=0,"",ROUNDUP(X274/H274,0)*0.02175),"")</f>
        <v>0.10874999999999999</v>
      </c>
      <c r="Z274" s="56"/>
      <c r="AA274" s="57"/>
      <c r="AE274" s="64"/>
      <c r="BB274" s="224" t="s">
        <v>1</v>
      </c>
      <c r="BL274" s="64">
        <f>IFERROR(W274*I274/H274,"0")</f>
        <v>42.685714285714283</v>
      </c>
      <c r="BM274" s="64">
        <f>IFERROR(X274*I274/H274,"0")</f>
        <v>44.82</v>
      </c>
      <c r="BN274" s="64">
        <f>IFERROR(1/J274*(W274/H274),"0")</f>
        <v>8.5034013605442174E-2</v>
      </c>
      <c r="BO274" s="64">
        <f>IFERROR(1/J274*(X274/H274),"0")</f>
        <v>8.9285714285714274E-2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400</v>
      </c>
      <c r="X275" s="374">
        <f>IFERROR(IF(W275="",0,CEILING((W275/$H275),1)*$H275),"")</f>
        <v>405.59999999999997</v>
      </c>
      <c r="Y275" s="36">
        <f>IFERROR(IF(X275=0,"",ROUNDUP(X275/H275,0)*0.02175),"")</f>
        <v>1.131</v>
      </c>
      <c r="Z275" s="56"/>
      <c r="AA275" s="57"/>
      <c r="AE275" s="64"/>
      <c r="BB275" s="225" t="s">
        <v>1</v>
      </c>
      <c r="BL275" s="64">
        <f>IFERROR(W275*I275/H275,"0")</f>
        <v>428.92307692307696</v>
      </c>
      <c r="BM275" s="64">
        <f>IFERROR(X275*I275/H275,"0")</f>
        <v>434.928</v>
      </c>
      <c r="BN275" s="64">
        <f>IFERROR(1/J275*(W275/H275),"0")</f>
        <v>0.91575091575091572</v>
      </c>
      <c r="BO275" s="64">
        <f>IFERROR(1/J275*(X275/H275),"0")</f>
        <v>0.92857142857142849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30</v>
      </c>
      <c r="X276" s="374">
        <f>IFERROR(IF(W276="",0,CEILING((W276/$H276),1)*$H276),"")</f>
        <v>33.6</v>
      </c>
      <c r="Y276" s="36">
        <f>IFERROR(IF(X276=0,"",ROUNDUP(X276/H276,0)*0.02175),"")</f>
        <v>8.6999999999999994E-2</v>
      </c>
      <c r="Z276" s="56"/>
      <c r="AA276" s="57"/>
      <c r="AE276" s="64"/>
      <c r="BB276" s="226" t="s">
        <v>1</v>
      </c>
      <c r="BL276" s="64">
        <f>IFERROR(W276*I276/H276,"0")</f>
        <v>32.014285714285712</v>
      </c>
      <c r="BM276" s="64">
        <f>IFERROR(X276*I276/H276,"0")</f>
        <v>35.856000000000002</v>
      </c>
      <c r="BN276" s="64">
        <f>IFERROR(1/J276*(W276/H276),"0")</f>
        <v>6.377551020408162E-2</v>
      </c>
      <c r="BO276" s="64">
        <f>IFERROR(1/J276*(X276/H276),"0")</f>
        <v>7.1428571428571425E-2</v>
      </c>
    </row>
    <row r="277" spans="1:67" x14ac:dyDescent="0.2">
      <c r="A277" s="388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9"/>
      <c r="O277" s="390" t="s">
        <v>72</v>
      </c>
      <c r="P277" s="391"/>
      <c r="Q277" s="391"/>
      <c r="R277" s="391"/>
      <c r="S277" s="391"/>
      <c r="T277" s="391"/>
      <c r="U277" s="392"/>
      <c r="V277" s="37" t="s">
        <v>73</v>
      </c>
      <c r="W277" s="375">
        <f>IFERROR(W274/H274,"0")+IFERROR(W275/H275,"0")+IFERROR(W276/H276,"0")</f>
        <v>59.615384615384613</v>
      </c>
      <c r="X277" s="375">
        <f>IFERROR(X274/H274,"0")+IFERROR(X275/H275,"0")+IFERROR(X276/H276,"0")</f>
        <v>61</v>
      </c>
      <c r="Y277" s="375">
        <f>IFERROR(IF(Y274="",0,Y274),"0")+IFERROR(IF(Y275="",0,Y275),"0")+IFERROR(IF(Y276="",0,Y276),"0")</f>
        <v>1.3267499999999999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9"/>
      <c r="O278" s="390" t="s">
        <v>72</v>
      </c>
      <c r="P278" s="391"/>
      <c r="Q278" s="391"/>
      <c r="R278" s="391"/>
      <c r="S278" s="391"/>
      <c r="T278" s="391"/>
      <c r="U278" s="392"/>
      <c r="V278" s="37" t="s">
        <v>67</v>
      </c>
      <c r="W278" s="375">
        <f>IFERROR(SUM(W274:W276),"0")</f>
        <v>470</v>
      </c>
      <c r="X278" s="375">
        <f>IFERROR(SUM(X274:X276),"0")</f>
        <v>481.2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8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3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88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9"/>
      <c r="O283" s="390" t="s">
        <v>72</v>
      </c>
      <c r="P283" s="391"/>
      <c r="Q283" s="391"/>
      <c r="R283" s="391"/>
      <c r="S283" s="391"/>
      <c r="T283" s="391"/>
      <c r="U283" s="392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9"/>
      <c r="O284" s="390" t="s">
        <v>72</v>
      </c>
      <c r="P284" s="391"/>
      <c r="Q284" s="391"/>
      <c r="R284" s="391"/>
      <c r="S284" s="391"/>
      <c r="T284" s="391"/>
      <c r="U284" s="392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7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88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9"/>
      <c r="O289" s="390" t="s">
        <v>72</v>
      </c>
      <c r="P289" s="391"/>
      <c r="Q289" s="391"/>
      <c r="R289" s="391"/>
      <c r="S289" s="391"/>
      <c r="T289" s="391"/>
      <c r="U289" s="392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89"/>
      <c r="O290" s="390" t="s">
        <v>72</v>
      </c>
      <c r="P290" s="391"/>
      <c r="Q290" s="391"/>
      <c r="R290" s="391"/>
      <c r="S290" s="391"/>
      <c r="T290" s="391"/>
      <c r="U290" s="392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403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hidden="1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4301011322</v>
      </c>
      <c r="D295" s="377">
        <v>4607091387452</v>
      </c>
      <c r="E295" s="378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6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4301011619</v>
      </c>
      <c r="D296" s="377">
        <v>4607091387452</v>
      </c>
      <c r="E296" s="378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5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388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9"/>
      <c r="O300" s="390" t="s">
        <v>72</v>
      </c>
      <c r="P300" s="391"/>
      <c r="Q300" s="391"/>
      <c r="R300" s="391"/>
      <c r="S300" s="391"/>
      <c r="T300" s="391"/>
      <c r="U300" s="392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9"/>
      <c r="O301" s="390" t="s">
        <v>72</v>
      </c>
      <c r="P301" s="391"/>
      <c r="Q301" s="391"/>
      <c r="R301" s="391"/>
      <c r="S301" s="391"/>
      <c r="T301" s="391"/>
      <c r="U301" s="392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88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389"/>
      <c r="O305" s="390" t="s">
        <v>72</v>
      </c>
      <c r="P305" s="391"/>
      <c r="Q305" s="391"/>
      <c r="R305" s="391"/>
      <c r="S305" s="391"/>
      <c r="T305" s="391"/>
      <c r="U305" s="392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9"/>
      <c r="O306" s="390" t="s">
        <v>72</v>
      </c>
      <c r="P306" s="391"/>
      <c r="Q306" s="391"/>
      <c r="R306" s="391"/>
      <c r="S306" s="391"/>
      <c r="T306" s="391"/>
      <c r="U306" s="392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403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hidden="1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21</v>
      </c>
      <c r="X309" s="374">
        <f>IFERROR(IF(W309="",0,CEILING((W309/$H309),1)*$H309),"")</f>
        <v>21.6</v>
      </c>
      <c r="Y309" s="36">
        <f>IFERROR(IF(X309=0,"",ROUNDUP(X309/H309,0)*0.00753),"")</f>
        <v>9.0359999999999996E-2</v>
      </c>
      <c r="Z309" s="56"/>
      <c r="AA309" s="57"/>
      <c r="AE309" s="64"/>
      <c r="BB309" s="242" t="s">
        <v>1</v>
      </c>
      <c r="BL309" s="64">
        <f>IFERROR(W309*I309/H309,"0")</f>
        <v>23.893333333333334</v>
      </c>
      <c r="BM309" s="64">
        <f>IFERROR(X309*I309/H309,"0")</f>
        <v>24.576000000000001</v>
      </c>
      <c r="BN309" s="64">
        <f>IFERROR(1/J309*(W309/H309),"0")</f>
        <v>7.4786324786324784E-2</v>
      </c>
      <c r="BO309" s="64">
        <f>IFERROR(1/J309*(X309/H309),"0")</f>
        <v>7.6923076923076927E-2</v>
      </c>
    </row>
    <row r="310" spans="1:67" x14ac:dyDescent="0.2">
      <c r="A310" s="388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9"/>
      <c r="O310" s="390" t="s">
        <v>72</v>
      </c>
      <c r="P310" s="391"/>
      <c r="Q310" s="391"/>
      <c r="R310" s="391"/>
      <c r="S310" s="391"/>
      <c r="T310" s="391"/>
      <c r="U310" s="392"/>
      <c r="V310" s="37" t="s">
        <v>73</v>
      </c>
      <c r="W310" s="375">
        <f>IFERROR(W309/H309,"0")</f>
        <v>11.666666666666666</v>
      </c>
      <c r="X310" s="375">
        <f>IFERROR(X309/H309,"0")</f>
        <v>12</v>
      </c>
      <c r="Y310" s="375">
        <f>IFERROR(IF(Y309="",0,Y309),"0")</f>
        <v>9.0359999999999996E-2</v>
      </c>
      <c r="Z310" s="376"/>
      <c r="AA310" s="376"/>
    </row>
    <row r="311" spans="1:67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9"/>
      <c r="O311" s="390" t="s">
        <v>72</v>
      </c>
      <c r="P311" s="391"/>
      <c r="Q311" s="391"/>
      <c r="R311" s="391"/>
      <c r="S311" s="391"/>
      <c r="T311" s="391"/>
      <c r="U311" s="392"/>
      <c r="V311" s="37" t="s">
        <v>67</v>
      </c>
      <c r="W311" s="375">
        <f>IFERROR(SUM(W309:W309),"0")</f>
        <v>21</v>
      </c>
      <c r="X311" s="375">
        <f>IFERROR(SUM(X309:X309),"0")</f>
        <v>21.6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4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595</v>
      </c>
      <c r="X314" s="374">
        <f>IFERROR(IF(W314="",0,CEILING((W314/$H314),1)*$H314),"")</f>
        <v>596.4</v>
      </c>
      <c r="Y314" s="36">
        <f>IFERROR(IF(X314=0,"",ROUNDUP(X314/H314,0)*0.00753),"")</f>
        <v>2.1385200000000002</v>
      </c>
      <c r="Z314" s="56"/>
      <c r="AA314" s="57"/>
      <c r="AE314" s="64"/>
      <c r="BB314" s="244" t="s">
        <v>1</v>
      </c>
      <c r="BL314" s="64">
        <f>IFERROR(W314*I314/H314,"0")</f>
        <v>672.06666666666661</v>
      </c>
      <c r="BM314" s="64">
        <f>IFERROR(X314*I314/H314,"0")</f>
        <v>673.64799999999991</v>
      </c>
      <c r="BN314" s="64">
        <f>IFERROR(1/J314*(W314/H314),"0")</f>
        <v>1.816239316239316</v>
      </c>
      <c r="BO314" s="64">
        <f>IFERROR(1/J314*(X314/H314),"0")</f>
        <v>1.8205128205128205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385</v>
      </c>
      <c r="X315" s="374">
        <f>IFERROR(IF(W315="",0,CEILING((W315/$H315),1)*$H315),"")</f>
        <v>386.40000000000003</v>
      </c>
      <c r="Y315" s="36">
        <f>IFERROR(IF(X315=0,"",ROUNDUP(X315/H315,0)*0.00753),"")</f>
        <v>1.3855200000000001</v>
      </c>
      <c r="Z315" s="56"/>
      <c r="AA315" s="57"/>
      <c r="AE315" s="64"/>
      <c r="BB315" s="245" t="s">
        <v>1</v>
      </c>
      <c r="BL315" s="64">
        <f>IFERROR(W315*I315/H315,"0")</f>
        <v>432.66666666666663</v>
      </c>
      <c r="BM315" s="64">
        <f>IFERROR(X315*I315/H315,"0")</f>
        <v>434.23999999999995</v>
      </c>
      <c r="BN315" s="64">
        <f>IFERROR(1/J315*(W315/H315),"0")</f>
        <v>1.175213675213675</v>
      </c>
      <c r="BO315" s="64">
        <f>IFERROR(1/J315*(X315/H315),"0")</f>
        <v>1.1794871794871795</v>
      </c>
    </row>
    <row r="316" spans="1:67" x14ac:dyDescent="0.2">
      <c r="A316" s="388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9"/>
      <c r="O316" s="390" t="s">
        <v>72</v>
      </c>
      <c r="P316" s="391"/>
      <c r="Q316" s="391"/>
      <c r="R316" s="391"/>
      <c r="S316" s="391"/>
      <c r="T316" s="391"/>
      <c r="U316" s="392"/>
      <c r="V316" s="37" t="s">
        <v>73</v>
      </c>
      <c r="W316" s="375">
        <f>IFERROR(W313/H313,"0")+IFERROR(W314/H314,"0")+IFERROR(W315/H315,"0")</f>
        <v>466.66666666666663</v>
      </c>
      <c r="X316" s="375">
        <f>IFERROR(X313/H313,"0")+IFERROR(X314/H314,"0")+IFERROR(X315/H315,"0")</f>
        <v>468</v>
      </c>
      <c r="Y316" s="375">
        <f>IFERROR(IF(Y313="",0,Y313),"0")+IFERROR(IF(Y314="",0,Y314),"0")+IFERROR(IF(Y315="",0,Y315),"0")</f>
        <v>3.5240400000000003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9"/>
      <c r="O317" s="390" t="s">
        <v>72</v>
      </c>
      <c r="P317" s="391"/>
      <c r="Q317" s="391"/>
      <c r="R317" s="391"/>
      <c r="S317" s="391"/>
      <c r="T317" s="391"/>
      <c r="U317" s="392"/>
      <c r="V317" s="37" t="s">
        <v>67</v>
      </c>
      <c r="W317" s="375">
        <f>IFERROR(SUM(W313:W315),"0")</f>
        <v>980</v>
      </c>
      <c r="X317" s="375">
        <f>IFERROR(SUM(X313:X315),"0")</f>
        <v>982.8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30.4</v>
      </c>
      <c r="X319" s="374">
        <f>IFERROR(IF(W319="",0,CEILING((W319/$H319),1)*$H319),"")</f>
        <v>31.919999999999998</v>
      </c>
      <c r="Y319" s="36">
        <f>IFERROR(IF(X319=0,"",ROUNDUP(X319/H319,0)*0.00753),"")</f>
        <v>0.10542</v>
      </c>
      <c r="Z319" s="56"/>
      <c r="AA319" s="57"/>
      <c r="AE319" s="64"/>
      <c r="BB319" s="246" t="s">
        <v>1</v>
      </c>
      <c r="BL319" s="64">
        <f>IFERROR(W319*I319/H319,"0")</f>
        <v>34.026666666666671</v>
      </c>
      <c r="BM319" s="64">
        <f>IFERROR(X319*I319/H319,"0")</f>
        <v>35.728000000000002</v>
      </c>
      <c r="BN319" s="64">
        <f>IFERROR(1/J319*(W319/H319),"0")</f>
        <v>8.5470085470085472E-2</v>
      </c>
      <c r="BO319" s="64">
        <f>IFERROR(1/J319*(X319/H319),"0")</f>
        <v>8.9743589743589744E-2</v>
      </c>
    </row>
    <row r="320" spans="1:67" x14ac:dyDescent="0.2">
      <c r="A320" s="388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9"/>
      <c r="O320" s="390" t="s">
        <v>72</v>
      </c>
      <c r="P320" s="391"/>
      <c r="Q320" s="391"/>
      <c r="R320" s="391"/>
      <c r="S320" s="391"/>
      <c r="T320" s="391"/>
      <c r="U320" s="392"/>
      <c r="V320" s="37" t="s">
        <v>73</v>
      </c>
      <c r="W320" s="375">
        <f>IFERROR(W319/H319,"0")</f>
        <v>13.333333333333334</v>
      </c>
      <c r="X320" s="375">
        <f>IFERROR(X319/H319,"0")</f>
        <v>14</v>
      </c>
      <c r="Y320" s="375">
        <f>IFERROR(IF(Y319="",0,Y319),"0")</f>
        <v>0.10542</v>
      </c>
      <c r="Z320" s="376"/>
      <c r="AA320" s="376"/>
    </row>
    <row r="321" spans="1:67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9"/>
      <c r="O321" s="390" t="s">
        <v>72</v>
      </c>
      <c r="P321" s="391"/>
      <c r="Q321" s="391"/>
      <c r="R321" s="391"/>
      <c r="S321" s="391"/>
      <c r="T321" s="391"/>
      <c r="U321" s="392"/>
      <c r="V321" s="37" t="s">
        <v>67</v>
      </c>
      <c r="W321" s="375">
        <f>IFERROR(SUM(W319:W319),"0")</f>
        <v>30.4</v>
      </c>
      <c r="X321" s="375">
        <f>IFERROR(SUM(X319:X319),"0")</f>
        <v>31.919999999999998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25.5</v>
      </c>
      <c r="X323" s="374">
        <f>IFERROR(IF(W323="",0,CEILING((W323/$H323),1)*$H323),"")</f>
        <v>25.5</v>
      </c>
      <c r="Y323" s="36">
        <f>IFERROR(IF(X323=0,"",ROUNDUP(X323/H323,0)*0.00753),"")</f>
        <v>7.5300000000000006E-2</v>
      </c>
      <c r="Z323" s="56"/>
      <c r="AA323" s="57"/>
      <c r="AE323" s="64"/>
      <c r="BB323" s="247" t="s">
        <v>1</v>
      </c>
      <c r="BL323" s="64">
        <f>IFERROR(W323*I323/H323,"0")</f>
        <v>29.75</v>
      </c>
      <c r="BM323" s="64">
        <f>IFERROR(X323*I323/H323,"0")</f>
        <v>29.75</v>
      </c>
      <c r="BN323" s="64">
        <f>IFERROR(1/J323*(W323/H323),"0")</f>
        <v>6.4102564102564097E-2</v>
      </c>
      <c r="BO323" s="64">
        <f>IFERROR(1/J323*(X323/H323),"0")</f>
        <v>6.4102564102564097E-2</v>
      </c>
    </row>
    <row r="324" spans="1:67" x14ac:dyDescent="0.2">
      <c r="A324" s="388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9"/>
      <c r="O324" s="390" t="s">
        <v>72</v>
      </c>
      <c r="P324" s="391"/>
      <c r="Q324" s="391"/>
      <c r="R324" s="391"/>
      <c r="S324" s="391"/>
      <c r="T324" s="391"/>
      <c r="U324" s="392"/>
      <c r="V324" s="37" t="s">
        <v>73</v>
      </c>
      <c r="W324" s="375">
        <f>IFERROR(W323/H323,"0")</f>
        <v>10</v>
      </c>
      <c r="X324" s="375">
        <f>IFERROR(X323/H323,"0")</f>
        <v>10</v>
      </c>
      <c r="Y324" s="375">
        <f>IFERROR(IF(Y323="",0,Y323),"0")</f>
        <v>7.5300000000000006E-2</v>
      </c>
      <c r="Z324" s="376"/>
      <c r="AA324" s="376"/>
    </row>
    <row r="325" spans="1:67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9"/>
      <c r="O325" s="390" t="s">
        <v>72</v>
      </c>
      <c r="P325" s="391"/>
      <c r="Q325" s="391"/>
      <c r="R325" s="391"/>
      <c r="S325" s="391"/>
      <c r="T325" s="391"/>
      <c r="U325" s="392"/>
      <c r="V325" s="37" t="s">
        <v>67</v>
      </c>
      <c r="W325" s="375">
        <f>IFERROR(SUM(W323:W323),"0")</f>
        <v>25.5</v>
      </c>
      <c r="X325" s="375">
        <f>IFERROR(SUM(X323:X323),"0")</f>
        <v>25.5</v>
      </c>
      <c r="Y325" s="37"/>
      <c r="Z325" s="376"/>
      <c r="AA325" s="376"/>
    </row>
    <row r="326" spans="1:67" ht="27.75" hidden="1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hidden="1" customHeight="1" x14ac:dyDescent="0.25">
      <c r="A327" s="403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hidden="1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4301011865</v>
      </c>
      <c r="D329" s="377">
        <v>4680115884076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656" t="s">
        <v>462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hidden="1" customHeight="1" x14ac:dyDescent="0.25">
      <c r="A330" s="54" t="s">
        <v>463</v>
      </c>
      <c r="B330" s="54" t="s">
        <v>464</v>
      </c>
      <c r="C330" s="31">
        <v>4301011239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65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465</v>
      </c>
      <c r="C331" s="31">
        <v>4301011339</v>
      </c>
      <c r="D331" s="377">
        <v>4607091383997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1600</v>
      </c>
      <c r="X331" s="374">
        <f t="shared" si="65"/>
        <v>1605</v>
      </c>
      <c r="Y331" s="36">
        <f>IFERROR(IF(X331=0,"",ROUNDUP(X331/H331,0)*0.02175),"")</f>
        <v>2.3272499999999998</v>
      </c>
      <c r="Z331" s="56"/>
      <c r="AA331" s="57"/>
      <c r="AE331" s="64"/>
      <c r="BB331" s="250" t="s">
        <v>1</v>
      </c>
      <c r="BL331" s="64">
        <f t="shared" si="66"/>
        <v>1651.2</v>
      </c>
      <c r="BM331" s="64">
        <f t="shared" si="67"/>
        <v>1656.3600000000001</v>
      </c>
      <c r="BN331" s="64">
        <f t="shared" si="68"/>
        <v>2.2222222222222223</v>
      </c>
      <c r="BO331" s="64">
        <f t="shared" si="69"/>
        <v>2.2291666666666665</v>
      </c>
    </row>
    <row r="332" spans="1:67" ht="27" customHeight="1" x14ac:dyDescent="0.25">
      <c r="A332" s="54" t="s">
        <v>466</v>
      </c>
      <c r="B332" s="54" t="s">
        <v>467</v>
      </c>
      <c r="C332" s="31">
        <v>4301011326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800</v>
      </c>
      <c r="X332" s="374">
        <f t="shared" si="65"/>
        <v>810</v>
      </c>
      <c r="Y332" s="36">
        <f>IFERROR(IF(X332=0,"",ROUNDUP(X332/H332,0)*0.02175),"")</f>
        <v>1.1744999999999999</v>
      </c>
      <c r="Z332" s="56"/>
      <c r="AA332" s="57"/>
      <c r="AE332" s="64"/>
      <c r="BB332" s="251" t="s">
        <v>1</v>
      </c>
      <c r="BL332" s="64">
        <f t="shared" si="66"/>
        <v>825.6</v>
      </c>
      <c r="BM332" s="64">
        <f t="shared" si="67"/>
        <v>835.92000000000007</v>
      </c>
      <c r="BN332" s="64">
        <f t="shared" si="68"/>
        <v>1.1111111111111112</v>
      </c>
      <c r="BO332" s="64">
        <f t="shared" si="69"/>
        <v>1.125</v>
      </c>
    </row>
    <row r="333" spans="1:67" ht="27" hidden="1" customHeight="1" x14ac:dyDescent="0.25">
      <c r="A333" s="54" t="s">
        <v>466</v>
      </c>
      <c r="B333" s="54" t="s">
        <v>468</v>
      </c>
      <c r="C333" s="31">
        <v>4301011240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469</v>
      </c>
      <c r="B334" s="54" t="s">
        <v>470</v>
      </c>
      <c r="C334" s="31">
        <v>4301011330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4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600</v>
      </c>
      <c r="X334" s="374">
        <f t="shared" si="65"/>
        <v>600</v>
      </c>
      <c r="Y334" s="36">
        <f>IFERROR(IF(X334=0,"",ROUNDUP(X334/H334,0)*0.02175),"")</f>
        <v>0.86999999999999988</v>
      </c>
      <c r="Z334" s="56"/>
      <c r="AA334" s="57"/>
      <c r="AE334" s="64"/>
      <c r="BB334" s="253" t="s">
        <v>1</v>
      </c>
      <c r="BL334" s="64">
        <f t="shared" si="66"/>
        <v>619.20000000000005</v>
      </c>
      <c r="BM334" s="64">
        <f t="shared" si="67"/>
        <v>619.20000000000005</v>
      </c>
      <c r="BN334" s="64">
        <f t="shared" si="68"/>
        <v>0.83333333333333326</v>
      </c>
      <c r="BO334" s="64">
        <f t="shared" si="69"/>
        <v>0.83333333333333326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79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hidden="1" customHeight="1" x14ac:dyDescent="0.25">
      <c r="A336" s="54" t="s">
        <v>469</v>
      </c>
      <c r="B336" s="54" t="s">
        <v>474</v>
      </c>
      <c r="C336" s="31">
        <v>4301011238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56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50</v>
      </c>
      <c r="X337" s="374">
        <f t="shared" si="65"/>
        <v>50</v>
      </c>
      <c r="Y337" s="36">
        <f>IFERROR(IF(X337=0,"",ROUNDUP(X337/H337,0)*0.00937),"")</f>
        <v>9.3700000000000006E-2</v>
      </c>
      <c r="Z337" s="56"/>
      <c r="AA337" s="57"/>
      <c r="AE337" s="64"/>
      <c r="BB337" s="256" t="s">
        <v>1</v>
      </c>
      <c r="BL337" s="64">
        <f t="shared" si="66"/>
        <v>52.1</v>
      </c>
      <c r="BM337" s="64">
        <f t="shared" si="67"/>
        <v>52.1</v>
      </c>
      <c r="BN337" s="64">
        <f t="shared" si="68"/>
        <v>8.3333333333333329E-2</v>
      </c>
      <c r="BO337" s="64">
        <f t="shared" si="69"/>
        <v>8.3333333333333329E-2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388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9"/>
      <c r="O339" s="390" t="s">
        <v>72</v>
      </c>
      <c r="P339" s="391"/>
      <c r="Q339" s="391"/>
      <c r="R339" s="391"/>
      <c r="S339" s="391"/>
      <c r="T339" s="391"/>
      <c r="U339" s="392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210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211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4.4654499999999997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9"/>
      <c r="O340" s="390" t="s">
        <v>72</v>
      </c>
      <c r="P340" s="391"/>
      <c r="Q340" s="391"/>
      <c r="R340" s="391"/>
      <c r="S340" s="391"/>
      <c r="T340" s="391"/>
      <c r="U340" s="392"/>
      <c r="V340" s="37" t="s">
        <v>67</v>
      </c>
      <c r="W340" s="375">
        <f>IFERROR(SUM(W329:W338),"0")</f>
        <v>3050</v>
      </c>
      <c r="X340" s="375">
        <f>IFERROR(SUM(X329:X338),"0")</f>
        <v>3065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1300</v>
      </c>
      <c r="X342" s="374">
        <f>IFERROR(IF(W342="",0,CEILING((W342/$H342),1)*$H342),"")</f>
        <v>1305</v>
      </c>
      <c r="Y342" s="36">
        <f>IFERROR(IF(X342=0,"",ROUNDUP(X342/H342,0)*0.02175),"")</f>
        <v>1.8922499999999998</v>
      </c>
      <c r="Z342" s="56"/>
      <c r="AA342" s="57"/>
      <c r="AE342" s="64"/>
      <c r="BB342" s="258" t="s">
        <v>1</v>
      </c>
      <c r="BL342" s="64">
        <f>IFERROR(W342*I342/H342,"0")</f>
        <v>1341.6</v>
      </c>
      <c r="BM342" s="64">
        <f>IFERROR(X342*I342/H342,"0")</f>
        <v>1346.76</v>
      </c>
      <c r="BN342" s="64">
        <f>IFERROR(1/J342*(W342/H342),"0")</f>
        <v>1.8055555555555556</v>
      </c>
      <c r="BO342" s="64">
        <f>IFERROR(1/J342*(X342/H342),"0")</f>
        <v>1.8125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12</v>
      </c>
      <c r="X344" s="374">
        <f>IFERROR(IF(W344="",0,CEILING((W344/$H344),1)*$H344),"")</f>
        <v>12</v>
      </c>
      <c r="Y344" s="36">
        <f>IFERROR(IF(X344=0,"",ROUNDUP(X344/H344,0)*0.00937),"")</f>
        <v>2.811E-2</v>
      </c>
      <c r="Z344" s="56"/>
      <c r="AA344" s="57"/>
      <c r="AE344" s="64"/>
      <c r="BB344" s="260" t="s">
        <v>1</v>
      </c>
      <c r="BL344" s="64">
        <f>IFERROR(W344*I344/H344,"0")</f>
        <v>12.72</v>
      </c>
      <c r="BM344" s="64">
        <f>IFERROR(X344*I344/H344,"0")</f>
        <v>12.72</v>
      </c>
      <c r="BN344" s="64">
        <f>IFERROR(1/J344*(W344/H344),"0")</f>
        <v>2.5000000000000001E-2</v>
      </c>
      <c r="BO344" s="64">
        <f>IFERROR(1/J344*(X344/H344),"0")</f>
        <v>2.5000000000000001E-2</v>
      </c>
    </row>
    <row r="345" spans="1:67" x14ac:dyDescent="0.2">
      <c r="A345" s="388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389"/>
      <c r="O345" s="390" t="s">
        <v>72</v>
      </c>
      <c r="P345" s="391"/>
      <c r="Q345" s="391"/>
      <c r="R345" s="391"/>
      <c r="S345" s="391"/>
      <c r="T345" s="391"/>
      <c r="U345" s="392"/>
      <c r="V345" s="37" t="s">
        <v>73</v>
      </c>
      <c r="W345" s="375">
        <f>IFERROR(W342/H342,"0")+IFERROR(W343/H343,"0")+IFERROR(W344/H344,"0")</f>
        <v>89.666666666666671</v>
      </c>
      <c r="X345" s="375">
        <f>IFERROR(X342/H342,"0")+IFERROR(X343/H343,"0")+IFERROR(X344/H344,"0")</f>
        <v>90</v>
      </c>
      <c r="Y345" s="375">
        <f>IFERROR(IF(Y342="",0,Y342),"0")+IFERROR(IF(Y343="",0,Y343),"0")+IFERROR(IF(Y344="",0,Y344),"0")</f>
        <v>1.9203599999999998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9"/>
      <c r="O346" s="390" t="s">
        <v>72</v>
      </c>
      <c r="P346" s="391"/>
      <c r="Q346" s="391"/>
      <c r="R346" s="391"/>
      <c r="S346" s="391"/>
      <c r="T346" s="391"/>
      <c r="U346" s="392"/>
      <c r="V346" s="37" t="s">
        <v>67</v>
      </c>
      <c r="W346" s="375">
        <f>IFERROR(SUM(W342:W344),"0")</f>
        <v>1312</v>
      </c>
      <c r="X346" s="375">
        <f>IFERROR(SUM(X342:X344),"0")</f>
        <v>1317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7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50</v>
      </c>
      <c r="X349" s="374">
        <f>IFERROR(IF(W349="",0,CEILING((W349/$H349),1)*$H349),"")</f>
        <v>54.6</v>
      </c>
      <c r="Y349" s="36">
        <f>IFERROR(IF(X349=0,"",ROUNDUP(X349/H349,0)*0.02175),"")</f>
        <v>0.15225</v>
      </c>
      <c r="Z349" s="56"/>
      <c r="AA349" s="57"/>
      <c r="AE349" s="64"/>
      <c r="BB349" s="262" t="s">
        <v>1</v>
      </c>
      <c r="BL349" s="64">
        <f>IFERROR(W349*I349/H349,"0")</f>
        <v>53.61538461538462</v>
      </c>
      <c r="BM349" s="64">
        <f>IFERROR(X349*I349/H349,"0")</f>
        <v>58.548000000000009</v>
      </c>
      <c r="BN349" s="64">
        <f>IFERROR(1/J349*(W349/H349),"0")</f>
        <v>0.11446886446886446</v>
      </c>
      <c r="BO349" s="64">
        <f>IFERROR(1/J349*(X349/H349),"0")</f>
        <v>0.125</v>
      </c>
    </row>
    <row r="350" spans="1:67" x14ac:dyDescent="0.2">
      <c r="A350" s="388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89"/>
      <c r="O350" s="390" t="s">
        <v>72</v>
      </c>
      <c r="P350" s="391"/>
      <c r="Q350" s="391"/>
      <c r="R350" s="391"/>
      <c r="S350" s="391"/>
      <c r="T350" s="391"/>
      <c r="U350" s="392"/>
      <c r="V350" s="37" t="s">
        <v>73</v>
      </c>
      <c r="W350" s="375">
        <f>IFERROR(W348/H348,"0")+IFERROR(W349/H349,"0")</f>
        <v>6.4102564102564106</v>
      </c>
      <c r="X350" s="375">
        <f>IFERROR(X348/H348,"0")+IFERROR(X349/H349,"0")</f>
        <v>7</v>
      </c>
      <c r="Y350" s="375">
        <f>IFERROR(IF(Y348="",0,Y348),"0")+IFERROR(IF(Y349="",0,Y349),"0")</f>
        <v>0.15225</v>
      </c>
      <c r="Z350" s="376"/>
      <c r="AA350" s="376"/>
    </row>
    <row r="351" spans="1:67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9"/>
      <c r="O351" s="390" t="s">
        <v>72</v>
      </c>
      <c r="P351" s="391"/>
      <c r="Q351" s="391"/>
      <c r="R351" s="391"/>
      <c r="S351" s="391"/>
      <c r="T351" s="391"/>
      <c r="U351" s="392"/>
      <c r="V351" s="37" t="s">
        <v>67</v>
      </c>
      <c r="W351" s="375">
        <f>IFERROR(SUM(W348:W349),"0")</f>
        <v>50</v>
      </c>
      <c r="X351" s="375">
        <f>IFERROR(SUM(X348:X349),"0")</f>
        <v>54.6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30</v>
      </c>
      <c r="X353" s="374">
        <f>IFERROR(IF(W353="",0,CEILING((W353/$H353),1)*$H353),"")</f>
        <v>31.2</v>
      </c>
      <c r="Y353" s="36">
        <f>IFERROR(IF(X353=0,"",ROUNDUP(X353/H353,0)*0.02175),"")</f>
        <v>8.6999999999999994E-2</v>
      </c>
      <c r="Z353" s="56"/>
      <c r="AA353" s="57"/>
      <c r="AE353" s="64"/>
      <c r="BB353" s="263" t="s">
        <v>1</v>
      </c>
      <c r="BL353" s="64">
        <f>IFERROR(W353*I353/H353,"0")</f>
        <v>32.169230769230772</v>
      </c>
      <c r="BM353" s="64">
        <f>IFERROR(X353*I353/H353,"0")</f>
        <v>33.456000000000003</v>
      </c>
      <c r="BN353" s="64">
        <f>IFERROR(1/J353*(W353/H353),"0")</f>
        <v>6.8681318681318673E-2</v>
      </c>
      <c r="BO353" s="64">
        <f>IFERROR(1/J353*(X353/H353),"0")</f>
        <v>7.1428571428571425E-2</v>
      </c>
    </row>
    <row r="354" spans="1:67" x14ac:dyDescent="0.2">
      <c r="A354" s="388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9"/>
      <c r="O354" s="390" t="s">
        <v>72</v>
      </c>
      <c r="P354" s="391"/>
      <c r="Q354" s="391"/>
      <c r="R354" s="391"/>
      <c r="S354" s="391"/>
      <c r="T354" s="391"/>
      <c r="U354" s="392"/>
      <c r="V354" s="37" t="s">
        <v>73</v>
      </c>
      <c r="W354" s="375">
        <f>IFERROR(W353/H353,"0")</f>
        <v>3.8461538461538463</v>
      </c>
      <c r="X354" s="375">
        <f>IFERROR(X353/H353,"0")</f>
        <v>4</v>
      </c>
      <c r="Y354" s="375">
        <f>IFERROR(IF(Y353="",0,Y353),"0")</f>
        <v>8.6999999999999994E-2</v>
      </c>
      <c r="Z354" s="376"/>
      <c r="AA354" s="376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9"/>
      <c r="O355" s="390" t="s">
        <v>72</v>
      </c>
      <c r="P355" s="391"/>
      <c r="Q355" s="391"/>
      <c r="R355" s="391"/>
      <c r="S355" s="391"/>
      <c r="T355" s="391"/>
      <c r="U355" s="392"/>
      <c r="V355" s="37" t="s">
        <v>67</v>
      </c>
      <c r="W355" s="375">
        <f>IFERROR(SUM(W353:W353),"0")</f>
        <v>30</v>
      </c>
      <c r="X355" s="375">
        <f>IFERROR(SUM(X353:X353),"0")</f>
        <v>31.2</v>
      </c>
      <c r="Y355" s="37"/>
      <c r="Z355" s="376"/>
      <c r="AA355" s="376"/>
    </row>
    <row r="356" spans="1:67" ht="16.5" hidden="1" customHeight="1" x14ac:dyDescent="0.25">
      <c r="A356" s="403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hidden="1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70</v>
      </c>
      <c r="X358" s="374">
        <f>IFERROR(IF(W358="",0,CEILING((W358/$H358),1)*$H358),"")</f>
        <v>72</v>
      </c>
      <c r="Y358" s="36">
        <f>IFERROR(IF(X358=0,"",ROUNDUP(X358/H358,0)*0.02175),"")</f>
        <v>0.1305</v>
      </c>
      <c r="Z358" s="56"/>
      <c r="AA358" s="57"/>
      <c r="AE358" s="64"/>
      <c r="BB358" s="264" t="s">
        <v>1</v>
      </c>
      <c r="BL358" s="64">
        <f>IFERROR(W358*I358/H358,"0")</f>
        <v>72.8</v>
      </c>
      <c r="BM358" s="64">
        <f>IFERROR(X358*I358/H358,"0")</f>
        <v>74.88000000000001</v>
      </c>
      <c r="BN358" s="64">
        <f>IFERROR(1/J358*(W358/H358),"0")</f>
        <v>0.10416666666666666</v>
      </c>
      <c r="BO358" s="64">
        <f>IFERROR(1/J358*(X358/H358),"0")</f>
        <v>0.10714285714285714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388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389"/>
      <c r="O363" s="390" t="s">
        <v>72</v>
      </c>
      <c r="P363" s="391"/>
      <c r="Q363" s="391"/>
      <c r="R363" s="391"/>
      <c r="S363" s="391"/>
      <c r="T363" s="391"/>
      <c r="U363" s="392"/>
      <c r="V363" s="37" t="s">
        <v>73</v>
      </c>
      <c r="W363" s="375">
        <f>IFERROR(W358/H358,"0")+IFERROR(W359/H359,"0")+IFERROR(W360/H360,"0")+IFERROR(W361/H361,"0")+IFERROR(W362/H362,"0")</f>
        <v>5.833333333333333</v>
      </c>
      <c r="X363" s="375">
        <f>IFERROR(X358/H358,"0")+IFERROR(X359/H359,"0")+IFERROR(X360/H360,"0")+IFERROR(X361/H361,"0")+IFERROR(X362/H362,"0")</f>
        <v>6</v>
      </c>
      <c r="Y363" s="375">
        <f>IFERROR(IF(Y358="",0,Y358),"0")+IFERROR(IF(Y359="",0,Y359),"0")+IFERROR(IF(Y360="",0,Y360),"0")+IFERROR(IF(Y361="",0,Y361),"0")+IFERROR(IF(Y362="",0,Y362),"0")</f>
        <v>0.1305</v>
      </c>
      <c r="Z363" s="376"/>
      <c r="AA363" s="376"/>
    </row>
    <row r="364" spans="1:67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9"/>
      <c r="O364" s="390" t="s">
        <v>72</v>
      </c>
      <c r="P364" s="391"/>
      <c r="Q364" s="391"/>
      <c r="R364" s="391"/>
      <c r="S364" s="391"/>
      <c r="T364" s="391"/>
      <c r="U364" s="392"/>
      <c r="V364" s="37" t="s">
        <v>67</v>
      </c>
      <c r="W364" s="375">
        <f>IFERROR(SUM(W358:W362),"0")</f>
        <v>70</v>
      </c>
      <c r="X364" s="375">
        <f>IFERROR(SUM(X358:X362),"0")</f>
        <v>72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73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388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9"/>
      <c r="O368" s="390" t="s">
        <v>72</v>
      </c>
      <c r="P368" s="391"/>
      <c r="Q368" s="391"/>
      <c r="R368" s="391"/>
      <c r="S368" s="391"/>
      <c r="T368" s="391"/>
      <c r="U368" s="392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389"/>
      <c r="O369" s="390" t="s">
        <v>72</v>
      </c>
      <c r="P369" s="391"/>
      <c r="Q369" s="391"/>
      <c r="R369" s="391"/>
      <c r="S369" s="391"/>
      <c r="T369" s="391"/>
      <c r="U369" s="392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30</v>
      </c>
      <c r="X371" s="374">
        <f>IFERROR(IF(W371="",0,CEILING((W371/$H371),1)*$H371),"")</f>
        <v>31.2</v>
      </c>
      <c r="Y371" s="36">
        <f>IFERROR(IF(X371=0,"",ROUNDUP(X371/H371,0)*0.02175),"")</f>
        <v>8.6999999999999994E-2</v>
      </c>
      <c r="Z371" s="56"/>
      <c r="AA371" s="57"/>
      <c r="AE371" s="64"/>
      <c r="BB371" s="271" t="s">
        <v>1</v>
      </c>
      <c r="BL371" s="64">
        <f>IFERROR(W371*I371/H371,"0")</f>
        <v>32.169230769230772</v>
      </c>
      <c r="BM371" s="64">
        <f>IFERROR(X371*I371/H371,"0")</f>
        <v>33.456000000000003</v>
      </c>
      <c r="BN371" s="64">
        <f>IFERROR(1/J371*(W371/H371),"0")</f>
        <v>6.8681318681318673E-2</v>
      </c>
      <c r="BO371" s="64">
        <f>IFERROR(1/J371*(X371/H371),"0")</f>
        <v>7.1428571428571425E-2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7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388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389"/>
      <c r="O375" s="390" t="s">
        <v>72</v>
      </c>
      <c r="P375" s="391"/>
      <c r="Q375" s="391"/>
      <c r="R375" s="391"/>
      <c r="S375" s="391"/>
      <c r="T375" s="391"/>
      <c r="U375" s="392"/>
      <c r="V375" s="37" t="s">
        <v>73</v>
      </c>
      <c r="W375" s="375">
        <f>IFERROR(W371/H371,"0")+IFERROR(W372/H372,"0")+IFERROR(W373/H373,"0")+IFERROR(W374/H374,"0")</f>
        <v>3.8461538461538463</v>
      </c>
      <c r="X375" s="375">
        <f>IFERROR(X371/H371,"0")+IFERROR(X372/H372,"0")+IFERROR(X373/H373,"0")+IFERROR(X374/H374,"0")</f>
        <v>4</v>
      </c>
      <c r="Y375" s="375">
        <f>IFERROR(IF(Y371="",0,Y371),"0")+IFERROR(IF(Y372="",0,Y372),"0")+IFERROR(IF(Y373="",0,Y373),"0")+IFERROR(IF(Y374="",0,Y374),"0")</f>
        <v>8.6999999999999994E-2</v>
      </c>
      <c r="Z375" s="376"/>
      <c r="AA375" s="376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9"/>
      <c r="O376" s="390" t="s">
        <v>72</v>
      </c>
      <c r="P376" s="391"/>
      <c r="Q376" s="391"/>
      <c r="R376" s="391"/>
      <c r="S376" s="391"/>
      <c r="T376" s="391"/>
      <c r="U376" s="392"/>
      <c r="V376" s="37" t="s">
        <v>67</v>
      </c>
      <c r="W376" s="375">
        <f>IFERROR(SUM(W371:W374),"0")</f>
        <v>30</v>
      </c>
      <c r="X376" s="375">
        <f>IFERROR(SUM(X371:X374),"0")</f>
        <v>31.2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9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388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9"/>
      <c r="O379" s="390" t="s">
        <v>72</v>
      </c>
      <c r="P379" s="391"/>
      <c r="Q379" s="391"/>
      <c r="R379" s="391"/>
      <c r="S379" s="391"/>
      <c r="T379" s="391"/>
      <c r="U379" s="392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9"/>
      <c r="O380" s="390" t="s">
        <v>72</v>
      </c>
      <c r="P380" s="391"/>
      <c r="Q380" s="391"/>
      <c r="R380" s="391"/>
      <c r="S380" s="391"/>
      <c r="T380" s="391"/>
      <c r="U380" s="392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hidden="1" customHeight="1" x14ac:dyDescent="0.25">
      <c r="A382" s="403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hidden="1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18</v>
      </c>
      <c r="X385" s="374">
        <f>IFERROR(IF(W385="",0,CEILING((W385/$H385),1)*$H385),"")</f>
        <v>18.900000000000002</v>
      </c>
      <c r="Y385" s="36">
        <f>IFERROR(IF(X385=0,"",ROUNDUP(X385/H385,0)*0.00753),"")</f>
        <v>5.271E-2</v>
      </c>
      <c r="Z385" s="56"/>
      <c r="AA385" s="57"/>
      <c r="AE385" s="64"/>
      <c r="BB385" s="277" t="s">
        <v>1</v>
      </c>
      <c r="BL385" s="64">
        <f>IFERROR(W385*I385/H385,"0")</f>
        <v>19.333333333333332</v>
      </c>
      <c r="BM385" s="64">
        <f>IFERROR(X385*I385/H385,"0")</f>
        <v>20.3</v>
      </c>
      <c r="BN385" s="64">
        <f>IFERROR(1/J385*(W385/H385),"0")</f>
        <v>4.2735042735042729E-2</v>
      </c>
      <c r="BO385" s="64">
        <f>IFERROR(1/J385*(X385/H385),"0")</f>
        <v>4.4871794871794872E-2</v>
      </c>
    </row>
    <row r="386" spans="1:67" x14ac:dyDescent="0.2">
      <c r="A386" s="388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389"/>
      <c r="O386" s="390" t="s">
        <v>72</v>
      </c>
      <c r="P386" s="391"/>
      <c r="Q386" s="391"/>
      <c r="R386" s="391"/>
      <c r="S386" s="391"/>
      <c r="T386" s="391"/>
      <c r="U386" s="392"/>
      <c r="V386" s="37" t="s">
        <v>73</v>
      </c>
      <c r="W386" s="375">
        <f>IFERROR(W384/H384,"0")+IFERROR(W385/H385,"0")</f>
        <v>6.6666666666666661</v>
      </c>
      <c r="X386" s="375">
        <f>IFERROR(X384/H384,"0")+IFERROR(X385/H385,"0")</f>
        <v>7</v>
      </c>
      <c r="Y386" s="375">
        <f>IFERROR(IF(Y384="",0,Y384),"0")+IFERROR(IF(Y385="",0,Y385),"0")</f>
        <v>5.271E-2</v>
      </c>
      <c r="Z386" s="376"/>
      <c r="AA386" s="376"/>
    </row>
    <row r="387" spans="1:67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389"/>
      <c r="O387" s="390" t="s">
        <v>72</v>
      </c>
      <c r="P387" s="391"/>
      <c r="Q387" s="391"/>
      <c r="R387" s="391"/>
      <c r="S387" s="391"/>
      <c r="T387" s="391"/>
      <c r="U387" s="392"/>
      <c r="V387" s="37" t="s">
        <v>67</v>
      </c>
      <c r="W387" s="375">
        <f>IFERROR(SUM(W384:W385),"0")</f>
        <v>18</v>
      </c>
      <c r="X387" s="375">
        <f>IFERROR(SUM(X384:X385),"0")</f>
        <v>18.900000000000002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50</v>
      </c>
      <c r="X389" s="374">
        <f t="shared" ref="X389:X401" si="70">IFERROR(IF(W389="",0,CEILING((W389/$H389),1)*$H389),"")</f>
        <v>50.400000000000006</v>
      </c>
      <c r="Y389" s="36">
        <f>IFERROR(IF(X389=0,"",ROUNDUP(X389/H389,0)*0.00753),"")</f>
        <v>9.0359999999999996E-2</v>
      </c>
      <c r="Z389" s="56"/>
      <c r="AA389" s="57"/>
      <c r="AE389" s="64"/>
      <c r="BB389" s="278" t="s">
        <v>1</v>
      </c>
      <c r="BL389" s="64">
        <f t="shared" ref="BL389:BL401" si="71">IFERROR(W389*I389/H389,"0")</f>
        <v>52.738095238095234</v>
      </c>
      <c r="BM389" s="64">
        <f t="shared" ref="BM389:BM401" si="72">IFERROR(X389*I389/H389,"0")</f>
        <v>53.160000000000004</v>
      </c>
      <c r="BN389" s="64">
        <f t="shared" ref="BN389:BN401" si="73">IFERROR(1/J389*(W389/H389),"0")</f>
        <v>7.6312576312576319E-2</v>
      </c>
      <c r="BO389" s="64">
        <f t="shared" ref="BO389:BO401" si="74">IFERROR(1/J389*(X389/H389),"0")</f>
        <v>7.6923076923076927E-2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5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50</v>
      </c>
      <c r="X391" s="374">
        <f t="shared" si="70"/>
        <v>50.400000000000006</v>
      </c>
      <c r="Y391" s="36">
        <f>IFERROR(IF(X391=0,"",ROUNDUP(X391/H391,0)*0.00753),"")</f>
        <v>9.0359999999999996E-2</v>
      </c>
      <c r="Z391" s="56"/>
      <c r="AA391" s="57"/>
      <c r="AE391" s="64"/>
      <c r="BB391" s="280" t="s">
        <v>1</v>
      </c>
      <c r="BL391" s="64">
        <f t="shared" si="71"/>
        <v>52.738095238095234</v>
      </c>
      <c r="BM391" s="64">
        <f t="shared" si="72"/>
        <v>53.160000000000004</v>
      </c>
      <c r="BN391" s="64">
        <f t="shared" si="73"/>
        <v>7.6312576312576319E-2</v>
      </c>
      <c r="BO391" s="64">
        <f t="shared" si="74"/>
        <v>7.6923076923076927E-2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140</v>
      </c>
      <c r="X392" s="374">
        <f t="shared" si="70"/>
        <v>141.12</v>
      </c>
      <c r="Y392" s="36">
        <f>IFERROR(IF(X392=0,"",ROUNDUP(X392/H392,0)*0.00753),"")</f>
        <v>0.63251999999999997</v>
      </c>
      <c r="Z392" s="56"/>
      <c r="AA392" s="57"/>
      <c r="AE392" s="64"/>
      <c r="BB392" s="281" t="s">
        <v>1</v>
      </c>
      <c r="BL392" s="64">
        <f t="shared" si="71"/>
        <v>216.66666666666669</v>
      </c>
      <c r="BM392" s="64">
        <f t="shared" si="72"/>
        <v>218.40000000000003</v>
      </c>
      <c r="BN392" s="64">
        <f t="shared" si="73"/>
        <v>0.53418803418803418</v>
      </c>
      <c r="BO392" s="64">
        <f t="shared" si="74"/>
        <v>0.53846153846153844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70</v>
      </c>
      <c r="X394" s="374">
        <f t="shared" si="70"/>
        <v>71.400000000000006</v>
      </c>
      <c r="Y394" s="36">
        <f t="shared" si="75"/>
        <v>0.17068</v>
      </c>
      <c r="Z394" s="56"/>
      <c r="AA394" s="57"/>
      <c r="AE394" s="64"/>
      <c r="BB394" s="283" t="s">
        <v>1</v>
      </c>
      <c r="BL394" s="64">
        <f t="shared" si="71"/>
        <v>74.333333333333329</v>
      </c>
      <c r="BM394" s="64">
        <f t="shared" si="72"/>
        <v>75.820000000000007</v>
      </c>
      <c r="BN394" s="64">
        <f t="shared" si="73"/>
        <v>0.14245014245014245</v>
      </c>
      <c r="BO394" s="64">
        <f t="shared" si="74"/>
        <v>0.14529914529914531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52.5</v>
      </c>
      <c r="X396" s="374">
        <f t="shared" si="70"/>
        <v>52.5</v>
      </c>
      <c r="Y396" s="36">
        <f t="shared" si="75"/>
        <v>0.1255</v>
      </c>
      <c r="Z396" s="56"/>
      <c r="AA396" s="57"/>
      <c r="AE396" s="64"/>
      <c r="BB396" s="285" t="s">
        <v>1</v>
      </c>
      <c r="BL396" s="64">
        <f t="shared" si="71"/>
        <v>55.75</v>
      </c>
      <c r="BM396" s="64">
        <f t="shared" si="72"/>
        <v>55.75</v>
      </c>
      <c r="BN396" s="64">
        <f t="shared" si="73"/>
        <v>0.10683760683760685</v>
      </c>
      <c r="BO396" s="64">
        <f t="shared" si="74"/>
        <v>0.10683760683760685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7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105</v>
      </c>
      <c r="X400" s="374">
        <f t="shared" si="70"/>
        <v>105</v>
      </c>
      <c r="Y400" s="36">
        <f t="shared" si="75"/>
        <v>0.251</v>
      </c>
      <c r="Z400" s="56"/>
      <c r="AA400" s="57"/>
      <c r="AE400" s="64"/>
      <c r="BB400" s="289" t="s">
        <v>1</v>
      </c>
      <c r="BL400" s="64">
        <f t="shared" si="71"/>
        <v>111.5</v>
      </c>
      <c r="BM400" s="64">
        <f t="shared" si="72"/>
        <v>111.5</v>
      </c>
      <c r="BN400" s="64">
        <f t="shared" si="73"/>
        <v>0.21367521367521369</v>
      </c>
      <c r="BO400" s="64">
        <f t="shared" si="74"/>
        <v>0.21367521367521369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388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9"/>
      <c r="O402" s="390" t="s">
        <v>72</v>
      </c>
      <c r="P402" s="391"/>
      <c r="Q402" s="391"/>
      <c r="R402" s="391"/>
      <c r="S402" s="391"/>
      <c r="T402" s="391"/>
      <c r="U402" s="392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215.47619047619048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217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1.36042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9"/>
      <c r="O403" s="390" t="s">
        <v>72</v>
      </c>
      <c r="P403" s="391"/>
      <c r="Q403" s="391"/>
      <c r="R403" s="391"/>
      <c r="S403" s="391"/>
      <c r="T403" s="391"/>
      <c r="U403" s="392"/>
      <c r="V403" s="37" t="s">
        <v>67</v>
      </c>
      <c r="W403" s="375">
        <f>IFERROR(SUM(W389:W401),"0")</f>
        <v>467.5</v>
      </c>
      <c r="X403" s="375">
        <f>IFERROR(SUM(X389:X401),"0")</f>
        <v>470.82000000000005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72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5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388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9"/>
      <c r="O408" s="390" t="s">
        <v>72</v>
      </c>
      <c r="P408" s="391"/>
      <c r="Q408" s="391"/>
      <c r="R408" s="391"/>
      <c r="S408" s="391"/>
      <c r="T408" s="391"/>
      <c r="U408" s="392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9"/>
      <c r="O409" s="390" t="s">
        <v>72</v>
      </c>
      <c r="P409" s="391"/>
      <c r="Q409" s="391"/>
      <c r="R409" s="391"/>
      <c r="S409" s="391"/>
      <c r="T409" s="391"/>
      <c r="U409" s="392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4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88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9"/>
      <c r="O412" s="390" t="s">
        <v>72</v>
      </c>
      <c r="P412" s="391"/>
      <c r="Q412" s="391"/>
      <c r="R412" s="391"/>
      <c r="S412" s="391"/>
      <c r="T412" s="391"/>
      <c r="U412" s="392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89"/>
      <c r="O413" s="390" t="s">
        <v>72</v>
      </c>
      <c r="P413" s="391"/>
      <c r="Q413" s="391"/>
      <c r="R413" s="391"/>
      <c r="S413" s="391"/>
      <c r="T413" s="391"/>
      <c r="U413" s="392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6</v>
      </c>
      <c r="X415" s="374">
        <f>IFERROR(IF(W415="",0,CEILING((W415/$H415),1)*$H415),"")</f>
        <v>6</v>
      </c>
      <c r="Y415" s="36">
        <f>IFERROR(IF(X415=0,"",ROUNDUP(X415/H415,0)*0.00627),"")</f>
        <v>3.1350000000000003E-2</v>
      </c>
      <c r="Z415" s="56"/>
      <c r="AA415" s="57"/>
      <c r="AE415" s="64"/>
      <c r="BB415" s="295" t="s">
        <v>1</v>
      </c>
      <c r="BL415" s="64">
        <f>IFERROR(W415*I415/H415,"0")</f>
        <v>9.0000000000000018</v>
      </c>
      <c r="BM415" s="64">
        <f>IFERROR(X415*I415/H415,"0")</f>
        <v>9.0000000000000018</v>
      </c>
      <c r="BN415" s="64">
        <f>IFERROR(1/J415*(W415/H415),"0")</f>
        <v>2.5000000000000001E-2</v>
      </c>
      <c r="BO415" s="64">
        <f>IFERROR(1/J415*(X415/H415),"0")</f>
        <v>2.5000000000000001E-2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6</v>
      </c>
      <c r="X416" s="374">
        <f>IFERROR(IF(W416="",0,CEILING((W416/$H416),1)*$H416),"")</f>
        <v>6</v>
      </c>
      <c r="Y416" s="36">
        <f>IFERROR(IF(X416=0,"",ROUNDUP(X416/H416,0)*0.00627),"")</f>
        <v>3.1350000000000003E-2</v>
      </c>
      <c r="Z416" s="56"/>
      <c r="AA416" s="57"/>
      <c r="AE416" s="64"/>
      <c r="BB416" s="296" t="s">
        <v>1</v>
      </c>
      <c r="BL416" s="64">
        <f>IFERROR(W416*I416/H416,"0")</f>
        <v>9.0000000000000018</v>
      </c>
      <c r="BM416" s="64">
        <f>IFERROR(X416*I416/H416,"0")</f>
        <v>9.0000000000000018</v>
      </c>
      <c r="BN416" s="64">
        <f>IFERROR(1/J416*(W416/H416),"0")</f>
        <v>2.5000000000000001E-2</v>
      </c>
      <c r="BO416" s="64">
        <f>IFERROR(1/J416*(X416/H416),"0")</f>
        <v>2.5000000000000001E-2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0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5.5</v>
      </c>
      <c r="X417" s="374">
        <f>IFERROR(IF(W417="",0,CEILING((W417/$H417),1)*$H417),"")</f>
        <v>6.6000000000000005</v>
      </c>
      <c r="Y417" s="36">
        <f>IFERROR(IF(X417=0,"",ROUNDUP(X417/H417,0)*0.00627),"")</f>
        <v>3.1350000000000003E-2</v>
      </c>
      <c r="Z417" s="56"/>
      <c r="AA417" s="57"/>
      <c r="AE417" s="64"/>
      <c r="BB417" s="297" t="s">
        <v>1</v>
      </c>
      <c r="BL417" s="64">
        <f>IFERROR(W417*I417/H417,"0")</f>
        <v>7.833333333333333</v>
      </c>
      <c r="BM417" s="64">
        <f>IFERROR(X417*I417/H417,"0")</f>
        <v>9.3999999999999986</v>
      </c>
      <c r="BN417" s="64">
        <f>IFERROR(1/J417*(W417/H417),"0")</f>
        <v>2.0833333333333332E-2</v>
      </c>
      <c r="BO417" s="64">
        <f>IFERROR(1/J417*(X417/H417),"0")</f>
        <v>2.5000000000000001E-2</v>
      </c>
    </row>
    <row r="418" spans="1:67" x14ac:dyDescent="0.2">
      <c r="A418" s="388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389"/>
      <c r="O418" s="390" t="s">
        <v>72</v>
      </c>
      <c r="P418" s="391"/>
      <c r="Q418" s="391"/>
      <c r="R418" s="391"/>
      <c r="S418" s="391"/>
      <c r="T418" s="391"/>
      <c r="U418" s="392"/>
      <c r="V418" s="37" t="s">
        <v>73</v>
      </c>
      <c r="W418" s="375">
        <f>IFERROR(W415/H415,"0")+IFERROR(W416/H416,"0")+IFERROR(W417/H417,"0")</f>
        <v>14.166666666666666</v>
      </c>
      <c r="X418" s="375">
        <f>IFERROR(X415/H415,"0")+IFERROR(X416/H416,"0")+IFERROR(X417/H417,"0")</f>
        <v>15</v>
      </c>
      <c r="Y418" s="375">
        <f>IFERROR(IF(Y415="",0,Y415),"0")+IFERROR(IF(Y416="",0,Y416),"0")+IFERROR(IF(Y417="",0,Y417),"0")</f>
        <v>9.4050000000000009E-2</v>
      </c>
      <c r="Z418" s="376"/>
      <c r="AA418" s="376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9"/>
      <c r="O419" s="390" t="s">
        <v>72</v>
      </c>
      <c r="P419" s="391"/>
      <c r="Q419" s="391"/>
      <c r="R419" s="391"/>
      <c r="S419" s="391"/>
      <c r="T419" s="391"/>
      <c r="U419" s="392"/>
      <c r="V419" s="37" t="s">
        <v>67</v>
      </c>
      <c r="W419" s="375">
        <f>IFERROR(SUM(W415:W417),"0")</f>
        <v>17.5</v>
      </c>
      <c r="X419" s="375">
        <f>IFERROR(SUM(X415:X417),"0")</f>
        <v>18.600000000000001</v>
      </c>
      <c r="Y419" s="37"/>
      <c r="Z419" s="376"/>
      <c r="AA419" s="376"/>
    </row>
    <row r="420" spans="1:67" ht="16.5" hidden="1" customHeight="1" x14ac:dyDescent="0.25">
      <c r="A420" s="403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hidden="1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73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88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389"/>
      <c r="O424" s="390" t="s">
        <v>72</v>
      </c>
      <c r="P424" s="391"/>
      <c r="Q424" s="391"/>
      <c r="R424" s="391"/>
      <c r="S424" s="391"/>
      <c r="T424" s="391"/>
      <c r="U424" s="392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9"/>
      <c r="O425" s="390" t="s">
        <v>72</v>
      </c>
      <c r="P425" s="391"/>
      <c r="Q425" s="391"/>
      <c r="R425" s="391"/>
      <c r="S425" s="391"/>
      <c r="T425" s="391"/>
      <c r="U425" s="392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70</v>
      </c>
      <c r="X427" s="374">
        <f t="shared" ref="X427:X433" si="76">IFERROR(IF(W427="",0,CEILING((W427/$H427),1)*$H427),"")</f>
        <v>71.400000000000006</v>
      </c>
      <c r="Y427" s="36">
        <f>IFERROR(IF(X427=0,"",ROUNDUP(X427/H427,0)*0.00753),"")</f>
        <v>0.12801000000000001</v>
      </c>
      <c r="Z427" s="56"/>
      <c r="AA427" s="57"/>
      <c r="AE427" s="64"/>
      <c r="BB427" s="300" t="s">
        <v>1</v>
      </c>
      <c r="BL427" s="64">
        <f t="shared" ref="BL427:BL433" si="77">IFERROR(W427*I427/H427,"0")</f>
        <v>73.833333333333329</v>
      </c>
      <c r="BM427" s="64">
        <f t="shared" ref="BM427:BM433" si="78">IFERROR(X427*I427/H427,"0")</f>
        <v>75.31</v>
      </c>
      <c r="BN427" s="64">
        <f t="shared" ref="BN427:BN433" si="79">IFERROR(1/J427*(W427/H427),"0")</f>
        <v>0.10683760683760682</v>
      </c>
      <c r="BO427" s="64">
        <f t="shared" ref="BO427:BO433" si="80">IFERROR(1/J427*(X427/H427),"0")</f>
        <v>0.10897435897435898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4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24.5</v>
      </c>
      <c r="X432" s="374">
        <f t="shared" si="76"/>
        <v>25.200000000000003</v>
      </c>
      <c r="Y432" s="36">
        <f>IFERROR(IF(X432=0,"",ROUNDUP(X432/H432,0)*0.00502),"")</f>
        <v>6.0240000000000002E-2</v>
      </c>
      <c r="Z432" s="56"/>
      <c r="AA432" s="57"/>
      <c r="AE432" s="64"/>
      <c r="BB432" s="305" t="s">
        <v>1</v>
      </c>
      <c r="BL432" s="64">
        <f t="shared" si="77"/>
        <v>26.016666666666666</v>
      </c>
      <c r="BM432" s="64">
        <f t="shared" si="78"/>
        <v>26.76</v>
      </c>
      <c r="BN432" s="64">
        <f t="shared" si="79"/>
        <v>4.9857549857549859E-2</v>
      </c>
      <c r="BO432" s="64">
        <f t="shared" si="80"/>
        <v>5.1282051282051287E-2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388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389"/>
      <c r="O434" s="390" t="s">
        <v>72</v>
      </c>
      <c r="P434" s="391"/>
      <c r="Q434" s="391"/>
      <c r="R434" s="391"/>
      <c r="S434" s="391"/>
      <c r="T434" s="391"/>
      <c r="U434" s="392"/>
      <c r="V434" s="37" t="s">
        <v>73</v>
      </c>
      <c r="W434" s="375">
        <f>IFERROR(W427/H427,"0")+IFERROR(W428/H428,"0")+IFERROR(W429/H429,"0")+IFERROR(W430/H430,"0")+IFERROR(W431/H431,"0")+IFERROR(W432/H432,"0")+IFERROR(W433/H433,"0")</f>
        <v>28.333333333333329</v>
      </c>
      <c r="X434" s="375">
        <f>IFERROR(X427/H427,"0")+IFERROR(X428/H428,"0")+IFERROR(X429/H429,"0")+IFERROR(X430/H430,"0")+IFERROR(X431/H431,"0")+IFERROR(X432/H432,"0")+IFERROR(X433/H433,"0")</f>
        <v>29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0.18825000000000003</v>
      </c>
      <c r="Z434" s="376"/>
      <c r="AA434" s="376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9"/>
      <c r="O435" s="390" t="s">
        <v>72</v>
      </c>
      <c r="P435" s="391"/>
      <c r="Q435" s="391"/>
      <c r="R435" s="391"/>
      <c r="S435" s="391"/>
      <c r="T435" s="391"/>
      <c r="U435" s="392"/>
      <c r="V435" s="37" t="s">
        <v>67</v>
      </c>
      <c r="W435" s="375">
        <f>IFERROR(SUM(W427:W433),"0")</f>
        <v>94.5</v>
      </c>
      <c r="X435" s="375">
        <f>IFERROR(SUM(X427:X433),"0")</f>
        <v>96.600000000000009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4.2</v>
      </c>
      <c r="X437" s="374">
        <f>IFERROR(IF(W437="",0,CEILING((W437/$H437),1)*$H437),"")</f>
        <v>4.8</v>
      </c>
      <c r="Y437" s="36">
        <f>IFERROR(IF(X437=0,"",ROUNDUP(X437/H437,0)*0.00627),"")</f>
        <v>2.5080000000000002E-2</v>
      </c>
      <c r="Z437" s="56"/>
      <c r="AA437" s="57"/>
      <c r="AE437" s="64"/>
      <c r="BB437" s="307" t="s">
        <v>1</v>
      </c>
      <c r="BL437" s="64">
        <f>IFERROR(W437*I437/H437,"0")</f>
        <v>6.3000000000000007</v>
      </c>
      <c r="BM437" s="64">
        <f>IFERROR(X437*I437/H437,"0")</f>
        <v>7.2000000000000011</v>
      </c>
      <c r="BN437" s="64">
        <f>IFERROR(1/J437*(W437/H437),"0")</f>
        <v>1.7500000000000002E-2</v>
      </c>
      <c r="BO437" s="64">
        <f>IFERROR(1/J437*(X437/H437),"0")</f>
        <v>0.02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388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389"/>
      <c r="O439" s="390" t="s">
        <v>72</v>
      </c>
      <c r="P439" s="391"/>
      <c r="Q439" s="391"/>
      <c r="R439" s="391"/>
      <c r="S439" s="391"/>
      <c r="T439" s="391"/>
      <c r="U439" s="392"/>
      <c r="V439" s="37" t="s">
        <v>73</v>
      </c>
      <c r="W439" s="375">
        <f>IFERROR(W437/H437,"0")+IFERROR(W438/H438,"0")</f>
        <v>3.5000000000000004</v>
      </c>
      <c r="X439" s="375">
        <f>IFERROR(X437/H437,"0")+IFERROR(X438/H438,"0")</f>
        <v>4</v>
      </c>
      <c r="Y439" s="375">
        <f>IFERROR(IF(Y437="",0,Y437),"0")+IFERROR(IF(Y438="",0,Y438),"0")</f>
        <v>2.5080000000000002E-2</v>
      </c>
      <c r="Z439" s="376"/>
      <c r="AA439" s="376"/>
    </row>
    <row r="440" spans="1:67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9"/>
      <c r="O440" s="390" t="s">
        <v>72</v>
      </c>
      <c r="P440" s="391"/>
      <c r="Q440" s="391"/>
      <c r="R440" s="391"/>
      <c r="S440" s="391"/>
      <c r="T440" s="391"/>
      <c r="U440" s="392"/>
      <c r="V440" s="37" t="s">
        <v>67</v>
      </c>
      <c r="W440" s="375">
        <f>IFERROR(SUM(W437:W438),"0")</f>
        <v>4.2</v>
      </c>
      <c r="X440" s="375">
        <f>IFERROR(SUM(X437:X438),"0")</f>
        <v>4.8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5.5</v>
      </c>
      <c r="X442" s="374">
        <f>IFERROR(IF(W442="",0,CEILING((W442/$H442),1)*$H442),"")</f>
        <v>6.6000000000000005</v>
      </c>
      <c r="Y442" s="36">
        <f>IFERROR(IF(X442=0,"",ROUNDUP(X442/H442,0)*0.00627),"")</f>
        <v>3.1350000000000003E-2</v>
      </c>
      <c r="Z442" s="56"/>
      <c r="AA442" s="57"/>
      <c r="AE442" s="64"/>
      <c r="BB442" s="309" t="s">
        <v>1</v>
      </c>
      <c r="BL442" s="64">
        <f>IFERROR(W442*I442/H442,"0")</f>
        <v>7.833333333333333</v>
      </c>
      <c r="BM442" s="64">
        <f>IFERROR(X442*I442/H442,"0")</f>
        <v>9.3999999999999986</v>
      </c>
      <c r="BN442" s="64">
        <f>IFERROR(1/J442*(W442/H442),"0")</f>
        <v>2.0833333333333332E-2</v>
      </c>
      <c r="BO442" s="64">
        <f>IFERROR(1/J442*(X442/H442),"0")</f>
        <v>2.5000000000000001E-2</v>
      </c>
    </row>
    <row r="443" spans="1:67" x14ac:dyDescent="0.2">
      <c r="A443" s="388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9"/>
      <c r="O443" s="390" t="s">
        <v>72</v>
      </c>
      <c r="P443" s="391"/>
      <c r="Q443" s="391"/>
      <c r="R443" s="391"/>
      <c r="S443" s="391"/>
      <c r="T443" s="391"/>
      <c r="U443" s="392"/>
      <c r="V443" s="37" t="s">
        <v>73</v>
      </c>
      <c r="W443" s="375">
        <f>IFERROR(W442/H442,"0")</f>
        <v>4.1666666666666661</v>
      </c>
      <c r="X443" s="375">
        <f>IFERROR(X442/H442,"0")</f>
        <v>5</v>
      </c>
      <c r="Y443" s="375">
        <f>IFERROR(IF(Y442="",0,Y442),"0")</f>
        <v>3.1350000000000003E-2</v>
      </c>
      <c r="Z443" s="376"/>
      <c r="AA443" s="376"/>
    </row>
    <row r="444" spans="1:67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9"/>
      <c r="O444" s="390" t="s">
        <v>72</v>
      </c>
      <c r="P444" s="391"/>
      <c r="Q444" s="391"/>
      <c r="R444" s="391"/>
      <c r="S444" s="391"/>
      <c r="T444" s="391"/>
      <c r="U444" s="392"/>
      <c r="V444" s="37" t="s">
        <v>67</v>
      </c>
      <c r="W444" s="375">
        <f>IFERROR(SUM(W442:W442),"0")</f>
        <v>5.5</v>
      </c>
      <c r="X444" s="375">
        <f>IFERROR(SUM(X442:X442),"0")</f>
        <v>6.6000000000000005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hidden="1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388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9"/>
      <c r="O447" s="390" t="s">
        <v>72</v>
      </c>
      <c r="P447" s="391"/>
      <c r="Q447" s="391"/>
      <c r="R447" s="391"/>
      <c r="S447" s="391"/>
      <c r="T447" s="391"/>
      <c r="U447" s="392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hidden="1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389"/>
      <c r="O448" s="390" t="s">
        <v>72</v>
      </c>
      <c r="P448" s="391"/>
      <c r="Q448" s="391"/>
      <c r="R448" s="391"/>
      <c r="S448" s="391"/>
      <c r="T448" s="391"/>
      <c r="U448" s="392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hidden="1" customHeight="1" x14ac:dyDescent="0.25">
      <c r="A449" s="403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hidden="1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33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6</v>
      </c>
      <c r="X451" s="374">
        <f>IFERROR(IF(W451="",0,CEILING((W451/$H451),1)*$H451),"")</f>
        <v>6</v>
      </c>
      <c r="Y451" s="36">
        <f>IFERROR(IF(X451=0,"",ROUNDUP(X451/H451,0)*0.00502),"")</f>
        <v>2.5100000000000001E-2</v>
      </c>
      <c r="Z451" s="56"/>
      <c r="AA451" s="57" t="s">
        <v>68</v>
      </c>
      <c r="AE451" s="64"/>
      <c r="BB451" s="311" t="s">
        <v>1</v>
      </c>
      <c r="BL451" s="64">
        <f>IFERROR(W451*I451/H451,"0")</f>
        <v>6.8600000000000012</v>
      </c>
      <c r="BM451" s="64">
        <f>IFERROR(X451*I451/H451,"0")</f>
        <v>6.8600000000000012</v>
      </c>
      <c r="BN451" s="64">
        <f>IFERROR(1/J451*(W451/H451),"0")</f>
        <v>2.1367521367521368E-2</v>
      </c>
      <c r="BO451" s="64">
        <f>IFERROR(1/J451*(X451/H451),"0")</f>
        <v>2.1367521367521368E-2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4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8</v>
      </c>
      <c r="X452" s="374">
        <f>IFERROR(IF(W452="",0,CEILING((W452/$H452),1)*$H452),"")</f>
        <v>8.4</v>
      </c>
      <c r="Y452" s="36">
        <f>IFERROR(IF(X452=0,"",ROUNDUP(X452/H452,0)*0.00502),"")</f>
        <v>3.5140000000000005E-2</v>
      </c>
      <c r="Z452" s="56"/>
      <c r="AA452" s="57" t="s">
        <v>68</v>
      </c>
      <c r="AE452" s="64"/>
      <c r="BB452" s="312" t="s">
        <v>1</v>
      </c>
      <c r="BL452" s="64">
        <f>IFERROR(W452*I452/H452,"0")</f>
        <v>8.6666666666666679</v>
      </c>
      <c r="BM452" s="64">
        <f>IFERROR(X452*I452/H452,"0")</f>
        <v>9.1000000000000014</v>
      </c>
      <c r="BN452" s="64">
        <f>IFERROR(1/J452*(W452/H452),"0")</f>
        <v>2.8490028490028494E-2</v>
      </c>
      <c r="BO452" s="64">
        <f>IFERROR(1/J452*(X452/H452),"0")</f>
        <v>2.9914529914529923E-2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38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6</v>
      </c>
      <c r="X453" s="374">
        <f>IFERROR(IF(W453="",0,CEILING((W453/$H453),1)*$H453),"")</f>
        <v>6</v>
      </c>
      <c r="Y453" s="36">
        <f>IFERROR(IF(X453=0,"",ROUNDUP(X453/H453,0)*0.00502),"")</f>
        <v>2.5100000000000001E-2</v>
      </c>
      <c r="Z453" s="56"/>
      <c r="AA453" s="57" t="s">
        <v>68</v>
      </c>
      <c r="AE453" s="64"/>
      <c r="BB453" s="313" t="s">
        <v>1</v>
      </c>
      <c r="BL453" s="64">
        <f>IFERROR(W453*I453/H453,"0")</f>
        <v>10.100000000000001</v>
      </c>
      <c r="BM453" s="64">
        <f>IFERROR(X453*I453/H453,"0")</f>
        <v>10.100000000000001</v>
      </c>
      <c r="BN453" s="64">
        <f>IFERROR(1/J453*(W453/H453),"0")</f>
        <v>2.1367521367521368E-2</v>
      </c>
      <c r="BO453" s="64">
        <f>IFERROR(1/J453*(X453/H453),"0")</f>
        <v>2.1367521367521368E-2</v>
      </c>
    </row>
    <row r="454" spans="1:67" x14ac:dyDescent="0.2">
      <c r="A454" s="388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9"/>
      <c r="O454" s="390" t="s">
        <v>72</v>
      </c>
      <c r="P454" s="391"/>
      <c r="Q454" s="391"/>
      <c r="R454" s="391"/>
      <c r="S454" s="391"/>
      <c r="T454" s="391"/>
      <c r="U454" s="392"/>
      <c r="V454" s="37" t="s">
        <v>73</v>
      </c>
      <c r="W454" s="375">
        <f>IFERROR(W451/H451,"0")+IFERROR(W452/H452,"0")+IFERROR(W453/H453,"0")</f>
        <v>16.666666666666668</v>
      </c>
      <c r="X454" s="375">
        <f>IFERROR(X451/H451,"0")+IFERROR(X452/H452,"0")+IFERROR(X453/H453,"0")</f>
        <v>17</v>
      </c>
      <c r="Y454" s="375">
        <f>IFERROR(IF(Y451="",0,Y451),"0")+IFERROR(IF(Y452="",0,Y452),"0")+IFERROR(IF(Y453="",0,Y453),"0")</f>
        <v>8.5339999999999999E-2</v>
      </c>
      <c r="Z454" s="376"/>
      <c r="AA454" s="376"/>
    </row>
    <row r="455" spans="1:67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9"/>
      <c r="O455" s="390" t="s">
        <v>72</v>
      </c>
      <c r="P455" s="391"/>
      <c r="Q455" s="391"/>
      <c r="R455" s="391"/>
      <c r="S455" s="391"/>
      <c r="T455" s="391"/>
      <c r="U455" s="392"/>
      <c r="V455" s="37" t="s">
        <v>67</v>
      </c>
      <c r="W455" s="375">
        <f>IFERROR(SUM(W451:W453),"0")</f>
        <v>20</v>
      </c>
      <c r="X455" s="375">
        <f>IFERROR(SUM(X451:X453),"0")</f>
        <v>20.399999999999999</v>
      </c>
      <c r="Y455" s="37"/>
      <c r="Z455" s="376"/>
      <c r="AA455" s="376"/>
    </row>
    <row r="456" spans="1:67" ht="27.75" hidden="1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hidden="1" customHeight="1" x14ac:dyDescent="0.25">
      <c r="A457" s="403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hidden="1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100</v>
      </c>
      <c r="X459" s="374">
        <f t="shared" ref="X459:X470" si="81">IFERROR(IF(W459="",0,CEILING((W459/$H459),1)*$H459),"")</f>
        <v>100.32000000000001</v>
      </c>
      <c r="Y459" s="36">
        <f t="shared" ref="Y459:Y465" si="82">IFERROR(IF(X459=0,"",ROUNDUP(X459/H459,0)*0.01196),"")</f>
        <v>0.22724</v>
      </c>
      <c r="Z459" s="56"/>
      <c r="AA459" s="57"/>
      <c r="AE459" s="64"/>
      <c r="BB459" s="314" t="s">
        <v>1</v>
      </c>
      <c r="BL459" s="64">
        <f t="shared" ref="BL459:BL470" si="83">IFERROR(W459*I459/H459,"0")</f>
        <v>106.81818181818181</v>
      </c>
      <c r="BM459" s="64">
        <f t="shared" ref="BM459:BM470" si="84">IFERROR(X459*I459/H459,"0")</f>
        <v>107.16</v>
      </c>
      <c r="BN459" s="64">
        <f t="shared" ref="BN459:BN470" si="85">IFERROR(1/J459*(W459/H459),"0")</f>
        <v>0.18210955710955709</v>
      </c>
      <c r="BO459" s="64">
        <f t="shared" ref="BO459:BO470" si="86">IFERROR(1/J459*(X459/H459),"0")</f>
        <v>0.18269230769230771</v>
      </c>
    </row>
    <row r="460" spans="1:67" ht="27" customHeight="1" x14ac:dyDescent="0.25">
      <c r="A460" s="54" t="s">
        <v>605</v>
      </c>
      <c r="B460" s="54" t="s">
        <v>606</v>
      </c>
      <c r="C460" s="31">
        <v>4301011779</v>
      </c>
      <c r="D460" s="377">
        <v>4607091383522</v>
      </c>
      <c r="E460" s="378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120</v>
      </c>
      <c r="X460" s="374">
        <f t="shared" si="81"/>
        <v>121.44000000000001</v>
      </c>
      <c r="Y460" s="36">
        <f t="shared" si="82"/>
        <v>0.27507999999999999</v>
      </c>
      <c r="Z460" s="56"/>
      <c r="AA460" s="57"/>
      <c r="AE460" s="64"/>
      <c r="BB460" s="315" t="s">
        <v>1</v>
      </c>
      <c r="BL460" s="64">
        <f t="shared" si="83"/>
        <v>128.18181818181816</v>
      </c>
      <c r="BM460" s="64">
        <f t="shared" si="84"/>
        <v>129.72</v>
      </c>
      <c r="BN460" s="64">
        <f t="shared" si="85"/>
        <v>0.21853146853146854</v>
      </c>
      <c r="BO460" s="64">
        <f t="shared" si="86"/>
        <v>0.22115384615384617</v>
      </c>
    </row>
    <row r="461" spans="1:67" ht="27" hidden="1" customHeight="1" x14ac:dyDescent="0.25">
      <c r="A461" s="54" t="s">
        <v>607</v>
      </c>
      <c r="B461" s="54" t="s">
        <v>608</v>
      </c>
      <c r="C461" s="31">
        <v>4301011369</v>
      </c>
      <c r="D461" s="377">
        <v>4680115885226</v>
      </c>
      <c r="E461" s="378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82" t="s">
        <v>609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8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160</v>
      </c>
      <c r="X464" s="374">
        <f t="shared" si="81"/>
        <v>163.68</v>
      </c>
      <c r="Y464" s="36">
        <f t="shared" si="82"/>
        <v>0.37075999999999998</v>
      </c>
      <c r="Z464" s="56"/>
      <c r="AA464" s="57"/>
      <c r="AE464" s="64"/>
      <c r="BB464" s="319" t="s">
        <v>1</v>
      </c>
      <c r="BL464" s="64">
        <f t="shared" si="83"/>
        <v>170.90909090909091</v>
      </c>
      <c r="BM464" s="64">
        <f t="shared" si="84"/>
        <v>174.84</v>
      </c>
      <c r="BN464" s="64">
        <f t="shared" si="85"/>
        <v>0.29137529137529139</v>
      </c>
      <c r="BO464" s="64">
        <f t="shared" si="86"/>
        <v>0.29807692307692307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7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90</v>
      </c>
      <c r="X466" s="374">
        <f t="shared" si="81"/>
        <v>90</v>
      </c>
      <c r="Y466" s="36">
        <f>IFERROR(IF(X466=0,"",ROUNDUP(X466/H466,0)*0.00937),"")</f>
        <v>0.23424999999999999</v>
      </c>
      <c r="Z466" s="56"/>
      <c r="AA466" s="57"/>
      <c r="AE466" s="64"/>
      <c r="BB466" s="321" t="s">
        <v>1</v>
      </c>
      <c r="BL466" s="64">
        <f t="shared" si="83"/>
        <v>95.999999999999986</v>
      </c>
      <c r="BM466" s="64">
        <f t="shared" si="84"/>
        <v>95.999999999999986</v>
      </c>
      <c r="BN466" s="64">
        <f t="shared" si="85"/>
        <v>0.20833333333333334</v>
      </c>
      <c r="BO466" s="64">
        <f t="shared" si="86"/>
        <v>0.20833333333333334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7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102</v>
      </c>
      <c r="X470" s="374">
        <f t="shared" si="81"/>
        <v>104.4</v>
      </c>
      <c r="Y470" s="36">
        <f>IFERROR(IF(X470=0,"",ROUNDUP(X470/H470,0)*0.00937),"")</f>
        <v>0.27172999999999997</v>
      </c>
      <c r="Z470" s="56"/>
      <c r="AA470" s="57"/>
      <c r="AE470" s="64"/>
      <c r="BB470" s="325" t="s">
        <v>1</v>
      </c>
      <c r="BL470" s="64">
        <f t="shared" si="83"/>
        <v>108.8</v>
      </c>
      <c r="BM470" s="64">
        <f t="shared" si="84"/>
        <v>111.36</v>
      </c>
      <c r="BN470" s="64">
        <f t="shared" si="85"/>
        <v>0.2361111111111111</v>
      </c>
      <c r="BO470" s="64">
        <f t="shared" si="86"/>
        <v>0.24166666666666667</v>
      </c>
    </row>
    <row r="471" spans="1:67" x14ac:dyDescent="0.2">
      <c r="A471" s="388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389"/>
      <c r="O471" s="390" t="s">
        <v>72</v>
      </c>
      <c r="P471" s="391"/>
      <c r="Q471" s="391"/>
      <c r="R471" s="391"/>
      <c r="S471" s="391"/>
      <c r="T471" s="391"/>
      <c r="U471" s="392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125.3030303030303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127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1.37906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9"/>
      <c r="O472" s="390" t="s">
        <v>72</v>
      </c>
      <c r="P472" s="391"/>
      <c r="Q472" s="391"/>
      <c r="R472" s="391"/>
      <c r="S472" s="391"/>
      <c r="T472" s="391"/>
      <c r="U472" s="392"/>
      <c r="V472" s="37" t="s">
        <v>67</v>
      </c>
      <c r="W472" s="375">
        <f>IFERROR(SUM(W459:W470),"0")</f>
        <v>572</v>
      </c>
      <c r="X472" s="375">
        <f>IFERROR(SUM(X459:X470),"0")</f>
        <v>579.84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100</v>
      </c>
      <c r="X474" s="374">
        <f>IFERROR(IF(W474="",0,CEILING((W474/$H474),1)*$H474),"")</f>
        <v>100.32000000000001</v>
      </c>
      <c r="Y474" s="36">
        <f>IFERROR(IF(X474=0,"",ROUNDUP(X474/H474,0)*0.01196),"")</f>
        <v>0.22724</v>
      </c>
      <c r="Z474" s="56"/>
      <c r="AA474" s="57"/>
      <c r="AE474" s="64"/>
      <c r="BB474" s="326" t="s">
        <v>1</v>
      </c>
      <c r="BL474" s="64">
        <f>IFERROR(W474*I474/H474,"0")</f>
        <v>106.81818181818181</v>
      </c>
      <c r="BM474" s="64">
        <f>IFERROR(X474*I474/H474,"0")</f>
        <v>107.16</v>
      </c>
      <c r="BN474" s="64">
        <f>IFERROR(1/J474*(W474/H474),"0")</f>
        <v>0.18210955710955709</v>
      </c>
      <c r="BO474" s="64">
        <f>IFERROR(1/J474*(X474/H474),"0")</f>
        <v>0.18269230769230771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388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9"/>
      <c r="O476" s="390" t="s">
        <v>72</v>
      </c>
      <c r="P476" s="391"/>
      <c r="Q476" s="391"/>
      <c r="R476" s="391"/>
      <c r="S476" s="391"/>
      <c r="T476" s="391"/>
      <c r="U476" s="392"/>
      <c r="V476" s="37" t="s">
        <v>73</v>
      </c>
      <c r="W476" s="375">
        <f>IFERROR(W474/H474,"0")+IFERROR(W475/H475,"0")</f>
        <v>18.939393939393938</v>
      </c>
      <c r="X476" s="375">
        <f>IFERROR(X474/H474,"0")+IFERROR(X475/H475,"0")</f>
        <v>19</v>
      </c>
      <c r="Y476" s="375">
        <f>IFERROR(IF(Y474="",0,Y474),"0")+IFERROR(IF(Y475="",0,Y475),"0")</f>
        <v>0.22724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9"/>
      <c r="O477" s="390" t="s">
        <v>72</v>
      </c>
      <c r="P477" s="391"/>
      <c r="Q477" s="391"/>
      <c r="R477" s="391"/>
      <c r="S477" s="391"/>
      <c r="T477" s="391"/>
      <c r="U477" s="392"/>
      <c r="V477" s="37" t="s">
        <v>67</v>
      </c>
      <c r="W477" s="375">
        <f>IFERROR(SUM(W474:W475),"0")</f>
        <v>100</v>
      </c>
      <c r="X477" s="375">
        <f>IFERROR(SUM(X474:X475),"0")</f>
        <v>100.32000000000001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70</v>
      </c>
      <c r="X479" s="374">
        <f t="shared" ref="X479:X484" si="87">IFERROR(IF(W479="",0,CEILING((W479/$H479),1)*$H479),"")</f>
        <v>73.92</v>
      </c>
      <c r="Y479" s="36">
        <f>IFERROR(IF(X479=0,"",ROUNDUP(X479/H479,0)*0.01196),"")</f>
        <v>0.16744000000000001</v>
      </c>
      <c r="Z479" s="56"/>
      <c r="AA479" s="57"/>
      <c r="AE479" s="64"/>
      <c r="BB479" s="328" t="s">
        <v>1</v>
      </c>
      <c r="BL479" s="64">
        <f t="shared" ref="BL479:BL484" si="88">IFERROR(W479*I479/H479,"0")</f>
        <v>74.772727272727266</v>
      </c>
      <c r="BM479" s="64">
        <f t="shared" ref="BM479:BM484" si="89">IFERROR(X479*I479/H479,"0")</f>
        <v>78.959999999999994</v>
      </c>
      <c r="BN479" s="64">
        <f t="shared" ref="BN479:BN484" si="90">IFERROR(1/J479*(W479/H479),"0")</f>
        <v>0.12747668997668998</v>
      </c>
      <c r="BO479" s="64">
        <f t="shared" ref="BO479:BO484" si="91">IFERROR(1/J479*(X479/H479),"0")</f>
        <v>0.13461538461538464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60</v>
      </c>
      <c r="X480" s="374">
        <f t="shared" si="87"/>
        <v>63.36</v>
      </c>
      <c r="Y480" s="36">
        <f>IFERROR(IF(X480=0,"",ROUNDUP(X480/H480,0)*0.01196),"")</f>
        <v>0.14352000000000001</v>
      </c>
      <c r="Z480" s="56"/>
      <c r="AA480" s="57"/>
      <c r="AE480" s="64"/>
      <c r="BB480" s="329" t="s">
        <v>1</v>
      </c>
      <c r="BL480" s="64">
        <f t="shared" si="88"/>
        <v>64.090909090909079</v>
      </c>
      <c r="BM480" s="64">
        <f t="shared" si="89"/>
        <v>67.679999999999993</v>
      </c>
      <c r="BN480" s="64">
        <f t="shared" si="90"/>
        <v>0.10926573426573427</v>
      </c>
      <c r="BO480" s="64">
        <f t="shared" si="91"/>
        <v>0.11538461538461539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100</v>
      </c>
      <c r="X481" s="374">
        <f t="shared" si="87"/>
        <v>100.32000000000001</v>
      </c>
      <c r="Y481" s="36">
        <f>IFERROR(IF(X481=0,"",ROUNDUP(X481/H481,0)*0.01196),"")</f>
        <v>0.22724</v>
      </c>
      <c r="Z481" s="56"/>
      <c r="AA481" s="57"/>
      <c r="AE481" s="64"/>
      <c r="BB481" s="330" t="s">
        <v>1</v>
      </c>
      <c r="BL481" s="64">
        <f t="shared" si="88"/>
        <v>106.81818181818181</v>
      </c>
      <c r="BM481" s="64">
        <f t="shared" si="89"/>
        <v>107.16</v>
      </c>
      <c r="BN481" s="64">
        <f t="shared" si="90"/>
        <v>0.18210955710955709</v>
      </c>
      <c r="BO481" s="64">
        <f t="shared" si="91"/>
        <v>0.18269230769230771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48</v>
      </c>
      <c r="X482" s="374">
        <f t="shared" si="87"/>
        <v>50.4</v>
      </c>
      <c r="Y482" s="36">
        <f>IFERROR(IF(X482=0,"",ROUNDUP(X482/H482,0)*0.00937),"")</f>
        <v>0.13117999999999999</v>
      </c>
      <c r="Z482" s="56"/>
      <c r="AA482" s="57"/>
      <c r="AE482" s="64"/>
      <c r="BB482" s="331" t="s">
        <v>1</v>
      </c>
      <c r="BL482" s="64">
        <f t="shared" si="88"/>
        <v>51.199999999999996</v>
      </c>
      <c r="BM482" s="64">
        <f t="shared" si="89"/>
        <v>53.76</v>
      </c>
      <c r="BN482" s="64">
        <f t="shared" si="90"/>
        <v>0.1111111111111111</v>
      </c>
      <c r="BO482" s="64">
        <f t="shared" si="91"/>
        <v>0.11666666666666667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18</v>
      </c>
      <c r="X483" s="374">
        <f t="shared" si="87"/>
        <v>18</v>
      </c>
      <c r="Y483" s="36">
        <f>IFERROR(IF(X483=0,"",ROUNDUP(X483/H483,0)*0.00937),"")</f>
        <v>4.6850000000000003E-2</v>
      </c>
      <c r="Z483" s="56"/>
      <c r="AA483" s="57"/>
      <c r="AE483" s="64"/>
      <c r="BB483" s="332" t="s">
        <v>1</v>
      </c>
      <c r="BL483" s="64">
        <f t="shared" si="88"/>
        <v>19.05</v>
      </c>
      <c r="BM483" s="64">
        <f t="shared" si="89"/>
        <v>19.05</v>
      </c>
      <c r="BN483" s="64">
        <f t="shared" si="90"/>
        <v>4.1666666666666664E-2</v>
      </c>
      <c r="BO483" s="64">
        <f t="shared" si="91"/>
        <v>4.1666666666666664E-2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48</v>
      </c>
      <c r="X484" s="374">
        <f t="shared" si="87"/>
        <v>50.4</v>
      </c>
      <c r="Y484" s="36">
        <f>IFERROR(IF(X484=0,"",ROUNDUP(X484/H484,0)*0.00937),"")</f>
        <v>0.13117999999999999</v>
      </c>
      <c r="Z484" s="56"/>
      <c r="AA484" s="57"/>
      <c r="AE484" s="64"/>
      <c r="BB484" s="333" t="s">
        <v>1</v>
      </c>
      <c r="BL484" s="64">
        <f t="shared" si="88"/>
        <v>50.8</v>
      </c>
      <c r="BM484" s="64">
        <f t="shared" si="89"/>
        <v>53.339999999999996</v>
      </c>
      <c r="BN484" s="64">
        <f t="shared" si="90"/>
        <v>0.1111111111111111</v>
      </c>
      <c r="BO484" s="64">
        <f t="shared" si="91"/>
        <v>0.11666666666666667</v>
      </c>
    </row>
    <row r="485" spans="1:67" x14ac:dyDescent="0.2">
      <c r="A485" s="388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9"/>
      <c r="O485" s="390" t="s">
        <v>72</v>
      </c>
      <c r="P485" s="391"/>
      <c r="Q485" s="391"/>
      <c r="R485" s="391"/>
      <c r="S485" s="391"/>
      <c r="T485" s="391"/>
      <c r="U485" s="392"/>
      <c r="V485" s="37" t="s">
        <v>73</v>
      </c>
      <c r="W485" s="375">
        <f>IFERROR(W479/H479,"0")+IFERROR(W480/H480,"0")+IFERROR(W481/H481,"0")+IFERROR(W482/H482,"0")+IFERROR(W483/H483,"0")+IFERROR(W484/H484,"0")</f>
        <v>75.22727272727272</v>
      </c>
      <c r="X485" s="375">
        <f>IFERROR(X479/H479,"0")+IFERROR(X480/H480,"0")+IFERROR(X481/H481,"0")+IFERROR(X482/H482,"0")+IFERROR(X483/H483,"0")+IFERROR(X484/H484,"0")</f>
        <v>78</v>
      </c>
      <c r="Y485" s="375">
        <f>IFERROR(IF(Y479="",0,Y479),"0")+IFERROR(IF(Y480="",0,Y480),"0")+IFERROR(IF(Y481="",0,Y481),"0")+IFERROR(IF(Y482="",0,Y482),"0")+IFERROR(IF(Y483="",0,Y483),"0")+IFERROR(IF(Y484="",0,Y484),"0")</f>
        <v>0.84740999999999989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9"/>
      <c r="O486" s="390" t="s">
        <v>72</v>
      </c>
      <c r="P486" s="391"/>
      <c r="Q486" s="391"/>
      <c r="R486" s="391"/>
      <c r="S486" s="391"/>
      <c r="T486" s="391"/>
      <c r="U486" s="392"/>
      <c r="V486" s="37" t="s">
        <v>67</v>
      </c>
      <c r="W486" s="375">
        <f>IFERROR(SUM(W479:W484),"0")</f>
        <v>344</v>
      </c>
      <c r="X486" s="375">
        <f>IFERROR(SUM(X479:X484),"0")</f>
        <v>356.4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6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388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9"/>
      <c r="O491" s="390" t="s">
        <v>72</v>
      </c>
      <c r="P491" s="391"/>
      <c r="Q491" s="391"/>
      <c r="R491" s="391"/>
      <c r="S491" s="391"/>
      <c r="T491" s="391"/>
      <c r="U491" s="392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9"/>
      <c r="O492" s="390" t="s">
        <v>72</v>
      </c>
      <c r="P492" s="391"/>
      <c r="Q492" s="391"/>
      <c r="R492" s="391"/>
      <c r="S492" s="391"/>
      <c r="T492" s="391"/>
      <c r="U492" s="392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6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388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389"/>
      <c r="O495" s="390" t="s">
        <v>72</v>
      </c>
      <c r="P495" s="391"/>
      <c r="Q495" s="391"/>
      <c r="R495" s="391"/>
      <c r="S495" s="391"/>
      <c r="T495" s="391"/>
      <c r="U495" s="392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389"/>
      <c r="O496" s="390" t="s">
        <v>72</v>
      </c>
      <c r="P496" s="391"/>
      <c r="Q496" s="391"/>
      <c r="R496" s="391"/>
      <c r="S496" s="391"/>
      <c r="T496" s="391"/>
      <c r="U496" s="392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hidden="1" customHeight="1" x14ac:dyDescent="0.25">
      <c r="A498" s="403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hidden="1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569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73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21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4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41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20</v>
      </c>
      <c r="X504" s="374">
        <f t="shared" si="92"/>
        <v>24</v>
      </c>
      <c r="Y504" s="36">
        <f t="shared" si="93"/>
        <v>4.3499999999999997E-2</v>
      </c>
      <c r="Z504" s="56"/>
      <c r="AA504" s="57"/>
      <c r="AE504" s="64"/>
      <c r="BB504" s="342" t="s">
        <v>1</v>
      </c>
      <c r="BL504" s="64">
        <f t="shared" si="94"/>
        <v>20.8</v>
      </c>
      <c r="BM504" s="64">
        <f t="shared" si="95"/>
        <v>24.959999999999997</v>
      </c>
      <c r="BN504" s="64">
        <f t="shared" si="96"/>
        <v>2.976190476190476E-2</v>
      </c>
      <c r="BO504" s="64">
        <f t="shared" si="97"/>
        <v>3.5714285714285712E-2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404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4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388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9"/>
      <c r="O507" s="390" t="s">
        <v>72</v>
      </c>
      <c r="P507" s="391"/>
      <c r="Q507" s="391"/>
      <c r="R507" s="391"/>
      <c r="S507" s="391"/>
      <c r="T507" s="391"/>
      <c r="U507" s="392"/>
      <c r="V507" s="37" t="s">
        <v>73</v>
      </c>
      <c r="W507" s="375">
        <f>IFERROR(W500/H500,"0")+IFERROR(W501/H501,"0")+IFERROR(W502/H502,"0")+IFERROR(W503/H503,"0")+IFERROR(W504/H504,"0")+IFERROR(W505/H505,"0")+IFERROR(W506/H506,"0")</f>
        <v>1.6666666666666667</v>
      </c>
      <c r="X507" s="375">
        <f>IFERROR(X500/H500,"0")+IFERROR(X501/H501,"0")+IFERROR(X502/H502,"0")+IFERROR(X503/H503,"0")+IFERROR(X504/H504,"0")+IFERROR(X505/H505,"0")+IFERROR(X506/H506,"0")</f>
        <v>2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4.3499999999999997E-2</v>
      </c>
      <c r="Z507" s="376"/>
      <c r="AA507" s="376"/>
    </row>
    <row r="508" spans="1:67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9"/>
      <c r="O508" s="390" t="s">
        <v>72</v>
      </c>
      <c r="P508" s="391"/>
      <c r="Q508" s="391"/>
      <c r="R508" s="391"/>
      <c r="S508" s="391"/>
      <c r="T508" s="391"/>
      <c r="U508" s="392"/>
      <c r="V508" s="37" t="s">
        <v>67</v>
      </c>
      <c r="W508" s="375">
        <f>IFERROR(SUM(W500:W506),"0")</f>
        <v>20</v>
      </c>
      <c r="X508" s="375">
        <f>IFERROR(SUM(X500:X506),"0")</f>
        <v>24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0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765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3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6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388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389"/>
      <c r="O514" s="390" t="s">
        <v>72</v>
      </c>
      <c r="P514" s="391"/>
      <c r="Q514" s="391"/>
      <c r="R514" s="391"/>
      <c r="S514" s="391"/>
      <c r="T514" s="391"/>
      <c r="U514" s="392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89"/>
      <c r="O515" s="390" t="s">
        <v>72</v>
      </c>
      <c r="P515" s="391"/>
      <c r="Q515" s="391"/>
      <c r="R515" s="391"/>
      <c r="S515" s="391"/>
      <c r="T515" s="391"/>
      <c r="U515" s="392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40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9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30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hidden="1" x14ac:dyDescent="0.2">
      <c r="A523" s="388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9"/>
      <c r="O523" s="390" t="s">
        <v>72</v>
      </c>
      <c r="P523" s="391"/>
      <c r="Q523" s="391"/>
      <c r="R523" s="391"/>
      <c r="S523" s="391"/>
      <c r="T523" s="391"/>
      <c r="U523" s="392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hidden="1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9"/>
      <c r="O524" s="390" t="s">
        <v>72</v>
      </c>
      <c r="P524" s="391"/>
      <c r="Q524" s="391"/>
      <c r="R524" s="391"/>
      <c r="S524" s="391"/>
      <c r="T524" s="391"/>
      <c r="U524" s="392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800</v>
      </c>
      <c r="X526" s="374">
        <f>IFERROR(IF(W526="",0,CEILING((W526/$H526),1)*$H526),"")</f>
        <v>803.4</v>
      </c>
      <c r="Y526" s="36">
        <f>IFERROR(IF(X526=0,"",ROUNDUP(X526/H526,0)*0.02175),"")</f>
        <v>2.2402499999999996</v>
      </c>
      <c r="Z526" s="56"/>
      <c r="AA526" s="57"/>
      <c r="AE526" s="64"/>
      <c r="BB526" s="355" t="s">
        <v>1</v>
      </c>
      <c r="BL526" s="64">
        <f>IFERROR(W526*I526/H526,"0")</f>
        <v>857.84615384615392</v>
      </c>
      <c r="BM526" s="64">
        <f>IFERROR(X526*I526/H526,"0")</f>
        <v>861.49200000000008</v>
      </c>
      <c r="BN526" s="64">
        <f>IFERROR(1/J526*(W526/H526),"0")</f>
        <v>1.8315018315018314</v>
      </c>
      <c r="BO526" s="64">
        <f>IFERROR(1/J526*(X526/H526),"0")</f>
        <v>1.8392857142857142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8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694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16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3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388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389"/>
      <c r="O531" s="390" t="s">
        <v>72</v>
      </c>
      <c r="P531" s="391"/>
      <c r="Q531" s="391"/>
      <c r="R531" s="391"/>
      <c r="S531" s="391"/>
      <c r="T531" s="391"/>
      <c r="U531" s="392"/>
      <c r="V531" s="37" t="s">
        <v>73</v>
      </c>
      <c r="W531" s="375">
        <f>IFERROR(W526/H526,"0")+IFERROR(W527/H527,"0")+IFERROR(W528/H528,"0")+IFERROR(W529/H529,"0")+IFERROR(W530/H530,"0")</f>
        <v>102.56410256410257</v>
      </c>
      <c r="X531" s="375">
        <f>IFERROR(X526/H526,"0")+IFERROR(X527/H527,"0")+IFERROR(X528/H528,"0")+IFERROR(X529/H529,"0")+IFERROR(X530/H530,"0")</f>
        <v>103</v>
      </c>
      <c r="Y531" s="375">
        <f>IFERROR(IF(Y526="",0,Y526),"0")+IFERROR(IF(Y527="",0,Y527),"0")+IFERROR(IF(Y528="",0,Y528),"0")+IFERROR(IF(Y529="",0,Y529),"0")+IFERROR(IF(Y530="",0,Y530),"0")</f>
        <v>2.2402499999999996</v>
      </c>
      <c r="Z531" s="376"/>
      <c r="AA531" s="376"/>
    </row>
    <row r="532" spans="1:67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389"/>
      <c r="O532" s="390" t="s">
        <v>72</v>
      </c>
      <c r="P532" s="391"/>
      <c r="Q532" s="391"/>
      <c r="R532" s="391"/>
      <c r="S532" s="391"/>
      <c r="T532" s="391"/>
      <c r="U532" s="392"/>
      <c r="V532" s="37" t="s">
        <v>67</v>
      </c>
      <c r="W532" s="375">
        <f>IFERROR(SUM(W526:W530),"0")</f>
        <v>800</v>
      </c>
      <c r="X532" s="375">
        <f>IFERROR(SUM(X526:X530),"0")</f>
        <v>803.4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4301060408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30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4301060354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5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4301060407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42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4301060355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5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388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9"/>
      <c r="O538" s="390" t="s">
        <v>72</v>
      </c>
      <c r="P538" s="391"/>
      <c r="Q538" s="391"/>
      <c r="R538" s="391"/>
      <c r="S538" s="391"/>
      <c r="T538" s="391"/>
      <c r="U538" s="392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9"/>
      <c r="O539" s="390" t="s">
        <v>72</v>
      </c>
      <c r="P539" s="391"/>
      <c r="Q539" s="391"/>
      <c r="R539" s="391"/>
      <c r="S539" s="391"/>
      <c r="T539" s="391"/>
      <c r="U539" s="392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693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48"/>
      <c r="O540" s="425" t="s">
        <v>729</v>
      </c>
      <c r="P540" s="426"/>
      <c r="Q540" s="426"/>
      <c r="R540" s="426"/>
      <c r="S540" s="426"/>
      <c r="T540" s="426"/>
      <c r="U540" s="427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17017.7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17196.36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48"/>
      <c r="O541" s="425" t="s">
        <v>730</v>
      </c>
      <c r="P541" s="426"/>
      <c r="Q541" s="426"/>
      <c r="R541" s="426"/>
      <c r="S541" s="426"/>
      <c r="T541" s="426"/>
      <c r="U541" s="427"/>
      <c r="V541" s="37" t="s">
        <v>67</v>
      </c>
      <c r="W541" s="375">
        <f>IFERROR(SUM(BL22:BL537),"0")</f>
        <v>18198.355468324775</v>
      </c>
      <c r="X541" s="375">
        <f>IFERROR(SUM(BM22:BM537),"0")</f>
        <v>18389.243999999988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48"/>
      <c r="O542" s="425" t="s">
        <v>731</v>
      </c>
      <c r="P542" s="426"/>
      <c r="Q542" s="426"/>
      <c r="R542" s="426"/>
      <c r="S542" s="426"/>
      <c r="T542" s="426"/>
      <c r="U542" s="427"/>
      <c r="V542" s="37" t="s">
        <v>732</v>
      </c>
      <c r="W542" s="38">
        <f>ROUNDUP(SUM(BN22:BN537),0)</f>
        <v>35</v>
      </c>
      <c r="X542" s="38">
        <f>ROUNDUP(SUM(BO22:BO537),0)</f>
        <v>35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48"/>
      <c r="O543" s="425" t="s">
        <v>733</v>
      </c>
      <c r="P543" s="426"/>
      <c r="Q543" s="426"/>
      <c r="R543" s="426"/>
      <c r="S543" s="426"/>
      <c r="T543" s="426"/>
      <c r="U543" s="427"/>
      <c r="V543" s="37" t="s">
        <v>67</v>
      </c>
      <c r="W543" s="375">
        <f>GrossWeightTotal+PalletQtyTotal*25</f>
        <v>19073.355468324775</v>
      </c>
      <c r="X543" s="375">
        <f>GrossWeightTotalR+PalletQtyTotalR*25</f>
        <v>19264.243999999988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48"/>
      <c r="O544" s="425" t="s">
        <v>734</v>
      </c>
      <c r="P544" s="426"/>
      <c r="Q544" s="426"/>
      <c r="R544" s="426"/>
      <c r="S544" s="426"/>
      <c r="T544" s="426"/>
      <c r="U544" s="427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3912.7068659310025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3947</v>
      </c>
      <c r="Y544" s="37"/>
      <c r="Z544" s="376"/>
      <c r="AA544" s="376"/>
    </row>
    <row r="545" spans="1:30" ht="14.25" hidden="1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48"/>
      <c r="O545" s="425" t="s">
        <v>735</v>
      </c>
      <c r="P545" s="426"/>
      <c r="Q545" s="426"/>
      <c r="R545" s="426"/>
      <c r="S545" s="426"/>
      <c r="T545" s="426"/>
      <c r="U545" s="427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39.904190000000014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94" t="s">
        <v>100</v>
      </c>
      <c r="D547" s="395"/>
      <c r="E547" s="395"/>
      <c r="F547" s="396"/>
      <c r="G547" s="394" t="s">
        <v>233</v>
      </c>
      <c r="H547" s="395"/>
      <c r="I547" s="395"/>
      <c r="J547" s="395"/>
      <c r="K547" s="395"/>
      <c r="L547" s="395"/>
      <c r="M547" s="395"/>
      <c r="N547" s="395"/>
      <c r="O547" s="395"/>
      <c r="P547" s="396"/>
      <c r="Q547" s="394" t="s">
        <v>458</v>
      </c>
      <c r="R547" s="396"/>
      <c r="S547" s="394" t="s">
        <v>516</v>
      </c>
      <c r="T547" s="395"/>
      <c r="U547" s="396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64" t="s">
        <v>738</v>
      </c>
      <c r="B548" s="394" t="s">
        <v>60</v>
      </c>
      <c r="C548" s="394" t="s">
        <v>101</v>
      </c>
      <c r="D548" s="394" t="s">
        <v>109</v>
      </c>
      <c r="E548" s="394" t="s">
        <v>100</v>
      </c>
      <c r="F548" s="394" t="s">
        <v>223</v>
      </c>
      <c r="G548" s="394" t="s">
        <v>234</v>
      </c>
      <c r="H548" s="394" t="s">
        <v>241</v>
      </c>
      <c r="I548" s="394" t="s">
        <v>260</v>
      </c>
      <c r="J548" s="394" t="s">
        <v>319</v>
      </c>
      <c r="K548" s="365"/>
      <c r="L548" s="394" t="s">
        <v>349</v>
      </c>
      <c r="M548" s="365"/>
      <c r="N548" s="394" t="s">
        <v>349</v>
      </c>
      <c r="O548" s="394" t="s">
        <v>428</v>
      </c>
      <c r="P548" s="394" t="s">
        <v>445</v>
      </c>
      <c r="Q548" s="394" t="s">
        <v>459</v>
      </c>
      <c r="R548" s="394" t="s">
        <v>491</v>
      </c>
      <c r="S548" s="394" t="s">
        <v>517</v>
      </c>
      <c r="T548" s="394" t="s">
        <v>564</v>
      </c>
      <c r="U548" s="394" t="s">
        <v>592</v>
      </c>
      <c r="V548" s="394" t="s">
        <v>602</v>
      </c>
      <c r="W548" s="394" t="s">
        <v>653</v>
      </c>
      <c r="AA548" s="52"/>
      <c r="AD548" s="365"/>
    </row>
    <row r="549" spans="1:30" ht="13.5" customHeight="1" thickBot="1" x14ac:dyDescent="0.25">
      <c r="A549" s="565"/>
      <c r="B549" s="423"/>
      <c r="C549" s="423"/>
      <c r="D549" s="423"/>
      <c r="E549" s="423"/>
      <c r="F549" s="423"/>
      <c r="G549" s="423"/>
      <c r="H549" s="423"/>
      <c r="I549" s="423"/>
      <c r="J549" s="423"/>
      <c r="K549" s="365"/>
      <c r="L549" s="423"/>
      <c r="M549" s="365"/>
      <c r="N549" s="423"/>
      <c r="O549" s="423"/>
      <c r="P549" s="423"/>
      <c r="Q549" s="423"/>
      <c r="R549" s="423"/>
      <c r="S549" s="423"/>
      <c r="T549" s="423"/>
      <c r="U549" s="423"/>
      <c r="V549" s="423"/>
      <c r="W549" s="423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234.90000000000003</v>
      </c>
      <c r="D550" s="46">
        <f>IFERROR(X57*1,"0")+IFERROR(X58*1,"0")+IFERROR(X59*1,"0")+IFERROR(X60*1,"0")</f>
        <v>772.2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2561.4000000000005</v>
      </c>
      <c r="F550" s="46">
        <f>IFERROR(X134*1,"0")+IFERROR(X135*1,"0")+IFERROR(X136*1,"0")+IFERROR(X137*1,"0")+IFERROR(X138*1,"0")</f>
        <v>774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678.30000000000007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2883.2999999999997</v>
      </c>
      <c r="J550" s="46">
        <f>IFERROR(X209*1,"0")+IFERROR(X210*1,"0")+IFERROR(X211*1,"0")+IFERROR(X212*1,"0")+IFERROR(X213*1,"0")+IFERROR(X214*1,"0")+IFERROR(X218*1,"0")+IFERROR(X219*1,"0")</f>
        <v>343.70000000000005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616.26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616.26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1061.8200000000002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4467.8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103.2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508.32000000000005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108</v>
      </c>
      <c r="U550" s="46">
        <f>IFERROR(X451*1,"0")+IFERROR(X452*1,"0")+IFERROR(X453*1,"0")</f>
        <v>20.399999999999999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1036.5600000000002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827.4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00,00"/>
        <filter val="1 312,00"/>
        <filter val="1 600,00"/>
        <filter val="1 778,00"/>
        <filter val="1,67"/>
        <filter val="10,00"/>
        <filter val="100,00"/>
        <filter val="101,85"/>
        <filter val="102,00"/>
        <filter val="102,56"/>
        <filter val="105,00"/>
        <filter val="11,67"/>
        <filter val="116,67"/>
        <filter val="12,00"/>
        <filter val="12,50"/>
        <filter val="120,00"/>
        <filter val="122,50"/>
        <filter val="123,33"/>
        <filter val="125,30"/>
        <filter val="13,33"/>
        <filter val="130,00"/>
        <filter val="14,17"/>
        <filter val="14,31"/>
        <filter val="140,00"/>
        <filter val="150,00"/>
        <filter val="157,50"/>
        <filter val="16,67"/>
        <filter val="160,00"/>
        <filter val="17 017,70"/>
        <filter val="17,50"/>
        <filter val="18 198,36"/>
        <filter val="18,00"/>
        <filter val="18,94"/>
        <filter val="185,95"/>
        <filter val="186,73"/>
        <filter val="188,00"/>
        <filter val="19 073,36"/>
        <filter val="192,50"/>
        <filter val="2 220,00"/>
        <filter val="20,00"/>
        <filter val="200,00"/>
        <filter val="21,00"/>
        <filter val="210,00"/>
        <filter val="215,48"/>
        <filter val="227,50"/>
        <filter val="24,07"/>
        <filter val="24,50"/>
        <filter val="245,00"/>
        <filter val="25,00"/>
        <filter val="25,50"/>
        <filter val="259,52"/>
        <filter val="28,33"/>
        <filter val="280,00"/>
        <filter val="3 050,00"/>
        <filter val="3 912,71"/>
        <filter val="3,50"/>
        <filter val="3,85"/>
        <filter val="30,00"/>
        <filter val="30,40"/>
        <filter val="300,00"/>
        <filter val="320,00"/>
        <filter val="341,41"/>
        <filter val="344,00"/>
        <filter val="35"/>
        <filter val="35,00"/>
        <filter val="36,00"/>
        <filter val="360,00"/>
        <filter val="385,00"/>
        <filter val="39,60"/>
        <filter val="4,17"/>
        <filter val="4,20"/>
        <filter val="40,00"/>
        <filter val="400,00"/>
        <filter val="405,00"/>
        <filter val="42,00"/>
        <filter val="450,00"/>
        <filter val="46,67"/>
        <filter val="466,67"/>
        <filter val="467,50"/>
        <filter val="470,00"/>
        <filter val="48,00"/>
        <filter val="5,50"/>
        <filter val="5,83"/>
        <filter val="50,00"/>
        <filter val="52,50"/>
        <filter val="52,80"/>
        <filter val="550,00"/>
        <filter val="56,10"/>
        <filter val="572,00"/>
        <filter val="59,62"/>
        <filter val="595,00"/>
        <filter val="6,00"/>
        <filter val="6,41"/>
        <filter val="6,60"/>
        <filter val="6,67"/>
        <filter val="60,00"/>
        <filter val="600,00"/>
        <filter val="630,00"/>
        <filter val="64,81"/>
        <filter val="641,10"/>
        <filter val="670,00"/>
        <filter val="70,00"/>
        <filter val="75,23"/>
        <filter val="76,60"/>
        <filter val="765,00"/>
        <filter val="769,00"/>
        <filter val="8,00"/>
        <filter val="80,00"/>
        <filter val="800,00"/>
        <filter val="864,66"/>
        <filter val="89,67"/>
        <filter val="9,00"/>
        <filter val="90,00"/>
        <filter val="92,40"/>
        <filter val="94,50"/>
        <filter val="96,00"/>
        <filter val="980,00"/>
      </filters>
    </filterColumn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AA17:AA18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2024-05-24T11:41:41Z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