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7DA224-84F0-4978-9F92-3F585B909D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X246" i="1" s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X228" i="1" s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X213" i="1" s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7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7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W541" i="1" s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7" i="1"/>
  <c r="Y117" i="1" s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Y123" i="1"/>
  <c r="BM123" i="1"/>
  <c r="Y125" i="1"/>
  <c r="BM125" i="1"/>
  <c r="X128" i="1"/>
  <c r="F547" i="1"/>
  <c r="X137" i="1"/>
  <c r="Y132" i="1"/>
  <c r="BM132" i="1"/>
  <c r="BO134" i="1"/>
  <c r="BM134" i="1"/>
  <c r="Y13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2" i="1"/>
  <c r="X203" i="1"/>
  <c r="BO198" i="1"/>
  <c r="BM198" i="1"/>
  <c r="Y198" i="1"/>
  <c r="F9" i="1"/>
  <c r="J9" i="1"/>
  <c r="X24" i="1"/>
  <c r="X62" i="1"/>
  <c r="X85" i="1"/>
  <c r="Y136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G547" i="1"/>
  <c r="X145" i="1"/>
  <c r="X158" i="1"/>
  <c r="I547" i="1"/>
  <c r="X163" i="1"/>
  <c r="Y200" i="1"/>
  <c r="BM200" i="1"/>
  <c r="J547" i="1"/>
  <c r="Y207" i="1"/>
  <c r="Y212" i="1" s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Y227" i="1" s="1"/>
  <c r="BM222" i="1"/>
  <c r="BO222" i="1"/>
  <c r="Y224" i="1"/>
  <c r="BM224" i="1"/>
  <c r="Y226" i="1"/>
  <c r="BM226" i="1"/>
  <c r="Y231" i="1"/>
  <c r="Y245" i="1" s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Y256" i="1" s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Y313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268" i="1" l="1"/>
  <c r="Y535" i="1"/>
  <c r="Y488" i="1"/>
  <c r="Y431" i="1"/>
  <c r="X541" i="1"/>
  <c r="Y85" i="1"/>
  <c r="X539" i="1"/>
  <c r="Y511" i="1"/>
  <c r="Y399" i="1"/>
  <c r="Y468" i="1"/>
  <c r="Y451" i="1"/>
  <c r="Y336" i="1"/>
  <c r="Y286" i="1"/>
  <c r="Y202" i="1"/>
  <c r="Y195" i="1"/>
  <c r="Y102" i="1"/>
  <c r="Y542" i="1" s="1"/>
  <c r="X537" i="1"/>
  <c r="X538" i="1"/>
  <c r="X540" i="1" s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<sst xmlns="http://schemas.openxmlformats.org/spreadsheetml/2006/main" count="2313" uniqueCount="767">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</sst>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150</v>
      </c>
      <c r="X107" s="37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160.07142857142858</v>
      </c>
      <c r="BM107" s="64">
        <f t="shared" si="20"/>
        <v>161.35200000000003</v>
      </c>
      <c r="BN107" s="64">
        <f t="shared" si="21"/>
        <v>0.31887755102040816</v>
      </c>
      <c r="BO107" s="64">
        <f t="shared" si="22"/>
        <v>0.3214285714285714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17.857142857142858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0.39149999999999996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150</v>
      </c>
      <c r="X118" s="372">
        <f>IFERROR(SUM(X105:X116),"0")</f>
        <v>151.20000000000002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150</v>
      </c>
      <c r="X131" s="371">
        <f>IFERROR(IF(W131="",0,CEILING((W131/$H131),1)*$H131),"")</f>
        <v>151.20000000000002</v>
      </c>
      <c r="Y131" s="36">
        <f>IFERROR(IF(X131=0,"",ROUNDUP(X131/H131,0)*0.02175),"")</f>
        <v>0.39149999999999996</v>
      </c>
      <c r="Z131" s="56"/>
      <c r="AA131" s="57"/>
      <c r="AE131" s="64"/>
      <c r="BB131" s="133" t="s">
        <v>1</v>
      </c>
      <c r="BL131" s="64">
        <f>IFERROR(W131*I131/H131,"0")</f>
        <v>159.96428571428572</v>
      </c>
      <c r="BM131" s="64">
        <f>IFERROR(X131*I131/H131,"0")</f>
        <v>161.244</v>
      </c>
      <c r="BN131" s="64">
        <f>IFERROR(1/J131*(W131/H131),"0")</f>
        <v>0.31887755102040816</v>
      </c>
      <c r="BO131" s="64">
        <f>IFERROR(1/J131*(X131/H131),"0")</f>
        <v>0.3214285714285714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17.857142857142858</v>
      </c>
      <c r="X136" s="372">
        <f>IFERROR(X131/H131,"0")+IFERROR(X132/H132,"0")+IFERROR(X133/H133,"0")+IFERROR(X134/H134,"0")+IFERROR(X135/H135,"0")</f>
        <v>18</v>
      </c>
      <c r="Y136" s="372">
        <f>IFERROR(IF(Y131="",0,Y131),"0")+IFERROR(IF(Y132="",0,Y132),"0")+IFERROR(IF(Y133="",0,Y133),"0")+IFERROR(IF(Y134="",0,Y134),"0")+IFERROR(IF(Y135="",0,Y135),"0")</f>
        <v>0.39149999999999996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150</v>
      </c>
      <c r="X137" s="372">
        <f>IFERROR(SUM(X131:X135),"0")</f>
        <v>151.20000000000002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1500</v>
      </c>
      <c r="X328" s="371">
        <f t="shared" si="65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7" t="s">
        <v>1</v>
      </c>
      <c r="BL328" s="64">
        <f t="shared" si="66"/>
        <v>1548</v>
      </c>
      <c r="BM328" s="64">
        <f t="shared" si="67"/>
        <v>1548</v>
      </c>
      <c r="BN328" s="64">
        <f t="shared" si="68"/>
        <v>2.083333333333333</v>
      </c>
      <c r="BO328" s="64">
        <f t="shared" si="69"/>
        <v>2.083333333333333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200.00000000000003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4.3717499999999996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3000</v>
      </c>
      <c r="X337" s="372">
        <f>IFERROR(SUM(X326:X335),"0")</f>
        <v>3015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5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2000</v>
      </c>
      <c r="X368" s="371">
        <f>IFERROR(IF(W368="",0,CEILING((W368/$H368),1)*$H368),"")</f>
        <v>2004.6</v>
      </c>
      <c r="Y368" s="36">
        <f>IFERROR(IF(X368=0,"",ROUNDUP(X368/H368,0)*0.02175),"")</f>
        <v>5.5897499999999996</v>
      </c>
      <c r="Z368" s="56"/>
      <c r="AA368" s="57"/>
      <c r="AE368" s="64"/>
      <c r="BB368" s="268" t="s">
        <v>1</v>
      </c>
      <c r="BL368" s="64">
        <f>IFERROR(W368*I368/H368,"0")</f>
        <v>2144.6153846153848</v>
      </c>
      <c r="BM368" s="64">
        <f>IFERROR(X368*I368/H368,"0")</f>
        <v>2149.5479999999998</v>
      </c>
      <c r="BN368" s="64">
        <f>IFERROR(1/J368*(W368/H368),"0")</f>
        <v>4.5787545787545785</v>
      </c>
      <c r="BO368" s="64">
        <f>IFERROR(1/J368*(X368/H368),"0")</f>
        <v>4.5892857142857144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256.41025641025641</v>
      </c>
      <c r="X372" s="372">
        <f>IFERROR(X368/H368,"0")+IFERROR(X369/H369,"0")+IFERROR(X370/H370,"0")+IFERROR(X371/H371,"0")</f>
        <v>257</v>
      </c>
      <c r="Y372" s="372">
        <f>IFERROR(IF(Y368="",0,Y368),"0")+IFERROR(IF(Y369="",0,Y369),"0")+IFERROR(IF(Y370="",0,Y370),"0")+IFERROR(IF(Y371="",0,Y371),"0")</f>
        <v>5.5897499999999996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2000</v>
      </c>
      <c r="X373" s="372">
        <f>IFERROR(SUM(X368:X371),"0")</f>
        <v>2004.6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500</v>
      </c>
      <c r="X477" s="371">
        <f t="shared" si="87"/>
        <v>501.6</v>
      </c>
      <c r="Y477" s="36">
        <f>IFERROR(IF(X477=0,"",ROUNDUP(X477/H477,0)*0.01196),"")</f>
        <v>1.1362000000000001</v>
      </c>
      <c r="Z477" s="56"/>
      <c r="AA477" s="57"/>
      <c r="AE477" s="64"/>
      <c r="BB477" s="326" t="s">
        <v>1</v>
      </c>
      <c r="BL477" s="64">
        <f t="shared" si="88"/>
        <v>534.09090909090912</v>
      </c>
      <c r="BM477" s="64">
        <f t="shared" si="89"/>
        <v>535.79999999999995</v>
      </c>
      <c r="BN477" s="64">
        <f t="shared" si="90"/>
        <v>0.91054778554778548</v>
      </c>
      <c r="BO477" s="64">
        <f t="shared" si="91"/>
        <v>0.91346153846153855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500</v>
      </c>
      <c r="X478" s="371">
        <f t="shared" si="87"/>
        <v>501.6</v>
      </c>
      <c r="Y478" s="36">
        <f>IFERROR(IF(X478=0,"",ROUNDUP(X478/H478,0)*0.01196),"")</f>
        <v>1.1362000000000001</v>
      </c>
      <c r="Z478" s="56"/>
      <c r="AA478" s="57"/>
      <c r="AE478" s="64"/>
      <c r="BB478" s="327" t="s">
        <v>1</v>
      </c>
      <c r="BL478" s="64">
        <f t="shared" si="88"/>
        <v>534.09090909090912</v>
      </c>
      <c r="BM478" s="64">
        <f t="shared" si="89"/>
        <v>535.79999999999995</v>
      </c>
      <c r="BN478" s="64">
        <f t="shared" si="90"/>
        <v>0.91054778554778548</v>
      </c>
      <c r="BO478" s="64">
        <f t="shared" si="91"/>
        <v>0.91346153846153855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189.39393939393938</v>
      </c>
      <c r="X482" s="372">
        <f>IFERROR(X476/H476,"0")+IFERROR(X477/H477,"0")+IFERROR(X478/H478,"0")+IFERROR(X479/H479,"0")+IFERROR(X480/H480,"0")+IFERROR(X481/H481,"0")</f>
        <v>190</v>
      </c>
      <c r="Y482" s="372">
        <f>IFERROR(IF(Y476="",0,Y476),"0")+IFERROR(IF(Y477="",0,Y477),"0")+IFERROR(IF(Y478="",0,Y478),"0")+IFERROR(IF(Y479="",0,Y479),"0")+IFERROR(IF(Y480="",0,Y480),"0")+IFERROR(IF(Y481="",0,Y481),"0")</f>
        <v>2.2724000000000002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1000</v>
      </c>
      <c r="X483" s="372">
        <f>IFERROR(SUM(X476:X481),"0")</f>
        <v>1003.2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8300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8333.4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8729.0147352647364</v>
      </c>
      <c r="X538" s="372">
        <f>IFERROR(SUM(BM22:BM534),"0")</f>
        <v>8763.9840000000004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9104.0147352647364</v>
      </c>
      <c r="X540" s="372">
        <f>GrossWeightTotalR+PalletQtyTotalR*25</f>
        <v>9138.9840000000004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937.57908757908763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941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16.746550000000003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151.20000000000002</v>
      </c>
      <c r="F547" s="46">
        <f>IFERROR(X131*1,"0")+IFERROR(X132*1,"0")+IFERROR(X133*1,"0")+IFERROR(X134*1,"0")+IFERROR(X135*1,"0")</f>
        <v>151.20000000000002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2004.6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2006.4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2024-05-23T08:14:46Z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