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5,24 ПОКОМ филиалы\5 машина Патяка\"/>
    </mc:Choice>
  </mc:AlternateContent>
  <xr:revisionPtr revIDLastSave="0" documentId="13_ncr:1_{83D9ADD7-B623-46CC-B801-C3BFE47B89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61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6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6" i="1" s="1"/>
  <c r="O171" i="1"/>
  <c r="W169" i="1"/>
  <c r="W168" i="1"/>
  <c r="BN167" i="1"/>
  <c r="BL167" i="1"/>
  <c r="X167" i="1"/>
  <c r="BO167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X15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47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7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H9" i="1" l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F9" i="1"/>
  <c r="J9" i="1"/>
  <c r="B547" i="1"/>
  <c r="W538" i="1"/>
  <c r="W539" i="1"/>
  <c r="Y23" i="1"/>
  <c r="Y24" i="1" s="1"/>
  <c r="BM23" i="1"/>
  <c r="X538" i="1" s="1"/>
  <c r="X24" i="1"/>
  <c r="W537" i="1"/>
  <c r="Y27" i="1"/>
  <c r="BM27" i="1"/>
  <c r="BO27" i="1"/>
  <c r="X539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Y102" i="1" s="1"/>
  <c r="BM96" i="1"/>
  <c r="Y98" i="1"/>
  <c r="BM98" i="1"/>
  <c r="Y100" i="1"/>
  <c r="BM100" i="1"/>
  <c r="Y105" i="1"/>
  <c r="Y117" i="1" s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Y133" i="1"/>
  <c r="BM133" i="1"/>
  <c r="Y135" i="1"/>
  <c r="BM135" i="1"/>
  <c r="X136" i="1"/>
  <c r="Y141" i="1"/>
  <c r="Y144" i="1" s="1"/>
  <c r="BM141" i="1"/>
  <c r="BO141" i="1"/>
  <c r="Y143" i="1"/>
  <c r="BM143" i="1"/>
  <c r="X144" i="1"/>
  <c r="Y148" i="1"/>
  <c r="Y157" i="1" s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Y202" i="1" s="1"/>
  <c r="BM199" i="1"/>
  <c r="Y201" i="1"/>
  <c r="BM201" i="1"/>
  <c r="Y206" i="1"/>
  <c r="Y212" i="1" s="1"/>
  <c r="BM206" i="1"/>
  <c r="BO206" i="1"/>
  <c r="Y208" i="1"/>
  <c r="BM208" i="1"/>
  <c r="Y210" i="1"/>
  <c r="BM210" i="1"/>
  <c r="X213" i="1"/>
  <c r="Y216" i="1"/>
  <c r="Y217" i="1" s="1"/>
  <c r="BM216" i="1"/>
  <c r="Y221" i="1"/>
  <c r="Y227" i="1" s="1"/>
  <c r="BM221" i="1"/>
  <c r="BO221" i="1"/>
  <c r="Y223" i="1"/>
  <c r="BM223" i="1"/>
  <c r="Y225" i="1"/>
  <c r="BM225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X280" i="1"/>
  <c r="BO285" i="1"/>
  <c r="BM285" i="1"/>
  <c r="Y285" i="1"/>
  <c r="X287" i="1"/>
  <c r="O547" i="1"/>
  <c r="X297" i="1"/>
  <c r="BO290" i="1"/>
  <c r="BM290" i="1"/>
  <c r="Y290" i="1"/>
  <c r="Y297" i="1" s="1"/>
  <c r="BO294" i="1"/>
  <c r="BM294" i="1"/>
  <c r="Y294" i="1"/>
  <c r="X302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Y360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X540" i="1" l="1"/>
  <c r="Y535" i="1"/>
  <c r="Y488" i="1"/>
  <c r="Y431" i="1"/>
  <c r="Y336" i="1"/>
  <c r="Y286" i="1"/>
  <c r="X537" i="1"/>
  <c r="Y511" i="1"/>
  <c r="Y399" i="1"/>
  <c r="Y268" i="1"/>
  <c r="Y256" i="1"/>
  <c r="Y175" i="1"/>
  <c r="Y127" i="1"/>
  <c r="Y92" i="1"/>
  <c r="Y34" i="1"/>
  <c r="Y542" i="1" s="1"/>
  <c r="X541" i="1"/>
  <c r="W540" i="1"/>
  <c r="Y468" i="1"/>
  <c r="Y451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<sst xmlns="http://schemas.openxmlformats.org/spreadsheetml/2006/main" count="2313" uniqueCount="767">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</sst>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2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100</v>
      </c>
      <c r="X107" s="371">
        <f t="shared" si="18"/>
        <v>100.80000000000001</v>
      </c>
      <c r="Y107" s="36">
        <f>IFERROR(IF(X107=0,"",ROUNDUP(X107/H107,0)*0.02175),"")</f>
        <v>0.26100000000000001</v>
      </c>
      <c r="Z107" s="56"/>
      <c r="AA107" s="57"/>
      <c r="AE107" s="64"/>
      <c r="BB107" s="116" t="s">
        <v>1</v>
      </c>
      <c r="BL107" s="64">
        <f t="shared" si="19"/>
        <v>106.71428571428572</v>
      </c>
      <c r="BM107" s="64">
        <f t="shared" si="20"/>
        <v>107.56800000000001</v>
      </c>
      <c r="BN107" s="64">
        <f t="shared" si="21"/>
        <v>0.21258503401360543</v>
      </c>
      <c r="BO107" s="64">
        <f t="shared" si="22"/>
        <v>0.21428571428571427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80</v>
      </c>
      <c r="X109" s="371">
        <f t="shared" si="18"/>
        <v>84</v>
      </c>
      <c r="Y109" s="36">
        <f>IFERROR(IF(X109=0,"",ROUNDUP(X109/H109,0)*0.02175),"")</f>
        <v>0.21749999999999997</v>
      </c>
      <c r="Z109" s="56"/>
      <c r="AA109" s="57"/>
      <c r="AE109" s="64"/>
      <c r="BB109" s="118" t="s">
        <v>1</v>
      </c>
      <c r="BL109" s="64">
        <f t="shared" si="19"/>
        <v>85.371428571428567</v>
      </c>
      <c r="BM109" s="64">
        <f t="shared" si="20"/>
        <v>89.64</v>
      </c>
      <c r="BN109" s="64">
        <f t="shared" si="21"/>
        <v>0.17006802721088435</v>
      </c>
      <c r="BO109" s="64">
        <f t="shared" si="22"/>
        <v>0.17857142857142855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21.428571428571431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22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0.47849999999999998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180</v>
      </c>
      <c r="X118" s="372">
        <f>IFERROR(SUM(X105:X116),"0")</f>
        <v>184.8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200</v>
      </c>
      <c r="X131" s="371">
        <f>IFERROR(IF(W131="",0,CEILING((W131/$H131),1)*$H131),"")</f>
        <v>201.60000000000002</v>
      </c>
      <c r="Y131" s="36">
        <f>IFERROR(IF(X131=0,"",ROUNDUP(X131/H131,0)*0.02175),"")</f>
        <v>0.52200000000000002</v>
      </c>
      <c r="Z131" s="56"/>
      <c r="AA131" s="57"/>
      <c r="AE131" s="64"/>
      <c r="BB131" s="133" t="s">
        <v>1</v>
      </c>
      <c r="BL131" s="64">
        <f>IFERROR(W131*I131/H131,"0")</f>
        <v>213.28571428571431</v>
      </c>
      <c r="BM131" s="64">
        <f>IFERROR(X131*I131/H131,"0")</f>
        <v>214.99200000000002</v>
      </c>
      <c r="BN131" s="64">
        <f>IFERROR(1/J131*(W131/H131),"0")</f>
        <v>0.42517006802721086</v>
      </c>
      <c r="BO131" s="64">
        <f>IFERROR(1/J131*(X131/H131),"0")</f>
        <v>0.42857142857142855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23.80952380952381</v>
      </c>
      <c r="X136" s="372">
        <f>IFERROR(X131/H131,"0")+IFERROR(X132/H132,"0")+IFERROR(X133/H133,"0")+IFERROR(X134/H134,"0")+IFERROR(X135/H135,"0")</f>
        <v>24</v>
      </c>
      <c r="Y136" s="372">
        <f>IFERROR(IF(Y131="",0,Y131),"0")+IFERROR(IF(Y132="",0,Y132),"0")+IFERROR(IF(Y133="",0,Y133),"0")+IFERROR(IF(Y134="",0,Y134),"0")+IFERROR(IF(Y135="",0,Y135),"0")</f>
        <v>0.52200000000000002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200</v>
      </c>
      <c r="X137" s="372">
        <f>IFERROR(SUM(X131:X135),"0")</f>
        <v>201.60000000000002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60</v>
      </c>
      <c r="X148" s="371">
        <f t="shared" ref="X148:X156" si="28">IFERROR(IF(W148="",0,CEILING((W148/$H148),1)*$H148),"")</f>
        <v>63</v>
      </c>
      <c r="Y148" s="36">
        <f>IFERROR(IF(X148=0,"",ROUNDUP(X148/H148,0)*0.00753),"")</f>
        <v>0.11295000000000001</v>
      </c>
      <c r="Z148" s="56"/>
      <c r="AA148" s="57"/>
      <c r="AE148" s="64"/>
      <c r="BB148" s="141" t="s">
        <v>1</v>
      </c>
      <c r="BL148" s="64">
        <f t="shared" ref="BL148:BL156" si="29">IFERROR(W148*I148/H148,"0")</f>
        <v>63.714285714285715</v>
      </c>
      <c r="BM148" s="64">
        <f t="shared" ref="BM148:BM156" si="30">IFERROR(X148*I148/H148,"0")</f>
        <v>66.900000000000006</v>
      </c>
      <c r="BN148" s="64">
        <f t="shared" ref="BN148:BN156" si="31">IFERROR(1/J148*(W148/H148),"0")</f>
        <v>9.1575091575091569E-2</v>
      </c>
      <c r="BO148" s="64">
        <f t="shared" ref="BO148:BO156" si="32">IFERROR(1/J148*(X148/H148),"0")</f>
        <v>9.6153846153846145E-2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42</v>
      </c>
      <c r="X154" s="371">
        <f t="shared" si="28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29"/>
        <v>44</v>
      </c>
      <c r="BM154" s="64">
        <f t="shared" si="30"/>
        <v>44</v>
      </c>
      <c r="BN154" s="64">
        <f t="shared" si="31"/>
        <v>8.5470085470085472E-2</v>
      </c>
      <c r="BO154" s="64">
        <f t="shared" si="32"/>
        <v>8.5470085470085472E-2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34.285714285714285</v>
      </c>
      <c r="X157" s="372">
        <f>IFERROR(X148/H148,"0")+IFERROR(X149/H149,"0")+IFERROR(X150/H150,"0")+IFERROR(X151/H151,"0")+IFERROR(X152/H152,"0")+IFERROR(X153/H153,"0")+IFERROR(X154/H154,"0")+IFERROR(X155/H155,"0")+IFERROR(X156/H156,"0")</f>
        <v>35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0.21335000000000001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102</v>
      </c>
      <c r="X158" s="372">
        <f>IFERROR(SUM(X148:X156),"0")</f>
        <v>105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21.6</v>
      </c>
      <c r="X162" s="371">
        <f>IFERROR(IF(W162="",0,CEILING((W162/$H162),1)*$H162),"")</f>
        <v>21.6</v>
      </c>
      <c r="Y162" s="36">
        <f>IFERROR(IF(X162=0,"",ROUNDUP(X162/H162,0)*0.00753),"")</f>
        <v>6.0240000000000002E-2</v>
      </c>
      <c r="Z162" s="56"/>
      <c r="AA162" s="57"/>
      <c r="AE162" s="64"/>
      <c r="BB162" s="151" t="s">
        <v>1</v>
      </c>
      <c r="BL162" s="64">
        <f>IFERROR(W162*I162/H162,"0")</f>
        <v>23.2</v>
      </c>
      <c r="BM162" s="64">
        <f>IFERROR(X162*I162/H162,"0")</f>
        <v>23.2</v>
      </c>
      <c r="BN162" s="64">
        <f>IFERROR(1/J162*(W162/H162),"0")</f>
        <v>5.128205128205128E-2</v>
      </c>
      <c r="BO162" s="64">
        <f>IFERROR(1/J162*(X162/H162),"0")</f>
        <v>5.128205128205128E-2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8</v>
      </c>
      <c r="X163" s="372">
        <f>IFERROR(X161/H161,"0")+IFERROR(X162/H162,"0")</f>
        <v>8</v>
      </c>
      <c r="Y163" s="372">
        <f>IFERROR(IF(Y161="",0,Y161),"0")+IFERROR(IF(Y162="",0,Y162),"0")</f>
        <v>6.0240000000000002E-2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21.6</v>
      </c>
      <c r="X164" s="372">
        <f>IFERROR(SUM(X161:X162),"0")</f>
        <v>21.6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50</v>
      </c>
      <c r="X171" s="371">
        <f>IFERROR(IF(W171="",0,CEILING((W171/$H171),1)*$H171),"")</f>
        <v>54</v>
      </c>
      <c r="Y171" s="36">
        <f>IFERROR(IF(X171=0,"",ROUNDUP(X171/H171,0)*0.00937),"")</f>
        <v>9.3700000000000006E-2</v>
      </c>
      <c r="Z171" s="56"/>
      <c r="AA171" s="57"/>
      <c r="AE171" s="64"/>
      <c r="BB171" s="154" t="s">
        <v>1</v>
      </c>
      <c r="BL171" s="64">
        <f>IFERROR(W171*I171/H171,"0")</f>
        <v>51.944444444444443</v>
      </c>
      <c r="BM171" s="64">
        <f>IFERROR(X171*I171/H171,"0")</f>
        <v>56.099999999999994</v>
      </c>
      <c r="BN171" s="64">
        <f>IFERROR(1/J171*(W171/H171),"0")</f>
        <v>7.716049382716049E-2</v>
      </c>
      <c r="BO171" s="64">
        <f>IFERROR(1/J171*(X171/H171),"0")</f>
        <v>8.3333333333333329E-2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50</v>
      </c>
      <c r="X172" s="371">
        <f>IFERROR(IF(W172="",0,CEILING((W172/$H172),1)*$H172),"")</f>
        <v>54</v>
      </c>
      <c r="Y172" s="36">
        <f>IFERROR(IF(X172=0,"",ROUNDUP(X172/H172,0)*0.00937),"")</f>
        <v>9.3700000000000006E-2</v>
      </c>
      <c r="Z172" s="56"/>
      <c r="AA172" s="57"/>
      <c r="AE172" s="64"/>
      <c r="BB172" s="155" t="s">
        <v>1</v>
      </c>
      <c r="BL172" s="64">
        <f>IFERROR(W172*I172/H172,"0")</f>
        <v>51.944444444444443</v>
      </c>
      <c r="BM172" s="64">
        <f>IFERROR(X172*I172/H172,"0")</f>
        <v>56.099999999999994</v>
      </c>
      <c r="BN172" s="64">
        <f>IFERROR(1/J172*(W172/H172),"0")</f>
        <v>7.716049382716049E-2</v>
      </c>
      <c r="BO172" s="64">
        <f>IFERROR(1/J172*(X172/H172),"0")</f>
        <v>8.3333333333333329E-2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18.518518518518519</v>
      </c>
      <c r="X175" s="372">
        <f>IFERROR(X171/H171,"0")+IFERROR(X172/H172,"0")+IFERROR(X173/H173,"0")+IFERROR(X174/H174,"0")</f>
        <v>20</v>
      </c>
      <c r="Y175" s="372">
        <f>IFERROR(IF(Y171="",0,Y171),"0")+IFERROR(IF(Y172="",0,Y172),"0")+IFERROR(IF(Y173="",0,Y173),"0")+IFERROR(IF(Y174="",0,Y174),"0")</f>
        <v>0.18740000000000001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100</v>
      </c>
      <c r="X176" s="372">
        <f>IFERROR(SUM(X171:X174),"0")</f>
        <v>108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50</v>
      </c>
      <c r="X179" s="371">
        <f t="shared" si="33"/>
        <v>56.699999999999996</v>
      </c>
      <c r="Y179" s="36">
        <f>IFERROR(IF(X179=0,"",ROUNDUP(X179/H179,0)*0.02175),"")</f>
        <v>0.15225</v>
      </c>
      <c r="Z179" s="56"/>
      <c r="AA179" s="57"/>
      <c r="AE179" s="64"/>
      <c r="BB179" s="159" t="s">
        <v>1</v>
      </c>
      <c r="BL179" s="64">
        <f t="shared" si="34"/>
        <v>53.481481481481481</v>
      </c>
      <c r="BM179" s="64">
        <f t="shared" si="35"/>
        <v>60.647999999999996</v>
      </c>
      <c r="BN179" s="64">
        <f t="shared" si="36"/>
        <v>0.11022927689594356</v>
      </c>
      <c r="BO179" s="64">
        <f t="shared" si="37"/>
        <v>0.125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250</v>
      </c>
      <c r="X181" s="371">
        <f t="shared" si="33"/>
        <v>257.39999999999998</v>
      </c>
      <c r="Y181" s="36">
        <f>IFERROR(IF(X181=0,"",ROUNDUP(X181/H181,0)*0.02175),"")</f>
        <v>0.71775</v>
      </c>
      <c r="Z181" s="56"/>
      <c r="AA181" s="57"/>
      <c r="AE181" s="64"/>
      <c r="BB181" s="161" t="s">
        <v>1</v>
      </c>
      <c r="BL181" s="64">
        <f t="shared" si="34"/>
        <v>268.07692307692309</v>
      </c>
      <c r="BM181" s="64">
        <f t="shared" si="35"/>
        <v>276.012</v>
      </c>
      <c r="BN181" s="64">
        <f t="shared" si="36"/>
        <v>0.57234432234432231</v>
      </c>
      <c r="BO181" s="64">
        <f t="shared" si="37"/>
        <v>0.5892857142857143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150</v>
      </c>
      <c r="X183" s="371">
        <f t="shared" si="33"/>
        <v>156.6</v>
      </c>
      <c r="Y183" s="36">
        <f>IFERROR(IF(X183=0,"",ROUNDUP(X183/H183,0)*0.02175),"")</f>
        <v>0.39149999999999996</v>
      </c>
      <c r="Z183" s="56"/>
      <c r="AA183" s="57"/>
      <c r="AE183" s="64"/>
      <c r="BB183" s="163" t="s">
        <v>1</v>
      </c>
      <c r="BL183" s="64">
        <f t="shared" si="34"/>
        <v>159.72413793103448</v>
      </c>
      <c r="BM183" s="64">
        <f t="shared" si="35"/>
        <v>166.75200000000001</v>
      </c>
      <c r="BN183" s="64">
        <f t="shared" si="36"/>
        <v>0.30788177339901479</v>
      </c>
      <c r="BO183" s="64">
        <f t="shared" si="37"/>
        <v>0.3214285714285714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38.400000000000013</v>
      </c>
      <c r="X184" s="371">
        <f t="shared" si="33"/>
        <v>38.4</v>
      </c>
      <c r="Y184" s="36">
        <f>IFERROR(IF(X184=0,"",ROUNDUP(X184/H184,0)*0.00753),"")</f>
        <v>0.12048</v>
      </c>
      <c r="Z184" s="56"/>
      <c r="AA184" s="57"/>
      <c r="AE184" s="64"/>
      <c r="BB184" s="164" t="s">
        <v>1</v>
      </c>
      <c r="BL184" s="64">
        <f t="shared" si="34"/>
        <v>42.752000000000017</v>
      </c>
      <c r="BM184" s="64">
        <f t="shared" si="35"/>
        <v>42.752000000000002</v>
      </c>
      <c r="BN184" s="64">
        <f t="shared" si="36"/>
        <v>0.1025641025641026</v>
      </c>
      <c r="BO184" s="64">
        <f t="shared" si="37"/>
        <v>0.10256410256410256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60</v>
      </c>
      <c r="X186" s="371">
        <f t="shared" si="33"/>
        <v>60</v>
      </c>
      <c r="Y186" s="36">
        <f>IFERROR(IF(X186=0,"",ROUNDUP(X186/H186,0)*0.00753),"")</f>
        <v>0.18825</v>
      </c>
      <c r="Z186" s="56"/>
      <c r="AA186" s="57"/>
      <c r="AE186" s="64"/>
      <c r="BB186" s="166" t="s">
        <v>1</v>
      </c>
      <c r="BL186" s="64">
        <f t="shared" si="34"/>
        <v>65</v>
      </c>
      <c r="BM186" s="64">
        <f t="shared" si="35"/>
        <v>65</v>
      </c>
      <c r="BN186" s="64">
        <f t="shared" si="36"/>
        <v>0.16025641025641024</v>
      </c>
      <c r="BO186" s="64">
        <f t="shared" si="37"/>
        <v>0.16025641025641024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36</v>
      </c>
      <c r="X189" s="371">
        <f t="shared" si="33"/>
        <v>36</v>
      </c>
      <c r="Y189" s="36">
        <f t="shared" si="38"/>
        <v>0.15060000000000001</v>
      </c>
      <c r="Z189" s="56"/>
      <c r="AA189" s="57"/>
      <c r="AE189" s="64"/>
      <c r="BB189" s="169" t="s">
        <v>1</v>
      </c>
      <c r="BL189" s="64">
        <f t="shared" si="34"/>
        <v>41.44</v>
      </c>
      <c r="BM189" s="64">
        <f t="shared" si="35"/>
        <v>41.44</v>
      </c>
      <c r="BN189" s="64">
        <f t="shared" si="36"/>
        <v>0.12820512820512819</v>
      </c>
      <c r="BO189" s="64">
        <f t="shared" si="37"/>
        <v>0.12820512820512819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129.6</v>
      </c>
      <c r="X191" s="371">
        <f t="shared" si="33"/>
        <v>129.6</v>
      </c>
      <c r="Y191" s="36">
        <f t="shared" si="38"/>
        <v>0.40662000000000004</v>
      </c>
      <c r="Z191" s="56"/>
      <c r="AA191" s="57"/>
      <c r="AE191" s="64"/>
      <c r="BB191" s="171" t="s">
        <v>1</v>
      </c>
      <c r="BL191" s="64">
        <f t="shared" si="34"/>
        <v>144.28800000000001</v>
      </c>
      <c r="BM191" s="64">
        <f t="shared" si="35"/>
        <v>144.28800000000001</v>
      </c>
      <c r="BN191" s="64">
        <f t="shared" si="36"/>
        <v>0.34615384615384615</v>
      </c>
      <c r="BO191" s="64">
        <f t="shared" si="37"/>
        <v>0.34615384615384615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240</v>
      </c>
      <c r="X193" s="371">
        <f t="shared" si="33"/>
        <v>240</v>
      </c>
      <c r="Y193" s="36">
        <f t="shared" si="38"/>
        <v>0.753</v>
      </c>
      <c r="Z193" s="56"/>
      <c r="AA193" s="57"/>
      <c r="AE193" s="64"/>
      <c r="BB193" s="173" t="s">
        <v>1</v>
      </c>
      <c r="BL193" s="64">
        <f t="shared" si="34"/>
        <v>267.20000000000005</v>
      </c>
      <c r="BM193" s="64">
        <f t="shared" si="35"/>
        <v>267.20000000000005</v>
      </c>
      <c r="BN193" s="64">
        <f t="shared" si="36"/>
        <v>0.64102564102564097</v>
      </c>
      <c r="BO193" s="64">
        <f t="shared" si="37"/>
        <v>0.64102564102564097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168</v>
      </c>
      <c r="X194" s="371">
        <f t="shared" si="33"/>
        <v>168</v>
      </c>
      <c r="Y194" s="36">
        <f t="shared" si="38"/>
        <v>0.52710000000000001</v>
      </c>
      <c r="Z194" s="56"/>
      <c r="AA194" s="57"/>
      <c r="AE194" s="64"/>
      <c r="BB194" s="174" t="s">
        <v>1</v>
      </c>
      <c r="BL194" s="64">
        <f t="shared" si="34"/>
        <v>187.46</v>
      </c>
      <c r="BM194" s="64">
        <f t="shared" si="35"/>
        <v>187.46</v>
      </c>
      <c r="BN194" s="64">
        <f t="shared" si="36"/>
        <v>0.44871794871794868</v>
      </c>
      <c r="BO194" s="64">
        <f t="shared" si="37"/>
        <v>0.44871794871794868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340.46550086779973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343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3.4075500000000001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1122</v>
      </c>
      <c r="X196" s="372">
        <f>IFERROR(SUM(X178:X194),"0")</f>
        <v>1142.6999999999998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96</v>
      </c>
      <c r="X200" s="371">
        <f>IFERROR(IF(W200="",0,CEILING((W200/$H200),1)*$H200),"")</f>
        <v>96</v>
      </c>
      <c r="Y200" s="36">
        <f>IFERROR(IF(X200=0,"",ROUNDUP(X200/H200,0)*0.00753),"")</f>
        <v>0.30120000000000002</v>
      </c>
      <c r="Z200" s="56"/>
      <c r="AA200" s="57"/>
      <c r="AE200" s="64"/>
      <c r="BB200" s="177" t="s">
        <v>1</v>
      </c>
      <c r="BL200" s="64">
        <f>IFERROR(W200*I200/H200,"0")</f>
        <v>106.88000000000001</v>
      </c>
      <c r="BM200" s="64">
        <f>IFERROR(X200*I200/H200,"0")</f>
        <v>106.88000000000001</v>
      </c>
      <c r="BN200" s="64">
        <f>IFERROR(1/J200*(W200/H200),"0")</f>
        <v>0.25641025641025639</v>
      </c>
      <c r="BO200" s="64">
        <f>IFERROR(1/J200*(X200/H200),"0")</f>
        <v>0.25641025641025639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84</v>
      </c>
      <c r="X201" s="371">
        <f>IFERROR(IF(W201="",0,CEILING((W201/$H201),1)*$H201),"")</f>
        <v>84</v>
      </c>
      <c r="Y201" s="36">
        <f>IFERROR(IF(X201=0,"",ROUNDUP(X201/H201,0)*0.00753),"")</f>
        <v>0.26355000000000001</v>
      </c>
      <c r="Z201" s="56"/>
      <c r="AA201" s="57"/>
      <c r="AE201" s="64"/>
      <c r="BB201" s="178" t="s">
        <v>1</v>
      </c>
      <c r="BL201" s="64">
        <f>IFERROR(W201*I201/H201,"0")</f>
        <v>93.52000000000001</v>
      </c>
      <c r="BM201" s="64">
        <f>IFERROR(X201*I201/H201,"0")</f>
        <v>93.52000000000001</v>
      </c>
      <c r="BN201" s="64">
        <f>IFERROR(1/J201*(W201/H201),"0")</f>
        <v>0.22435897435897434</v>
      </c>
      <c r="BO201" s="64">
        <f>IFERROR(1/J201*(X201/H201),"0")</f>
        <v>0.22435897435897434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75</v>
      </c>
      <c r="X202" s="372">
        <f>IFERROR(X198/H198,"0")+IFERROR(X199/H199,"0")+IFERROR(X200/H200,"0")+IFERROR(X201/H201,"0")</f>
        <v>75</v>
      </c>
      <c r="Y202" s="372">
        <f>IFERROR(IF(Y198="",0,Y198),"0")+IFERROR(IF(Y199="",0,Y199),"0")+IFERROR(IF(Y200="",0,Y200),"0")+IFERROR(IF(Y201="",0,Y201),"0")</f>
        <v>0.56475000000000009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180</v>
      </c>
      <c r="X203" s="372">
        <f>IFERROR(SUM(X198:X201),"0")</f>
        <v>180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30</v>
      </c>
      <c r="X252" s="371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08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7.1428571428571423</v>
      </c>
      <c r="X256" s="372">
        <f>IFERROR(X252/H252,"0")+IFERROR(X253/H253,"0")+IFERROR(X254/H254,"0")+IFERROR(X255/H255,"0")</f>
        <v>8</v>
      </c>
      <c r="Y256" s="372">
        <f>IFERROR(IF(Y252="",0,Y252),"0")+IFERROR(IF(Y253="",0,Y253),"0")+IFERROR(IF(Y254="",0,Y254),"0")+IFERROR(IF(Y255="",0,Y255),"0")</f>
        <v>6.0240000000000002E-2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30</v>
      </c>
      <c r="X257" s="372">
        <f>IFERROR(SUM(X252:X255),"0")</f>
        <v>33.6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60</v>
      </c>
      <c r="X271" s="371">
        <f>IFERROR(IF(W271="",0,CEILING((W271/$H271),1)*$H271),"")</f>
        <v>67.2</v>
      </c>
      <c r="Y271" s="36">
        <f>IFERROR(IF(X271=0,"",ROUNDUP(X271/H271,0)*0.02175),"")</f>
        <v>0.17399999999999999</v>
      </c>
      <c r="Z271" s="56"/>
      <c r="AA271" s="57"/>
      <c r="AE271" s="64"/>
      <c r="BB271" s="221" t="s">
        <v>1</v>
      </c>
      <c r="BL271" s="64">
        <f>IFERROR(W271*I271/H271,"0")</f>
        <v>64.028571428571425</v>
      </c>
      <c r="BM271" s="64">
        <f>IFERROR(X271*I271/H271,"0")</f>
        <v>71.712000000000003</v>
      </c>
      <c r="BN271" s="64">
        <f>IFERROR(1/J271*(W271/H271),"0")</f>
        <v>0.12755102040816324</v>
      </c>
      <c r="BO271" s="64">
        <f>IFERROR(1/J271*(X271/H271),"0")</f>
        <v>0.14285714285714285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150</v>
      </c>
      <c r="X272" s="371">
        <f>IFERROR(IF(W272="",0,CEILING((W272/$H272),1)*$H272),"")</f>
        <v>156</v>
      </c>
      <c r="Y272" s="36">
        <f>IFERROR(IF(X272=0,"",ROUNDUP(X272/H272,0)*0.02175),"")</f>
        <v>0.43499999999999994</v>
      </c>
      <c r="Z272" s="56"/>
      <c r="AA272" s="57"/>
      <c r="AE272" s="64"/>
      <c r="BB272" s="222" t="s">
        <v>1</v>
      </c>
      <c r="BL272" s="64">
        <f>IFERROR(W272*I272/H272,"0")</f>
        <v>160.84615384615387</v>
      </c>
      <c r="BM272" s="64">
        <f>IFERROR(X272*I272/H272,"0")</f>
        <v>167.28000000000003</v>
      </c>
      <c r="BN272" s="64">
        <f>IFERROR(1/J272*(W272/H272),"0")</f>
        <v>0.34340659340659335</v>
      </c>
      <c r="BO272" s="64">
        <f>IFERROR(1/J272*(X272/H272),"0")</f>
        <v>0.3571428571428571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50</v>
      </c>
      <c r="X273" s="371">
        <f>IFERROR(IF(W273="",0,CEILING((W273/$H273),1)*$H273),"")</f>
        <v>50.400000000000006</v>
      </c>
      <c r="Y273" s="36">
        <f>IFERROR(IF(X273=0,"",ROUNDUP(X273/H273,0)*0.02175),"")</f>
        <v>0.1305</v>
      </c>
      <c r="Z273" s="56"/>
      <c r="AA273" s="57"/>
      <c r="AE273" s="64"/>
      <c r="BB273" s="223" t="s">
        <v>1</v>
      </c>
      <c r="BL273" s="64">
        <f>IFERROR(W273*I273/H273,"0")</f>
        <v>53.357142857142861</v>
      </c>
      <c r="BM273" s="64">
        <f>IFERROR(X273*I273/H273,"0")</f>
        <v>53.784000000000006</v>
      </c>
      <c r="BN273" s="64">
        <f>IFERROR(1/J273*(W273/H273),"0")</f>
        <v>0.10629251700680271</v>
      </c>
      <c r="BO273" s="64">
        <f>IFERROR(1/J273*(X273/H273),"0")</f>
        <v>0.10714285714285714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32.326007326007328</v>
      </c>
      <c r="X274" s="372">
        <f>IFERROR(X271/H271,"0")+IFERROR(X272/H272,"0")+IFERROR(X273/H273,"0")</f>
        <v>34</v>
      </c>
      <c r="Y274" s="372">
        <f>IFERROR(IF(Y271="",0,Y271),"0")+IFERROR(IF(Y272="",0,Y272),"0")+IFERROR(IF(Y273="",0,Y273),"0")</f>
        <v>0.73950000000000005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260</v>
      </c>
      <c r="X275" s="372">
        <f>IFERROR(SUM(X271:X273),"0")</f>
        <v>273.60000000000002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12.6</v>
      </c>
      <c r="X311" s="371">
        <f>IFERROR(IF(W311="",0,CEILING((W311/$H311),1)*$H311),"")</f>
        <v>12.600000000000001</v>
      </c>
      <c r="Y311" s="36">
        <f>IFERROR(IF(X311=0,"",ROUNDUP(X311/H311,0)*0.00753),"")</f>
        <v>4.5179999999999998E-2</v>
      </c>
      <c r="Z311" s="56"/>
      <c r="AA311" s="57"/>
      <c r="AE311" s="64"/>
      <c r="BB311" s="241" t="s">
        <v>1</v>
      </c>
      <c r="BL311" s="64">
        <f>IFERROR(W311*I311/H311,"0")</f>
        <v>14.231999999999998</v>
      </c>
      <c r="BM311" s="64">
        <f>IFERROR(X311*I311/H311,"0")</f>
        <v>14.232000000000001</v>
      </c>
      <c r="BN311" s="64">
        <f>IFERROR(1/J311*(W311/H311),"0")</f>
        <v>3.8461538461538464E-2</v>
      </c>
      <c r="BO311" s="64">
        <f>IFERROR(1/J311*(X311/H311),"0")</f>
        <v>3.8461538461538464E-2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12.6</v>
      </c>
      <c r="X312" s="371">
        <f>IFERROR(IF(W312="",0,CEILING((W312/$H312),1)*$H312),"")</f>
        <v>12.600000000000001</v>
      </c>
      <c r="Y312" s="36">
        <f>IFERROR(IF(X312=0,"",ROUNDUP(X312/H312,0)*0.00753),"")</f>
        <v>4.5179999999999998E-2</v>
      </c>
      <c r="Z312" s="56"/>
      <c r="AA312" s="57"/>
      <c r="AE312" s="64"/>
      <c r="BB312" s="242" t="s">
        <v>1</v>
      </c>
      <c r="BL312" s="64">
        <f>IFERROR(W312*I312/H312,"0")</f>
        <v>14.159999999999998</v>
      </c>
      <c r="BM312" s="64">
        <f>IFERROR(X312*I312/H312,"0")</f>
        <v>14.16</v>
      </c>
      <c r="BN312" s="64">
        <f>IFERROR(1/J312*(W312/H312),"0")</f>
        <v>3.8461538461538464E-2</v>
      </c>
      <c r="BO312" s="64">
        <f>IFERROR(1/J312*(X312/H312),"0")</f>
        <v>3.8461538461538464E-2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12</v>
      </c>
      <c r="X313" s="372">
        <f>IFERROR(X310/H310,"0")+IFERROR(X311/H311,"0")+IFERROR(X312/H312,"0")</f>
        <v>12</v>
      </c>
      <c r="Y313" s="372">
        <f>IFERROR(IF(Y310="",0,Y310),"0")+IFERROR(IF(Y311="",0,Y311),"0")+IFERROR(IF(Y312="",0,Y312),"0")</f>
        <v>9.0359999999999996E-2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25.2</v>
      </c>
      <c r="X314" s="372">
        <f>IFERROR(SUM(X310:X312),"0")</f>
        <v>25.200000000000003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3500</v>
      </c>
      <c r="X328" s="371">
        <f t="shared" si="65"/>
        <v>3510</v>
      </c>
      <c r="Y328" s="36">
        <f>IFERROR(IF(X328=0,"",ROUNDUP(X328/H328,0)*0.02175),"")</f>
        <v>5.0894999999999992</v>
      </c>
      <c r="Z328" s="56"/>
      <c r="AA328" s="57"/>
      <c r="AE328" s="64"/>
      <c r="BB328" s="247" t="s">
        <v>1</v>
      </c>
      <c r="BL328" s="64">
        <f t="shared" si="66"/>
        <v>3612</v>
      </c>
      <c r="BM328" s="64">
        <f t="shared" si="67"/>
        <v>3622.32</v>
      </c>
      <c r="BN328" s="64">
        <f t="shared" si="68"/>
        <v>4.8611111111111107</v>
      </c>
      <c r="BO328" s="64">
        <f t="shared" si="69"/>
        <v>4.875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4000</v>
      </c>
      <c r="X329" s="371">
        <f t="shared" si="65"/>
        <v>4005</v>
      </c>
      <c r="Y329" s="36">
        <f>IFERROR(IF(X329=0,"",ROUNDUP(X329/H329,0)*0.02175),"")</f>
        <v>5.8072499999999998</v>
      </c>
      <c r="Z329" s="56"/>
      <c r="AA329" s="57"/>
      <c r="AE329" s="64"/>
      <c r="BB329" s="248" t="s">
        <v>1</v>
      </c>
      <c r="BL329" s="64">
        <f t="shared" si="66"/>
        <v>4128</v>
      </c>
      <c r="BM329" s="64">
        <f t="shared" si="67"/>
        <v>4133.16</v>
      </c>
      <c r="BN329" s="64">
        <f t="shared" si="68"/>
        <v>5.5555555555555554</v>
      </c>
      <c r="BO329" s="64">
        <f t="shared" si="69"/>
        <v>5.5625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500</v>
      </c>
      <c r="X332" s="371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60</v>
      </c>
      <c r="X334" s="371">
        <f t="shared" si="65"/>
        <v>60</v>
      </c>
      <c r="Y334" s="36">
        <f>IFERROR(IF(X334=0,"",ROUNDUP(X334/H334,0)*0.00937),"")</f>
        <v>0.11244</v>
      </c>
      <c r="Z334" s="56"/>
      <c r="AA334" s="57"/>
      <c r="AE334" s="64"/>
      <c r="BB334" s="253" t="s">
        <v>1</v>
      </c>
      <c r="BL334" s="64">
        <f t="shared" si="66"/>
        <v>62.52</v>
      </c>
      <c r="BM334" s="64">
        <f t="shared" si="67"/>
        <v>62.52</v>
      </c>
      <c r="BN334" s="64">
        <f t="shared" si="68"/>
        <v>0.1</v>
      </c>
      <c r="BO334" s="64">
        <f t="shared" si="69"/>
        <v>0.1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545.33333333333337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547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11.748689999999998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8060</v>
      </c>
      <c r="X337" s="372">
        <f>IFERROR(SUM(X326:X335),"0")</f>
        <v>8085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5000</v>
      </c>
      <c r="X339" s="371">
        <f>IFERROR(IF(W339="",0,CEILING((W339/$H339),1)*$H339),"")</f>
        <v>5010</v>
      </c>
      <c r="Y339" s="36">
        <f>IFERROR(IF(X339=0,"",ROUNDUP(X339/H339,0)*0.02175),"")</f>
        <v>7.2644999999999991</v>
      </c>
      <c r="Z339" s="56"/>
      <c r="AA339" s="57"/>
      <c r="AE339" s="64"/>
      <c r="BB339" s="255" t="s">
        <v>1</v>
      </c>
      <c r="BL339" s="64">
        <f>IFERROR(W339*I339/H339,"0")</f>
        <v>5160</v>
      </c>
      <c r="BM339" s="64">
        <f>IFERROR(X339*I339/H339,"0")</f>
        <v>5170.3200000000006</v>
      </c>
      <c r="BN339" s="64">
        <f>IFERROR(1/J339*(W339/H339),"0")</f>
        <v>6.9444444444444438</v>
      </c>
      <c r="BO339" s="64">
        <f>IFERROR(1/J339*(X339/H339),"0")</f>
        <v>6.958333333333333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333.33333333333331</v>
      </c>
      <c r="X342" s="372">
        <f>IFERROR(X339/H339,"0")+IFERROR(X340/H340,"0")+IFERROR(X341/H341,"0")</f>
        <v>334</v>
      </c>
      <c r="Y342" s="372">
        <f>IFERROR(IF(Y339="",0,Y339),"0")+IFERROR(IF(Y340="",0,Y340),"0")+IFERROR(IF(Y341="",0,Y341),"0")</f>
        <v>7.2644999999999991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5000</v>
      </c>
      <c r="X343" s="372">
        <f>IFERROR(SUM(X339:X341),"0")</f>
        <v>5010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280</v>
      </c>
      <c r="X346" s="371">
        <f>IFERROR(IF(W346="",0,CEILING((W346/$H346),1)*$H346),"")</f>
        <v>280.8</v>
      </c>
      <c r="Y346" s="36">
        <f>IFERROR(IF(X346=0,"",ROUNDUP(X346/H346,0)*0.02175),"")</f>
        <v>0.78299999999999992</v>
      </c>
      <c r="Z346" s="56"/>
      <c r="AA346" s="57"/>
      <c r="AE346" s="64"/>
      <c r="BB346" s="259" t="s">
        <v>1</v>
      </c>
      <c r="BL346" s="64">
        <f>IFERROR(W346*I346/H346,"0")</f>
        <v>300.24615384615385</v>
      </c>
      <c r="BM346" s="64">
        <f>IFERROR(X346*I346/H346,"0")</f>
        <v>301.10400000000004</v>
      </c>
      <c r="BN346" s="64">
        <f>IFERROR(1/J346*(W346/H346),"0")</f>
        <v>0.64102564102564097</v>
      </c>
      <c r="BO346" s="64">
        <f>IFERROR(1/J346*(X346/H346),"0")</f>
        <v>0.64285714285714279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35.897435897435898</v>
      </c>
      <c r="X347" s="372">
        <f>IFERROR(X345/H345,"0")+IFERROR(X346/H346,"0")</f>
        <v>36</v>
      </c>
      <c r="Y347" s="372">
        <f>IFERROR(IF(Y345="",0,Y345),"0")+IFERROR(IF(Y346="",0,Y346),"0")</f>
        <v>0.78299999999999992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280</v>
      </c>
      <c r="X348" s="372">
        <f>IFERROR(SUM(X345:X346),"0")</f>
        <v>280.8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500</v>
      </c>
      <c r="X350" s="371">
        <f>IFERROR(IF(W350="",0,CEILING((W350/$H350),1)*$H350),"")</f>
        <v>507</v>
      </c>
      <c r="Y350" s="36">
        <f>IFERROR(IF(X350=0,"",ROUNDUP(X350/H350,0)*0.02175),"")</f>
        <v>1.4137499999999998</v>
      </c>
      <c r="Z350" s="56"/>
      <c r="AA350" s="57"/>
      <c r="AE350" s="64"/>
      <c r="BB350" s="260" t="s">
        <v>1</v>
      </c>
      <c r="BL350" s="64">
        <f>IFERROR(W350*I350/H350,"0")</f>
        <v>536.15384615384619</v>
      </c>
      <c r="BM350" s="64">
        <f>IFERROR(X350*I350/H350,"0")</f>
        <v>543.66000000000008</v>
      </c>
      <c r="BN350" s="64">
        <f>IFERROR(1/J350*(W350/H350),"0")</f>
        <v>1.1446886446886446</v>
      </c>
      <c r="BO350" s="64">
        <f>IFERROR(1/J350*(X350/H350),"0")</f>
        <v>1.1607142857142856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64.102564102564102</v>
      </c>
      <c r="X351" s="372">
        <f>IFERROR(X350/H350,"0")</f>
        <v>65</v>
      </c>
      <c r="Y351" s="372">
        <f>IFERROR(IF(Y350="",0,Y350),"0")</f>
        <v>1.4137499999999998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500</v>
      </c>
      <c r="X352" s="372">
        <f>IFERROR(SUM(X350:X350),"0")</f>
        <v>507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260</v>
      </c>
      <c r="X368" s="371">
        <f>IFERROR(IF(W368="",0,CEILING((W368/$H368),1)*$H368),"")</f>
        <v>265.2</v>
      </c>
      <c r="Y368" s="36">
        <f>IFERROR(IF(X368=0,"",ROUNDUP(X368/H368,0)*0.02175),"")</f>
        <v>0.73949999999999994</v>
      </c>
      <c r="Z368" s="56"/>
      <c r="AA368" s="57"/>
      <c r="AE368" s="64"/>
      <c r="BB368" s="268" t="s">
        <v>1</v>
      </c>
      <c r="BL368" s="64">
        <f>IFERROR(W368*I368/H368,"0")</f>
        <v>278.80000000000007</v>
      </c>
      <c r="BM368" s="64">
        <f>IFERROR(X368*I368/H368,"0")</f>
        <v>284.37600000000003</v>
      </c>
      <c r="BN368" s="64">
        <f>IFERROR(1/J368*(W368/H368),"0")</f>
        <v>0.59523809523809523</v>
      </c>
      <c r="BO368" s="64">
        <f>IFERROR(1/J368*(X368/H368),"0")</f>
        <v>0.6071428571428571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33.333333333333336</v>
      </c>
      <c r="X372" s="372">
        <f>IFERROR(X368/H368,"0")+IFERROR(X369/H369,"0")+IFERROR(X370/H370,"0")+IFERROR(X371/H371,"0")</f>
        <v>34</v>
      </c>
      <c r="Y372" s="372">
        <f>IFERROR(IF(Y368="",0,Y368),"0")+IFERROR(IF(Y369="",0,Y369),"0")+IFERROR(IF(Y370="",0,Y370),"0")+IFERROR(IF(Y371="",0,Y371),"0")</f>
        <v>0.73949999999999994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260</v>
      </c>
      <c r="X373" s="372">
        <f>IFERROR(SUM(X368:X371),"0")</f>
        <v>265.2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80</v>
      </c>
      <c r="X386" s="371">
        <f t="shared" ref="X386:X398" si="70">IFERROR(IF(W386="",0,CEILING((W386/$H386),1)*$H386),"")</f>
        <v>84</v>
      </c>
      <c r="Y386" s="36">
        <f>IFERROR(IF(X386=0,"",ROUNDUP(X386/H386,0)*0.00753),"")</f>
        <v>0.15060000000000001</v>
      </c>
      <c r="Z386" s="56"/>
      <c r="AA386" s="57"/>
      <c r="AE386" s="64"/>
      <c r="BB386" s="275" t="s">
        <v>1</v>
      </c>
      <c r="BL386" s="64">
        <f t="shared" ref="BL386:BL398" si="71">IFERROR(W386*I386/H386,"0")</f>
        <v>84.380952380952365</v>
      </c>
      <c r="BM386" s="64">
        <f t="shared" ref="BM386:BM398" si="72">IFERROR(X386*I386/H386,"0")</f>
        <v>88.6</v>
      </c>
      <c r="BN386" s="64">
        <f t="shared" ref="BN386:BN398" si="73">IFERROR(1/J386*(W386/H386),"0")</f>
        <v>0.1221001221001221</v>
      </c>
      <c r="BO386" s="64">
        <f t="shared" ref="BO386:BO398" si="74">IFERROR(1/J386*(X386/H386),"0")</f>
        <v>0.12820512820512819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100</v>
      </c>
      <c r="X388" s="371">
        <f t="shared" si="70"/>
        <v>100.80000000000001</v>
      </c>
      <c r="Y388" s="36">
        <f>IFERROR(IF(X388=0,"",ROUNDUP(X388/H388,0)*0.00753),"")</f>
        <v>0.18071999999999999</v>
      </c>
      <c r="Z388" s="56"/>
      <c r="AA388" s="57"/>
      <c r="AE388" s="64"/>
      <c r="BB388" s="277" t="s">
        <v>1</v>
      </c>
      <c r="BL388" s="64">
        <f t="shared" si="71"/>
        <v>105.47619047619047</v>
      </c>
      <c r="BM388" s="64">
        <f t="shared" si="72"/>
        <v>106.32000000000001</v>
      </c>
      <c r="BN388" s="64">
        <f t="shared" si="73"/>
        <v>0.15262515262515264</v>
      </c>
      <c r="BO388" s="64">
        <f t="shared" si="74"/>
        <v>0.15384615384615385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33.599999999999987</v>
      </c>
      <c r="X397" s="371">
        <f t="shared" si="70"/>
        <v>33.6</v>
      </c>
      <c r="Y397" s="36">
        <f t="shared" si="75"/>
        <v>8.0320000000000003E-2</v>
      </c>
      <c r="Z397" s="56"/>
      <c r="AA397" s="57"/>
      <c r="AE397" s="64"/>
      <c r="BB397" s="286" t="s">
        <v>1</v>
      </c>
      <c r="BL397" s="64">
        <f t="shared" si="71"/>
        <v>35.679999999999986</v>
      </c>
      <c r="BM397" s="64">
        <f t="shared" si="72"/>
        <v>35.68</v>
      </c>
      <c r="BN397" s="64">
        <f t="shared" si="73"/>
        <v>6.8376068376068355E-2</v>
      </c>
      <c r="BO397" s="64">
        <f t="shared" si="74"/>
        <v>6.8376068376068383E-2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58.857142857142854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60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0.41164000000000001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213.6</v>
      </c>
      <c r="X400" s="372">
        <f>IFERROR(SUM(X386:X398),"0")</f>
        <v>218.4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50</v>
      </c>
      <c r="X459" s="371">
        <f t="shared" si="81"/>
        <v>52.800000000000004</v>
      </c>
      <c r="Y459" s="36">
        <f t="shared" si="82"/>
        <v>0.1196</v>
      </c>
      <c r="Z459" s="56"/>
      <c r="AA459" s="57"/>
      <c r="AE459" s="64"/>
      <c r="BB459" s="314" t="s">
        <v>1</v>
      </c>
      <c r="BL459" s="64">
        <f t="shared" si="83"/>
        <v>53.409090909090907</v>
      </c>
      <c r="BM459" s="64">
        <f t="shared" si="84"/>
        <v>56.400000000000006</v>
      </c>
      <c r="BN459" s="64">
        <f t="shared" si="85"/>
        <v>9.1054778554778545E-2</v>
      </c>
      <c r="BO459" s="64">
        <f t="shared" si="86"/>
        <v>9.6153846153846159E-2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9.4696969696969688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0.1196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50</v>
      </c>
      <c r="X469" s="372">
        <f>IFERROR(SUM(X456:X467),"0")</f>
        <v>52.800000000000004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30</v>
      </c>
      <c r="X514" s="371">
        <f t="shared" ref="X514:X519" si="98">IFERROR(IF(W514="",0,CEILING((W514/$H514),1)*$H514),"")</f>
        <v>33.6</v>
      </c>
      <c r="Y514" s="36">
        <f>IFERROR(IF(X514=0,"",ROUNDUP(X514/H514,0)*0.00753),"")</f>
        <v>6.0240000000000002E-2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31.857142857142858</v>
      </c>
      <c r="BM514" s="64">
        <f t="shared" ref="BM514:BM519" si="100">IFERROR(X514*I514/H514,"0")</f>
        <v>35.68</v>
      </c>
      <c r="BN514" s="64">
        <f t="shared" ref="BN514:BN519" si="101">IFERROR(1/J514*(W514/H514),"0")</f>
        <v>4.5787545787545784E-2</v>
      </c>
      <c r="BO514" s="64">
        <f t="shared" ref="BO514:BO519" si="102">IFERROR(1/J514*(X514/H514),"0")</f>
        <v>5.128205128205128E-2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150</v>
      </c>
      <c r="X516" s="371">
        <f t="shared" si="98"/>
        <v>151.20000000000002</v>
      </c>
      <c r="Y516" s="36">
        <f>IFERROR(IF(X516=0,"",ROUNDUP(X516/H516,0)*0.00753),"")</f>
        <v>0.27107999999999999</v>
      </c>
      <c r="Z516" s="56"/>
      <c r="AA516" s="57"/>
      <c r="AE516" s="64"/>
      <c r="BB516" s="348" t="s">
        <v>1</v>
      </c>
      <c r="BL516" s="64">
        <f t="shared" si="99"/>
        <v>159.28571428571428</v>
      </c>
      <c r="BM516" s="64">
        <f t="shared" si="100"/>
        <v>160.56</v>
      </c>
      <c r="BN516" s="64">
        <f t="shared" si="101"/>
        <v>0.22893772893772893</v>
      </c>
      <c r="BO516" s="64">
        <f t="shared" si="102"/>
        <v>0.23076923076923075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42.857142857142861</v>
      </c>
      <c r="X520" s="372">
        <f>IFERROR(X514/H514,"0")+IFERROR(X515/H515,"0")+IFERROR(X516/H516,"0")+IFERROR(X517/H517,"0")+IFERROR(X518/H518,"0")+IFERROR(X519/H519,"0")</f>
        <v>44</v>
      </c>
      <c r="Y520" s="372">
        <f>IFERROR(IF(Y514="",0,Y514),"0")+IFERROR(IF(Y515="",0,Y515),"0")+IFERROR(IF(Y516="",0,Y516),"0")+IFERROR(IF(Y517="",0,Y517),"0")+IFERROR(IF(Y518="",0,Y518),"0")+IFERROR(IF(Y519="",0,Y519),"0")</f>
        <v>0.33132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180</v>
      </c>
      <c r="X521" s="372">
        <f>IFERROR(SUM(X514:X519),"0")</f>
        <v>184.8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800</v>
      </c>
      <c r="X523" s="371">
        <f>IFERROR(IF(W523="",0,CEILING((W523/$H523),1)*$H523),"")</f>
        <v>803.4</v>
      </c>
      <c r="Y523" s="36">
        <f>IFERROR(IF(X523=0,"",ROUNDUP(X523/H523,0)*0.02175),"")</f>
        <v>2.2402499999999996</v>
      </c>
      <c r="Z523" s="56"/>
      <c r="AA523" s="57"/>
      <c r="AE523" s="64"/>
      <c r="BB523" s="352" t="s">
        <v>1</v>
      </c>
      <c r="BL523" s="64">
        <f>IFERROR(W523*I523/H523,"0")</f>
        <v>857.84615384615392</v>
      </c>
      <c r="BM523" s="64">
        <f>IFERROR(X523*I523/H523,"0")</f>
        <v>861.49200000000008</v>
      </c>
      <c r="BN523" s="64">
        <f>IFERROR(1/J523*(W523/H523),"0")</f>
        <v>1.8315018315018314</v>
      </c>
      <c r="BO523" s="64">
        <f>IFERROR(1/J523*(X523/H523),"0")</f>
        <v>1.8392857142857142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102.56410256410257</v>
      </c>
      <c r="X528" s="372">
        <f>IFERROR(X523/H523,"0")+IFERROR(X524/H524,"0")+IFERROR(X525/H525,"0")+IFERROR(X526/H526,"0")+IFERROR(X527/H527,"0")</f>
        <v>103</v>
      </c>
      <c r="Y528" s="372">
        <f>IFERROR(IF(Y523="",0,Y523),"0")+IFERROR(IF(Y524="",0,Y524),"0")+IFERROR(IF(Y525="",0,Y525),"0")+IFERROR(IF(Y526="",0,Y526),"0")+IFERROR(IF(Y527="",0,Y527),"0")</f>
        <v>2.2402499999999996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800</v>
      </c>
      <c r="X529" s="372">
        <f>IFERROR(SUM(X523:X527),"0")</f>
        <v>803.4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17564.399999999998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17683.5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18330.133401408297</v>
      </c>
      <c r="X538" s="372">
        <f>IFERROR(SUM(BM22:BM534),"0")</f>
        <v>18455.812000000002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29</v>
      </c>
      <c r="X539" s="38">
        <f>ROUNDUP(SUM(BO22:BO534),0)</f>
        <v>29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19055.133401408297</v>
      </c>
      <c r="X540" s="372">
        <f>GrossWeightTotalR+PalletQtyTotalR*25</f>
        <v>19180.812000000002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1798.7247786270773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1814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31.376139999999996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184.8</v>
      </c>
      <c r="F547" s="46">
        <f>IFERROR(X131*1,"0")+IFERROR(X132*1,"0")+IFERROR(X133*1,"0")+IFERROR(X134*1,"0")+IFERROR(X135*1,"0")</f>
        <v>201.60000000000002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105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1452.3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307.20000000000005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307.20000000000005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25.200000000000003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13882.8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265.2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218.4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52.800000000000004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988.2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