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31398FF0-4F36-4F60-B566-F71E452D9ED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7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8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8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2" i="1" s="1"/>
  <c r="O230" i="1"/>
  <c r="W227" i="1"/>
  <c r="Y226" i="1"/>
  <c r="W226" i="1"/>
  <c r="Y225" i="1"/>
  <c r="X225" i="1"/>
  <c r="X227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3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4" i="1" s="1"/>
  <c r="O200" i="1"/>
  <c r="W197" i="1"/>
  <c r="W196" i="1"/>
  <c r="Y195" i="1"/>
  <c r="X195" i="1"/>
  <c r="X197" i="1" s="1"/>
  <c r="O195" i="1"/>
  <c r="Y194" i="1"/>
  <c r="Y196" i="1" s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X167" i="1" s="1"/>
  <c r="O165" i="1"/>
  <c r="W163" i="1"/>
  <c r="W162" i="1"/>
  <c r="Y161" i="1"/>
  <c r="X161" i="1"/>
  <c r="Y160" i="1"/>
  <c r="X160" i="1"/>
  <c r="O160" i="1"/>
  <c r="Y159" i="1"/>
  <c r="X159" i="1"/>
  <c r="Y158" i="1"/>
  <c r="Y162" i="1" s="1"/>
  <c r="X158" i="1"/>
  <c r="X162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W146" i="1"/>
  <c r="Y145" i="1"/>
  <c r="W145" i="1"/>
  <c r="Y144" i="1"/>
  <c r="X144" i="1"/>
  <c r="X146" i="1" s="1"/>
  <c r="O144" i="1"/>
  <c r="W140" i="1"/>
  <c r="Y139" i="1"/>
  <c r="W139" i="1"/>
  <c r="Y138" i="1"/>
  <c r="X138" i="1"/>
  <c r="X140" i="1" s="1"/>
  <c r="O138" i="1"/>
  <c r="W135" i="1"/>
  <c r="W134" i="1"/>
  <c r="Y133" i="1"/>
  <c r="X133" i="1"/>
  <c r="X135" i="1" s="1"/>
  <c r="O133" i="1"/>
  <c r="Y132" i="1"/>
  <c r="Y134" i="1" s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3" i="1" s="1"/>
  <c r="O119" i="1"/>
  <c r="W116" i="1"/>
  <c r="Y115" i="1"/>
  <c r="W115" i="1"/>
  <c r="Y114" i="1"/>
  <c r="X114" i="1"/>
  <c r="X116" i="1" s="1"/>
  <c r="O114" i="1"/>
  <c r="W111" i="1"/>
  <c r="W110" i="1"/>
  <c r="Y109" i="1"/>
  <c r="X109" i="1"/>
  <c r="O109" i="1"/>
  <c r="Y108" i="1"/>
  <c r="X108" i="1"/>
  <c r="O108" i="1"/>
  <c r="Y107" i="1"/>
  <c r="X107" i="1"/>
  <c r="X111" i="1" s="1"/>
  <c r="O107" i="1"/>
  <c r="Y106" i="1"/>
  <c r="Y110" i="1" s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2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5" i="1" s="1"/>
  <c r="O91" i="1"/>
  <c r="W88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X88" i="1" s="1"/>
  <c r="O82" i="1"/>
  <c r="Y81" i="1"/>
  <c r="Y87" i="1" s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5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X59" i="1" s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Y49" i="1" s="1"/>
  <c r="X44" i="1"/>
  <c r="X49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X41" i="1" s="1"/>
  <c r="O36" i="1"/>
  <c r="W33" i="1"/>
  <c r="W299" i="1" s="1"/>
  <c r="W32" i="1"/>
  <c r="Y31" i="1"/>
  <c r="X31" i="1"/>
  <c r="O31" i="1"/>
  <c r="Y30" i="1"/>
  <c r="X30" i="1"/>
  <c r="O30" i="1"/>
  <c r="Y29" i="1"/>
  <c r="X29" i="1"/>
  <c r="O29" i="1"/>
  <c r="Y28" i="1"/>
  <c r="Y32" i="1" s="1"/>
  <c r="X28" i="1"/>
  <c r="X32" i="1" s="1"/>
  <c r="O28" i="1"/>
  <c r="W24" i="1"/>
  <c r="Y23" i="1"/>
  <c r="W23" i="1"/>
  <c r="W303" i="1" s="1"/>
  <c r="Y22" i="1"/>
  <c r="X22" i="1"/>
  <c r="X24" i="1" s="1"/>
  <c r="O22" i="1"/>
  <c r="H10" i="1"/>
  <c r="A9" i="1"/>
  <c r="A10" i="1" s="1"/>
  <c r="D7" i="1"/>
  <c r="P6" i="1"/>
  <c r="O2" i="1"/>
  <c r="Y304" i="1" l="1"/>
  <c r="F9" i="1"/>
  <c r="J9" i="1"/>
  <c r="F10" i="1"/>
  <c r="X23" i="1"/>
  <c r="X33" i="1"/>
  <c r="X299" i="1" s="1"/>
  <c r="X50" i="1"/>
  <c r="X66" i="1"/>
  <c r="X94" i="1"/>
  <c r="X103" i="1"/>
  <c r="X115" i="1"/>
  <c r="X124" i="1"/>
  <c r="X139" i="1"/>
  <c r="X145" i="1"/>
  <c r="X163" i="1"/>
  <c r="X203" i="1"/>
  <c r="X214" i="1"/>
  <c r="X226" i="1"/>
  <c r="X233" i="1"/>
  <c r="X257" i="1"/>
  <c r="X267" i="1"/>
  <c r="X298" i="1"/>
  <c r="X300" i="1"/>
  <c r="X302" i="1" s="1"/>
  <c r="X301" i="1"/>
  <c r="H9" i="1"/>
  <c r="B312" i="1" l="1"/>
  <c r="X303" i="1"/>
  <c r="C312" i="1" s="1"/>
  <c r="A312" i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<sst xmlns="http://schemas.openxmlformats.org/spreadsheetml/2006/main" count="1126" uniqueCount="424">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</sst>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0</v>
      </c>
      <c r="X29" s="195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330</v>
      </c>
      <c r="X30" s="195">
        <f>IFERROR(IF(W30="","",W30),"")</f>
        <v>330</v>
      </c>
      <c r="Y30" s="36">
        <f>IFERROR(IF(W30="","",W30*0.00936),"")</f>
        <v>3.0888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0</v>
      </c>
      <c r="X31" s="195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330</v>
      </c>
      <c r="X32" s="196">
        <f>IFERROR(SUM(X28:X31),"0")</f>
        <v>330</v>
      </c>
      <c r="Y32" s="196">
        <f>IFERROR(IF(Y28="",0,Y28),"0")+IFERROR(IF(Y29="",0,Y29),"0")+IFERROR(IF(Y30="",0,Y30),"0")+IFERROR(IF(Y31="",0,Y31),"0")</f>
        <v>3.0888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495</v>
      </c>
      <c r="X33" s="196">
        <f>IFERROR(SUMPRODUCT(X28:X31*H28:H31),"0")</f>
        <v>495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72</v>
      </c>
      <c r="X39" s="195">
        <f>IFERROR(IF(W39="","",W39),"")</f>
        <v>72</v>
      </c>
      <c r="Y39" s="36">
        <f>IFERROR(IF(W39="","",W39*0.0155),"")</f>
        <v>1.1160000000000001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72</v>
      </c>
      <c r="X40" s="196">
        <f>IFERROR(SUM(X36:X39),"0")</f>
        <v>72</v>
      </c>
      <c r="Y40" s="196">
        <f>IFERROR(IF(Y36="",0,Y36),"0")+IFERROR(IF(Y37="",0,Y37),"0")+IFERROR(IF(Y38="",0,Y38),"0")+IFERROR(IF(Y39="",0,Y39),"0")</f>
        <v>1.1160000000000001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432</v>
      </c>
      <c r="X41" s="196">
        <f>IFERROR(SUMPRODUCT(X36:X39*H36:H39),"0")</f>
        <v>432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0</v>
      </c>
      <c r="X48" s="195">
        <f>IFERROR(IF(W48="","",W48),"")</f>
        <v>0</v>
      </c>
      <c r="Y48" s="36">
        <f>IFERROR(IF(W48="","",W48*0.0095),"")</f>
        <v>0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0</v>
      </c>
      <c r="X49" s="196">
        <f>IFERROR(SUM(X44:X48),"0")</f>
        <v>0</v>
      </c>
      <c r="Y49" s="196">
        <f>IFERROR(IF(Y44="",0,Y44),"0")+IFERROR(IF(Y45="",0,Y45),"0")+IFERROR(IF(Y46="",0,Y46),"0")+IFERROR(IF(Y47="",0,Y47),"0")+IFERROR(IF(Y48="",0,Y48),"0")</f>
        <v>0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0</v>
      </c>
      <c r="X50" s="196">
        <f>IFERROR(SUMPRODUCT(X44:X48*H44:H48),"0")</f>
        <v>0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106</v>
      </c>
      <c r="X58" s="195">
        <f t="shared" si="0"/>
        <v>106</v>
      </c>
      <c r="Y58" s="36">
        <f t="shared" si="1"/>
        <v>1.643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106</v>
      </c>
      <c r="X59" s="196">
        <f>IFERROR(SUM(X53:X58),"0")</f>
        <v>106</v>
      </c>
      <c r="Y59" s="196">
        <f>IFERROR(IF(Y53="",0,Y53),"0")+IFERROR(IF(Y54="",0,Y54),"0")+IFERROR(IF(Y55="",0,Y55),"0")+IFERROR(IF(Y56="",0,Y56),"0")+IFERROR(IF(Y57="",0,Y57),"0")+IFERROR(IF(Y58="",0,Y58),"0")</f>
        <v>1.643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763.2</v>
      </c>
      <c r="X60" s="196">
        <f>IFERROR(SUMPRODUCT(X53:X58*H53:H58),"0")</f>
        <v>763.2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262</v>
      </c>
      <c r="X64" s="195">
        <f>IFERROR(IF(W64="","",W64),"")</f>
        <v>262</v>
      </c>
      <c r="Y64" s="36">
        <f>IFERROR(IF(W64="","",W64*0.00866),"")</f>
        <v>2.2689199999999996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262</v>
      </c>
      <c r="X65" s="196">
        <f>IFERROR(SUM(X63:X64),"0")</f>
        <v>262</v>
      </c>
      <c r="Y65" s="196">
        <f>IFERROR(IF(Y63="",0,Y63),"0")+IFERROR(IF(Y64="",0,Y64),"0")</f>
        <v>2.2689199999999996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1310</v>
      </c>
      <c r="X66" s="196">
        <f>IFERROR(SUMPRODUCT(X63:X64*H63:H64),"0")</f>
        <v>1310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0</v>
      </c>
      <c r="X69" s="195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0</v>
      </c>
      <c r="X70" s="196">
        <f>IFERROR(SUM(X69:X69),"0")</f>
        <v>0</v>
      </c>
      <c r="Y70" s="196">
        <f>IFERROR(IF(Y69="",0,Y69),"0")</f>
        <v>0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0</v>
      </c>
      <c r="X71" s="196">
        <f>IFERROR(SUMPRODUCT(X69:X69*H69:H69),"0")</f>
        <v>0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0</v>
      </c>
      <c r="X76" s="195">
        <f>IFERROR(IF(W76="","",W76),"")</f>
        <v>0</v>
      </c>
      <c r="Y76" s="36">
        <f>IFERROR(IF(W76="","",W76*0.01788),"")</f>
        <v>0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0</v>
      </c>
      <c r="X77" s="196">
        <f>IFERROR(SUM(X74:X76),"0")</f>
        <v>0</v>
      </c>
      <c r="Y77" s="196">
        <f>IFERROR(IF(Y74="",0,Y74),"0")+IFERROR(IF(Y75="",0,Y75),"0")+IFERROR(IF(Y76="",0,Y76),"0")</f>
        <v>0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0</v>
      </c>
      <c r="X78" s="196">
        <f>IFERROR(SUMPRODUCT(X74:X76*H74:H76),"0")</f>
        <v>0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0</v>
      </c>
      <c r="X82" s="195">
        <f t="shared" si="2"/>
        <v>0</v>
      </c>
      <c r="Y82" s="36">
        <f t="shared" si="3"/>
        <v>0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161</v>
      </c>
      <c r="X83" s="195">
        <f t="shared" si="2"/>
        <v>161</v>
      </c>
      <c r="Y83" s="36">
        <f t="shared" si="3"/>
        <v>2.8786800000000001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0</v>
      </c>
      <c r="X84" s="195">
        <f t="shared" si="2"/>
        <v>0</v>
      </c>
      <c r="Y84" s="36">
        <f t="shared" si="3"/>
        <v>0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97</v>
      </c>
      <c r="X86" s="195">
        <f t="shared" si="2"/>
        <v>97</v>
      </c>
      <c r="Y86" s="36">
        <f t="shared" si="3"/>
        <v>1.7343599999999999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258</v>
      </c>
      <c r="X87" s="196">
        <f>IFERROR(SUM(X81:X86),"0")</f>
        <v>258</v>
      </c>
      <c r="Y87" s="196">
        <f>IFERROR(IF(Y81="",0,Y81),"0")+IFERROR(IF(Y82="",0,Y82),"0")+IFERROR(IF(Y83="",0,Y83),"0")+IFERROR(IF(Y84="",0,Y84),"0")+IFERROR(IF(Y85="",0,Y85),"0")+IFERROR(IF(Y86="",0,Y86),"0")</f>
        <v>4.6130399999999998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928.8</v>
      </c>
      <c r="X88" s="196">
        <f>IFERROR(SUMPRODUCT(X81:X86*H81:H86),"0")</f>
        <v>928.8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13</v>
      </c>
      <c r="X98" s="195">
        <f>IFERROR(IF(W98="","",W98),"")</f>
        <v>13</v>
      </c>
      <c r="Y98" s="36">
        <f>IFERROR(IF(W98="","",W98*0.0155),"")</f>
        <v>0.20150000000000001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75</v>
      </c>
      <c r="X99" s="195">
        <f>IFERROR(IF(W99="","",W99),"")</f>
        <v>75</v>
      </c>
      <c r="Y99" s="36">
        <f>IFERROR(IF(W99="","",W99*0.0155),"")</f>
        <v>1.1625000000000001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8</v>
      </c>
      <c r="X100" s="195">
        <f>IFERROR(IF(W100="","",W100),"")</f>
        <v>8</v>
      </c>
      <c r="Y100" s="36">
        <f>IFERROR(IF(W100="","",W100*0.0155),"")</f>
        <v>0.124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249</v>
      </c>
      <c r="X101" s="195">
        <f>IFERROR(IF(W101="","",W101),"")</f>
        <v>249</v>
      </c>
      <c r="Y101" s="36">
        <f>IFERROR(IF(W101="","",W101*0.0155),"")</f>
        <v>3.8595000000000002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345</v>
      </c>
      <c r="X102" s="196">
        <f>IFERROR(SUM(X98:X101),"0")</f>
        <v>345</v>
      </c>
      <c r="Y102" s="196">
        <f>IFERROR(IF(Y98="",0,Y98),"0")+IFERROR(IF(Y99="",0,Y99),"0")+IFERROR(IF(Y100="",0,Y100),"0")+IFERROR(IF(Y101="",0,Y101),"0")</f>
        <v>5.3475000000000001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2477.2799999999997</v>
      </c>
      <c r="X103" s="196">
        <f>IFERROR(SUMPRODUCT(X98:X101*H98:H101),"0")</f>
        <v>2477.2799999999997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175</v>
      </c>
      <c r="X108" s="195">
        <f>IFERROR(IF(W108="","",W108),"")</f>
        <v>175</v>
      </c>
      <c r="Y108" s="36">
        <f>IFERROR(IF(W108="","",W108*0.01788),"")</f>
        <v>3.129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172</v>
      </c>
      <c r="X109" s="195">
        <f>IFERROR(IF(W109="","",W109),"")</f>
        <v>172</v>
      </c>
      <c r="Y109" s="36">
        <f>IFERROR(IF(W109="","",W109*0.01788),"")</f>
        <v>3.0753599999999999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347</v>
      </c>
      <c r="X110" s="196">
        <f>IFERROR(SUM(X106:X109),"0")</f>
        <v>347</v>
      </c>
      <c r="Y110" s="196">
        <f>IFERROR(IF(Y106="",0,Y106),"0")+IFERROR(IF(Y107="",0,Y107),"0")+IFERROR(IF(Y108="",0,Y108),"0")+IFERROR(IF(Y109="",0,Y109),"0")</f>
        <v>6.2043599999999994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1041</v>
      </c>
      <c r="X111" s="196">
        <f>IFERROR(SUMPRODUCT(X106:X109*H106:H109),"0")</f>
        <v>1041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139</v>
      </c>
      <c r="X114" s="195">
        <f>IFERROR(IF(W114="","",W114),"")</f>
        <v>139</v>
      </c>
      <c r="Y114" s="36">
        <f>IFERROR(IF(W114="","",W114*0.01788),"")</f>
        <v>2.4853200000000002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139</v>
      </c>
      <c r="X115" s="196">
        <f>IFERROR(SUM(X114:X114),"0")</f>
        <v>139</v>
      </c>
      <c r="Y115" s="196">
        <f>IFERROR(IF(Y114="",0,Y114),"0")</f>
        <v>2.4853200000000002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417</v>
      </c>
      <c r="X116" s="196">
        <f>IFERROR(SUMPRODUCT(X114:X114*H114:H114),"0")</f>
        <v>417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237</v>
      </c>
      <c r="X160" s="195">
        <f>IFERROR(IF(W160="","",W160),"")</f>
        <v>237</v>
      </c>
      <c r="Y160" s="36">
        <f>IFERROR(IF(W160="","",W160*0.00866),"")</f>
        <v>2.0524199999999997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237</v>
      </c>
      <c r="X162" s="196">
        <f>IFERROR(SUM(X158:X161),"0")</f>
        <v>237</v>
      </c>
      <c r="Y162" s="196">
        <f>IFERROR(IF(Y158="",0,Y158),"0")+IFERROR(IF(Y159="",0,Y159),"0")+IFERROR(IF(Y160="",0,Y160),"0")+IFERROR(IF(Y161="",0,Y161),"0")</f>
        <v>2.0524199999999997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1185</v>
      </c>
      <c r="X163" s="196">
        <f>IFERROR(SUMPRODUCT(X158:X161*H158:H161),"0")</f>
        <v>1185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97</v>
      </c>
      <c r="X172" s="195">
        <f>IFERROR(IF(W172="","",W172),"")</f>
        <v>97</v>
      </c>
      <c r="Y172" s="36">
        <f>IFERROR(IF(W172="","",W172*0.01788),"")</f>
        <v>1.7343599999999999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0</v>
      </c>
      <c r="X173" s="195">
        <f>IFERROR(IF(W173="","",W173),"")</f>
        <v>0</v>
      </c>
      <c r="Y173" s="36">
        <f>IFERROR(IF(W173="","",W173*0.01788),"")</f>
        <v>0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97</v>
      </c>
      <c r="X174" s="196">
        <f>IFERROR(SUM(X172:X173),"0")</f>
        <v>97</v>
      </c>
      <c r="Y174" s="196">
        <f>IFERROR(IF(Y172="",0,Y172),"0")+IFERROR(IF(Y173="",0,Y173),"0")</f>
        <v>1.7343599999999999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291</v>
      </c>
      <c r="X175" s="196">
        <f>IFERROR(SUMPRODUCT(X172:X173*H172:H173),"0")</f>
        <v>291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97</v>
      </c>
      <c r="X188" s="195">
        <f>IFERROR(IF(W188="","",W188),"")</f>
        <v>97</v>
      </c>
      <c r="Y188" s="36">
        <f>IFERROR(IF(W188="","",W188*0.01788),"")</f>
        <v>1.7343599999999999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97</v>
      </c>
      <c r="X189" s="196">
        <f>IFERROR(SUM(X188:X188),"0")</f>
        <v>97</v>
      </c>
      <c r="Y189" s="196">
        <f>IFERROR(IF(Y188="",0,Y188),"0")</f>
        <v>1.7343599999999999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291</v>
      </c>
      <c r="X190" s="196">
        <f>IFERROR(SUMPRODUCT(X188:X188*H188:H188),"0")</f>
        <v>291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45</v>
      </c>
      <c r="X200" s="195">
        <f>IFERROR(IF(W200="","",W200),"")</f>
        <v>45</v>
      </c>
      <c r="Y200" s="36">
        <f>IFERROR(IF(W200="","",W200*0.0155),"")</f>
        <v>0.69750000000000001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45</v>
      </c>
      <c r="X203" s="196">
        <f>IFERROR(SUM(X200:X202),"0")</f>
        <v>45</v>
      </c>
      <c r="Y203" s="196">
        <f>IFERROR(IF(Y200="",0,Y200),"0")+IFERROR(IF(Y201="",0,Y201),"0")+IFERROR(IF(Y202="",0,Y202),"0")</f>
        <v>0.69750000000000001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251.99999999999997</v>
      </c>
      <c r="X204" s="196">
        <f>IFERROR(SUMPRODUCT(X200:X202*H200:H202),"0")</f>
        <v>251.99999999999997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9</v>
      </c>
      <c r="X208" s="195">
        <f t="shared" si="4"/>
        <v>9</v>
      </c>
      <c r="Y208" s="36">
        <f t="shared" si="5"/>
        <v>0.13950000000000001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8</v>
      </c>
      <c r="X210" s="195">
        <f t="shared" si="4"/>
        <v>8</v>
      </c>
      <c r="Y210" s="36">
        <f t="shared" si="5"/>
        <v>0.124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9</v>
      </c>
      <c r="X212" s="195">
        <f t="shared" si="4"/>
        <v>9</v>
      </c>
      <c r="Y212" s="36">
        <f t="shared" si="5"/>
        <v>0.13950000000000001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26</v>
      </c>
      <c r="X213" s="196">
        <f>IFERROR(SUM(X207:X212),"0")</f>
        <v>26</v>
      </c>
      <c r="Y213" s="196">
        <f>IFERROR(IF(Y207="",0,Y207),"0")+IFERROR(IF(Y208="",0,Y208),"0")+IFERROR(IF(Y209="",0,Y209),"0")+IFERROR(IF(Y210="",0,Y210),"0")+IFERROR(IF(Y211="",0,Y211),"0")+IFERROR(IF(Y212="",0,Y212),"0")</f>
        <v>0.40300000000000002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145.6</v>
      </c>
      <c r="X214" s="196">
        <f>IFERROR(SUMPRODUCT(X207:X212*H207:H212),"0")</f>
        <v>145.6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11</v>
      </c>
      <c r="X218" s="195">
        <f>IFERROR(IF(W218="","",W218),"")</f>
        <v>11</v>
      </c>
      <c r="Y218" s="36">
        <f>IFERROR(IF(W218="","",W218*0.0155),"")</f>
        <v>0.17049999999999998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11</v>
      </c>
      <c r="X221" s="196">
        <f>IFERROR(SUM(X217:X220),"0")</f>
        <v>11</v>
      </c>
      <c r="Y221" s="196">
        <f>IFERROR(IF(Y217="",0,Y217),"0")+IFERROR(IF(Y218="",0,Y218),"0")+IFERROR(IF(Y219="",0,Y219),"0")+IFERROR(IF(Y220="",0,Y220),"0")</f>
        <v>0.17049999999999998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79.2</v>
      </c>
      <c r="X222" s="196">
        <f>IFERROR(SUMPRODUCT(X217:X220*H217:H220),"0")</f>
        <v>79.2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147</v>
      </c>
      <c r="X243" s="195">
        <f>IFERROR(IF(W243="","",W243),"")</f>
        <v>147</v>
      </c>
      <c r="Y243" s="36">
        <f>IFERROR(IF(W243="","",W243*0.0155),"")</f>
        <v>2.2785000000000002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147</v>
      </c>
      <c r="X244" s="196">
        <f>IFERROR(SUM(X243:X243),"0")</f>
        <v>147</v>
      </c>
      <c r="Y244" s="196">
        <f>IFERROR(IF(Y243="",0,Y243),"0")</f>
        <v>2.2785000000000002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735</v>
      </c>
      <c r="X245" s="196">
        <f>IFERROR(SUMPRODUCT(X243:X243*H243:H243),"0")</f>
        <v>735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301.00000000000011</v>
      </c>
      <c r="X261" s="195">
        <f>IFERROR(IF(W261="","",W261),"")</f>
        <v>301.00000000000011</v>
      </c>
      <c r="Y261" s="36">
        <f>IFERROR(IF(W261="","",W261*0.00502),"")</f>
        <v>1.5110200000000007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301.00000000000011</v>
      </c>
      <c r="X262" s="196">
        <f>IFERROR(SUM(X261:X261),"0")</f>
        <v>301.00000000000011</v>
      </c>
      <c r="Y262" s="196">
        <f>IFERROR(IF(Y261="",0,Y261),"0")</f>
        <v>1.5110200000000007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541.80000000000018</v>
      </c>
      <c r="X263" s="196">
        <f>IFERROR(SUMPRODUCT(X261:X261*H261:H261),"0")</f>
        <v>541.80000000000018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94</v>
      </c>
      <c r="X265" s="195">
        <f>IFERROR(IF(W265="","",W265),"")</f>
        <v>94</v>
      </c>
      <c r="Y265" s="36">
        <f>IFERROR(IF(W265="","",W265*0.0155),"")</f>
        <v>1.4570000000000001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94</v>
      </c>
      <c r="X267" s="196">
        <f>IFERROR(SUM(X265:X266),"0")</f>
        <v>94</v>
      </c>
      <c r="Y267" s="196">
        <f>IFERROR(IF(Y265="",0,Y265),"0")+IFERROR(IF(Y266="",0,Y266),"0")</f>
        <v>1.4570000000000001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564</v>
      </c>
      <c r="X268" s="196">
        <f>IFERROR(SUMPRODUCT(X265:X266*H265:H266),"0")</f>
        <v>564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275</v>
      </c>
      <c r="X272" s="195">
        <f>IFERROR(IF(W272="","",W272),"")</f>
        <v>275</v>
      </c>
      <c r="Y272" s="36">
        <f>IFERROR(IF(W272="","",W272*0.0155),"")</f>
        <v>4.2625000000000002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275</v>
      </c>
      <c r="X274" s="196">
        <f>IFERROR(SUM(X270:X273),"0")</f>
        <v>275</v>
      </c>
      <c r="Y274" s="196">
        <f>IFERROR(IF(Y270="",0,Y270),"0")+IFERROR(IF(Y271="",0,Y271),"0")+IFERROR(IF(Y272="",0,Y272),"0")+IFERROR(IF(Y273="",0,Y273),"0")</f>
        <v>4.2625000000000002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1375</v>
      </c>
      <c r="X275" s="196">
        <f>IFERROR(SUMPRODUCT(X270:X273*H270:H273),"0")</f>
        <v>1375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2</v>
      </c>
      <c r="X278" s="195">
        <f t="shared" si="6"/>
        <v>2</v>
      </c>
      <c r="Y278" s="36">
        <f t="shared" si="7"/>
        <v>1.8720000000000001E-2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0</v>
      </c>
      <c r="X283" s="195">
        <f t="shared" si="6"/>
        <v>0</v>
      </c>
      <c r="Y283" s="36">
        <f>IFERROR(IF(W283="","",W283*0.0155),"")</f>
        <v>0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119</v>
      </c>
      <c r="X285" s="195">
        <f t="shared" si="6"/>
        <v>119</v>
      </c>
      <c r="Y285" s="36">
        <f>IFERROR(IF(W285="","",W285*0.00936),"")</f>
        <v>1.1138399999999999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30</v>
      </c>
      <c r="X286" s="195">
        <f t="shared" si="6"/>
        <v>30</v>
      </c>
      <c r="Y286" s="36">
        <f>IFERROR(IF(W286="","",W286*0.00936),"")</f>
        <v>0.28079999999999999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151</v>
      </c>
      <c r="X297" s="196">
        <f>IFERROR(SUM(X277:X296),"0")</f>
        <v>151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1.4133599999999999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537.70000000000005</v>
      </c>
      <c r="X298" s="196">
        <f>IFERROR(SUMPRODUCT(X277:X296*H277:H296),"0")</f>
        <v>537.70000000000005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13861.580000000002</v>
      </c>
      <c r="X299" s="196">
        <f>IFERROR(X24+X33+X41+X50+X60+X66+X71+X78+X88+X95+X103+X111+X116+X124+X129+X135+X140+X146+X150+X155+X163+X168+X175+X180+X185+X190+X197+X204+X214+X222+X227+X233+X239+X245+X250+X258+X263+X268+X275+X298,"0")</f>
        <v>13861.580000000002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15114.278399999997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15114.278399999997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36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36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16014.278399999997</v>
      </c>
      <c r="X302" s="196">
        <f>GrossWeightTotalR+PalletQtyTotalR*25</f>
        <v>16014.278399999997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3340</v>
      </c>
      <c r="X303" s="196">
        <f>IFERROR(X23+X32+X40+X49+X59+X65+X70+X77+X87+X94+X102+X110+X115+X123+X128+X134+X139+X145+X149+X154+X162+X167+X174+X179+X184+X189+X196+X203+X213+X221+X226+X232+X238+X244+X249+X257+X262+X267+X274+X297,"0")</f>
        <v>3340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44.481459999999998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495</v>
      </c>
      <c r="D309" s="46">
        <f>IFERROR(W36*H36,"0")+IFERROR(W37*H37,"0")+IFERROR(W38*H38,"0")+IFERROR(W39*H39,"0")</f>
        <v>432</v>
      </c>
      <c r="E309" s="46">
        <f>IFERROR(W44*H44,"0")+IFERROR(W45*H45,"0")+IFERROR(W46*H46,"0")+IFERROR(W47*H47,"0")+IFERROR(W48*H48,"0")</f>
        <v>0</v>
      </c>
      <c r="F309" s="46">
        <f>IFERROR(W53*H53,"0")+IFERROR(W54*H54,"0")+IFERROR(W55*H55,"0")+IFERROR(W56*H56,"0")+IFERROR(W57*H57,"0")+IFERROR(W58*H58,"0")</f>
        <v>763.2</v>
      </c>
      <c r="G309" s="46">
        <f>IFERROR(W63*H63,"0")+IFERROR(W64*H64,"0")</f>
        <v>1310</v>
      </c>
      <c r="H309" s="46">
        <f>IFERROR(W69*H69,"0")</f>
        <v>0</v>
      </c>
      <c r="I309" s="46">
        <f>IFERROR(W74*H74,"0")+IFERROR(W75*H75,"0")+IFERROR(W76*H76,"0")</f>
        <v>0</v>
      </c>
      <c r="J309" s="46">
        <f>IFERROR(W81*H81,"0")+IFERROR(W82*H82,"0")+IFERROR(W83*H83,"0")+IFERROR(W84*H84,"0")+IFERROR(W85*H85,"0")+IFERROR(W86*H86,"0")</f>
        <v>928.8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2477.2799999999997</v>
      </c>
      <c r="M309" s="192"/>
      <c r="N309" s="46">
        <f>IFERROR(W106*H106,"0")+IFERROR(W107*H107,"0")+IFERROR(W108*H108,"0")+IFERROR(W109*H109,"0")</f>
        <v>1041</v>
      </c>
      <c r="O309" s="46">
        <f>IFERROR(W114*H114,"0")</f>
        <v>417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1185</v>
      </c>
      <c r="W309" s="46">
        <f>IFERROR(W172*H172,"0")+IFERROR(W173*H173,"0")</f>
        <v>291</v>
      </c>
      <c r="X309" s="46">
        <f>IFERROR(W178*H178,"0")</f>
        <v>0</v>
      </c>
      <c r="Y309" s="46">
        <f>IFERROR(W183*H183,"0")</f>
        <v>0</v>
      </c>
      <c r="Z309" s="46">
        <f>IFERROR(W188*H188,"0")</f>
        <v>291</v>
      </c>
      <c r="AA309" s="46">
        <f>IFERROR(W194*H194,"0")+IFERROR(W195*H195,"0")</f>
        <v>0</v>
      </c>
      <c r="AB309" s="46">
        <f>IFERROR(W200*H200,"0")+IFERROR(W201*H201,"0")+IFERROR(W202*H202,"0")</f>
        <v>251.99999999999997</v>
      </c>
      <c r="AC309" s="46">
        <f>IFERROR(W207*H207,"0")+IFERROR(W208*H208,"0")+IFERROR(W209*H209,"0")+IFERROR(W210*H210,"0")+IFERROR(W211*H211,"0")+IFERROR(W212*H212,"0")</f>
        <v>145.6</v>
      </c>
      <c r="AD309" s="46">
        <f>IFERROR(W217*H217,"0")+IFERROR(W218*H218,"0")+IFERROR(W219*H219,"0")+IFERROR(W220*H220,"0")</f>
        <v>79.2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735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3018.5000000000005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7379.2799999999988</v>
      </c>
      <c r="B312" s="60">
        <f>SUMPRODUCT(--(BB:BB="ПГП"),--(V:V="кор"),H:H,X:X)+SUMPRODUCT(--(BB:BB="ПГП"),--(V:V="кг"),X:X)</f>
        <v>6482.3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2024-05-24T08:32:37Z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