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97D56D9-C7D1-4290-8F35-BB3BD4FEFB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302" i="1" s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Y297" i="1" s="1"/>
  <c r="X277" i="1"/>
  <c r="X297" i="1" s="1"/>
  <c r="W275" i="1"/>
  <c r="W274" i="1"/>
  <c r="Y273" i="1"/>
  <c r="X273" i="1"/>
  <c r="O273" i="1"/>
  <c r="Y272" i="1"/>
  <c r="X272" i="1"/>
  <c r="Y271" i="1"/>
  <c r="X271" i="1"/>
  <c r="X274" i="1" s="1"/>
  <c r="O271" i="1"/>
  <c r="Y270" i="1"/>
  <c r="Y274" i="1" s="1"/>
  <c r="X270" i="1"/>
  <c r="X275" i="1" s="1"/>
  <c r="W268" i="1"/>
  <c r="Y267" i="1"/>
  <c r="W267" i="1"/>
  <c r="Y266" i="1"/>
  <c r="X266" i="1"/>
  <c r="Y265" i="1"/>
  <c r="X265" i="1"/>
  <c r="X268" i="1" s="1"/>
  <c r="W263" i="1"/>
  <c r="X262" i="1"/>
  <c r="W262" i="1"/>
  <c r="Y261" i="1"/>
  <c r="Y262" i="1" s="1"/>
  <c r="X261" i="1"/>
  <c r="X263" i="1" s="1"/>
  <c r="W258" i="1"/>
  <c r="Y257" i="1"/>
  <c r="W257" i="1"/>
  <c r="Y256" i="1"/>
  <c r="X256" i="1"/>
  <c r="Y255" i="1"/>
  <c r="X255" i="1"/>
  <c r="Y254" i="1"/>
  <c r="X254" i="1"/>
  <c r="X258" i="1" s="1"/>
  <c r="W250" i="1"/>
  <c r="X249" i="1"/>
  <c r="W249" i="1"/>
  <c r="Y248" i="1"/>
  <c r="Y249" i="1" s="1"/>
  <c r="X248" i="1"/>
  <c r="X250" i="1" s="1"/>
  <c r="O248" i="1"/>
  <c r="W245" i="1"/>
  <c r="X244" i="1"/>
  <c r="W244" i="1"/>
  <c r="Y243" i="1"/>
  <c r="Y244" i="1" s="1"/>
  <c r="X243" i="1"/>
  <c r="X245" i="1" s="1"/>
  <c r="O243" i="1"/>
  <c r="W239" i="1"/>
  <c r="X238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Y232" i="1" s="1"/>
  <c r="X230" i="1"/>
  <c r="X232" i="1" s="1"/>
  <c r="O230" i="1"/>
  <c r="W227" i="1"/>
  <c r="Y226" i="1"/>
  <c r="W226" i="1"/>
  <c r="Y225" i="1"/>
  <c r="X225" i="1"/>
  <c r="X227" i="1" s="1"/>
  <c r="O225" i="1"/>
  <c r="W222" i="1"/>
  <c r="W221" i="1"/>
  <c r="Y220" i="1"/>
  <c r="X220" i="1"/>
  <c r="O220" i="1"/>
  <c r="Y219" i="1"/>
  <c r="X219" i="1"/>
  <c r="O219" i="1"/>
  <c r="Y218" i="1"/>
  <c r="X218" i="1"/>
  <c r="X222" i="1" s="1"/>
  <c r="O218" i="1"/>
  <c r="Y217" i="1"/>
  <c r="Y221" i="1" s="1"/>
  <c r="X217" i="1"/>
  <c r="X221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Y213" i="1" s="1"/>
  <c r="X207" i="1"/>
  <c r="X213" i="1" s="1"/>
  <c r="O207" i="1"/>
  <c r="W204" i="1"/>
  <c r="W203" i="1"/>
  <c r="Y202" i="1"/>
  <c r="X202" i="1"/>
  <c r="O202" i="1"/>
  <c r="Y201" i="1"/>
  <c r="Y203" i="1" s="1"/>
  <c r="X201" i="1"/>
  <c r="O201" i="1"/>
  <c r="Y200" i="1"/>
  <c r="X200" i="1"/>
  <c r="X204" i="1" s="1"/>
  <c r="O200" i="1"/>
  <c r="W197" i="1"/>
  <c r="W196" i="1"/>
  <c r="Y195" i="1"/>
  <c r="X195" i="1"/>
  <c r="X197" i="1" s="1"/>
  <c r="O195" i="1"/>
  <c r="Y194" i="1"/>
  <c r="Y196" i="1" s="1"/>
  <c r="X194" i="1"/>
  <c r="X196" i="1" s="1"/>
  <c r="O194" i="1"/>
  <c r="W190" i="1"/>
  <c r="X189" i="1"/>
  <c r="W189" i="1"/>
  <c r="Y188" i="1"/>
  <c r="Y189" i="1" s="1"/>
  <c r="X188" i="1"/>
  <c r="X190" i="1" s="1"/>
  <c r="O188" i="1"/>
  <c r="W185" i="1"/>
  <c r="X184" i="1"/>
  <c r="W184" i="1"/>
  <c r="Y183" i="1"/>
  <c r="Y184" i="1" s="1"/>
  <c r="X183" i="1"/>
  <c r="X185" i="1" s="1"/>
  <c r="O183" i="1"/>
  <c r="W180" i="1"/>
  <c r="X179" i="1"/>
  <c r="W179" i="1"/>
  <c r="Y178" i="1"/>
  <c r="Y179" i="1" s="1"/>
  <c r="X178" i="1"/>
  <c r="X180" i="1" s="1"/>
  <c r="O178" i="1"/>
  <c r="W175" i="1"/>
  <c r="X174" i="1"/>
  <c r="W174" i="1"/>
  <c r="Y173" i="1"/>
  <c r="X173" i="1"/>
  <c r="Y172" i="1"/>
  <c r="Y174" i="1" s="1"/>
  <c r="X172" i="1"/>
  <c r="X175" i="1" s="1"/>
  <c r="W168" i="1"/>
  <c r="W167" i="1"/>
  <c r="Y166" i="1"/>
  <c r="X166" i="1"/>
  <c r="X168" i="1" s="1"/>
  <c r="O166" i="1"/>
  <c r="Y165" i="1"/>
  <c r="Y167" i="1" s="1"/>
  <c r="X165" i="1"/>
  <c r="X167" i="1" s="1"/>
  <c r="O165" i="1"/>
  <c r="W163" i="1"/>
  <c r="W162" i="1"/>
  <c r="Y161" i="1"/>
  <c r="X161" i="1"/>
  <c r="Y160" i="1"/>
  <c r="X160" i="1"/>
  <c r="O160" i="1"/>
  <c r="Y159" i="1"/>
  <c r="X159" i="1"/>
  <c r="Y158" i="1"/>
  <c r="Y162" i="1" s="1"/>
  <c r="X158" i="1"/>
  <c r="X162" i="1" s="1"/>
  <c r="W155" i="1"/>
  <c r="X154" i="1"/>
  <c r="W154" i="1"/>
  <c r="Y153" i="1"/>
  <c r="Y154" i="1" s="1"/>
  <c r="X153" i="1"/>
  <c r="X155" i="1" s="1"/>
  <c r="O153" i="1"/>
  <c r="W150" i="1"/>
  <c r="X149" i="1"/>
  <c r="W149" i="1"/>
  <c r="Y148" i="1"/>
  <c r="Y149" i="1" s="1"/>
  <c r="X148" i="1"/>
  <c r="X150" i="1" s="1"/>
  <c r="W146" i="1"/>
  <c r="Y145" i="1"/>
  <c r="W145" i="1"/>
  <c r="Y144" i="1"/>
  <c r="X144" i="1"/>
  <c r="X146" i="1" s="1"/>
  <c r="O144" i="1"/>
  <c r="W140" i="1"/>
  <c r="Y139" i="1"/>
  <c r="W139" i="1"/>
  <c r="Y138" i="1"/>
  <c r="X138" i="1"/>
  <c r="X140" i="1" s="1"/>
  <c r="O138" i="1"/>
  <c r="W135" i="1"/>
  <c r="W134" i="1"/>
  <c r="Y133" i="1"/>
  <c r="X133" i="1"/>
  <c r="X135" i="1" s="1"/>
  <c r="O133" i="1"/>
  <c r="Y132" i="1"/>
  <c r="Y134" i="1" s="1"/>
  <c r="X132" i="1"/>
  <c r="X134" i="1" s="1"/>
  <c r="O132" i="1"/>
  <c r="W129" i="1"/>
  <c r="X128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Y123" i="1" s="1"/>
  <c r="X119" i="1"/>
  <c r="X123" i="1" s="1"/>
  <c r="O119" i="1"/>
  <c r="W116" i="1"/>
  <c r="Y115" i="1"/>
  <c r="W115" i="1"/>
  <c r="Y114" i="1"/>
  <c r="X114" i="1"/>
  <c r="X116" i="1" s="1"/>
  <c r="O114" i="1"/>
  <c r="W111" i="1"/>
  <c r="W110" i="1"/>
  <c r="Y109" i="1"/>
  <c r="X109" i="1"/>
  <c r="O109" i="1"/>
  <c r="Y108" i="1"/>
  <c r="X108" i="1"/>
  <c r="O108" i="1"/>
  <c r="Y107" i="1"/>
  <c r="X107" i="1"/>
  <c r="X111" i="1" s="1"/>
  <c r="O107" i="1"/>
  <c r="Y106" i="1"/>
  <c r="Y110" i="1" s="1"/>
  <c r="X106" i="1"/>
  <c r="X110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X102" i="1" s="1"/>
  <c r="O98" i="1"/>
  <c r="W95" i="1"/>
  <c r="W94" i="1"/>
  <c r="Y93" i="1"/>
  <c r="X93" i="1"/>
  <c r="O93" i="1"/>
  <c r="Y92" i="1"/>
  <c r="Y94" i="1" s="1"/>
  <c r="X92" i="1"/>
  <c r="O92" i="1"/>
  <c r="Y91" i="1"/>
  <c r="X91" i="1"/>
  <c r="X95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X88" i="1" s="1"/>
  <c r="O82" i="1"/>
  <c r="Y81" i="1"/>
  <c r="Y87" i="1" s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X78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Y49" i="1" s="1"/>
  <c r="X44" i="1"/>
  <c r="X49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X41" i="1" s="1"/>
  <c r="O36" i="1"/>
  <c r="W33" i="1"/>
  <c r="W299" i="1" s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X32" i="1" s="1"/>
  <c r="O28" i="1"/>
  <c r="W24" i="1"/>
  <c r="Y23" i="1"/>
  <c r="W23" i="1"/>
  <c r="W303" i="1" s="1"/>
  <c r="Y22" i="1"/>
  <c r="X22" i="1"/>
  <c r="X24" i="1" s="1"/>
  <c r="O22" i="1"/>
  <c r="H10" i="1"/>
  <c r="A9" i="1"/>
  <c r="A10" i="1" s="1"/>
  <c r="D7" i="1"/>
  <c r="P6" i="1"/>
  <c r="O2" i="1"/>
  <c r="Y304" i="1" l="1"/>
  <c r="F9" i="1"/>
  <c r="J9" i="1"/>
  <c r="F10" i="1"/>
  <c r="X23" i="1"/>
  <c r="X33" i="1"/>
  <c r="X299" i="1" s="1"/>
  <c r="X50" i="1"/>
  <c r="X66" i="1"/>
  <c r="X94" i="1"/>
  <c r="X103" i="1"/>
  <c r="X115" i="1"/>
  <c r="X124" i="1"/>
  <c r="X139" i="1"/>
  <c r="X145" i="1"/>
  <c r="X163" i="1"/>
  <c r="X203" i="1"/>
  <c r="X214" i="1"/>
  <c r="X226" i="1"/>
  <c r="X233" i="1"/>
  <c r="X257" i="1"/>
  <c r="X267" i="1"/>
  <c r="X298" i="1"/>
  <c r="X300" i="1"/>
  <c r="X302" i="1" s="1"/>
  <c r="X301" i="1"/>
  <c r="H9" i="1"/>
  <c r="X303" i="1" l="1"/>
  <c r="C312" i="1" s="1"/>
  <c r="A312" i="1"/>
  <c r="B312" i="1" l="1"/>
</calcChain>
</file>

<file path=xl/sharedStrings.xml><?xml version="1.0" encoding="utf-8"?>
<sst xmlns="http://schemas.openxmlformats.org/spreadsheetml/2006/main" count="1126" uniqueCount="424">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</sst>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2"/>
  <sheetViews>
    <sheetView showGridLines="0" tabSelected="1" topLeftCell="A285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87" t="s">
        <v>0</v>
      </c>
      <c r="E1" s="288"/>
      <c r="F1" s="288"/>
      <c r="G1" s="12" t="s">
        <v>1</v>
      </c>
      <c r="H1" s="287" t="s">
        <v>2</v>
      </c>
      <c r="I1" s="288"/>
      <c r="J1" s="288"/>
      <c r="K1" s="288"/>
      <c r="L1" s="288"/>
      <c r="M1" s="288"/>
      <c r="N1" s="288"/>
      <c r="O1" s="288"/>
      <c r="P1" s="288"/>
      <c r="Q1" s="401" t="s">
        <v>3</v>
      </c>
      <c r="R1" s="288"/>
      <c r="S1" s="28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9" t="s">
        <v>8</v>
      </c>
      <c r="B5" s="280"/>
      <c r="C5" s="281"/>
      <c r="D5" s="231"/>
      <c r="E5" s="233"/>
      <c r="F5" s="383" t="s">
        <v>9</v>
      </c>
      <c r="G5" s="281"/>
      <c r="H5" s="231"/>
      <c r="I5" s="232"/>
      <c r="J5" s="232"/>
      <c r="K5" s="232"/>
      <c r="L5" s="233"/>
      <c r="M5" s="62"/>
      <c r="O5" s="24" t="s">
        <v>10</v>
      </c>
      <c r="P5" s="399">
        <v>45420</v>
      </c>
      <c r="Q5" s="306"/>
      <c r="S5" s="338" t="s">
        <v>11</v>
      </c>
      <c r="T5" s="243"/>
      <c r="U5" s="341" t="s">
        <v>12</v>
      </c>
      <c r="V5" s="306"/>
      <c r="AA5" s="51"/>
      <c r="AB5" s="51"/>
      <c r="AC5" s="51"/>
    </row>
    <row r="6" spans="1:30" s="187" customFormat="1" ht="24" customHeight="1" x14ac:dyDescent="0.2">
      <c r="A6" s="299" t="s">
        <v>13</v>
      </c>
      <c r="B6" s="280"/>
      <c r="C6" s="281"/>
      <c r="D6" s="371" t="s">
        <v>14</v>
      </c>
      <c r="E6" s="372"/>
      <c r="F6" s="372"/>
      <c r="G6" s="372"/>
      <c r="H6" s="372"/>
      <c r="I6" s="372"/>
      <c r="J6" s="372"/>
      <c r="K6" s="372"/>
      <c r="L6" s="306"/>
      <c r="M6" s="63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Среда</v>
      </c>
      <c r="Q6" s="202"/>
      <c r="S6" s="242" t="s">
        <v>16</v>
      </c>
      <c r="T6" s="243"/>
      <c r="U6" s="364" t="s">
        <v>17</v>
      </c>
      <c r="V6" s="25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43"/>
      <c r="U7" s="365"/>
      <c r="V7" s="366"/>
      <c r="AA7" s="51"/>
      <c r="AB7" s="51"/>
      <c r="AC7" s="51"/>
    </row>
    <row r="8" spans="1:30" s="187" customFormat="1" ht="25.5" customHeight="1" x14ac:dyDescent="0.2">
      <c r="A8" s="402" t="s">
        <v>18</v>
      </c>
      <c r="B8" s="216"/>
      <c r="C8" s="217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5"/>
      <c r="O8" s="24" t="s">
        <v>20</v>
      </c>
      <c r="P8" s="315">
        <v>0.375</v>
      </c>
      <c r="Q8" s="316"/>
      <c r="S8" s="199"/>
      <c r="T8" s="243"/>
      <c r="U8" s="365"/>
      <c r="V8" s="366"/>
      <c r="AA8" s="51"/>
      <c r="AB8" s="51"/>
      <c r="AC8" s="51"/>
    </row>
    <row r="9" spans="1:30" s="187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5"/>
      <c r="O9" s="26" t="s">
        <v>21</v>
      </c>
      <c r="P9" s="301"/>
      <c r="Q9" s="302"/>
      <c r="S9" s="199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0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43"/>
      <c r="Q10" s="344"/>
      <c r="T10" s="24" t="s">
        <v>23</v>
      </c>
      <c r="U10" s="252" t="s">
        <v>24</v>
      </c>
      <c r="V10" s="25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5"/>
      <c r="Q11" s="306"/>
      <c r="T11" s="24" t="s">
        <v>27</v>
      </c>
      <c r="U11" s="336" t="s">
        <v>28</v>
      </c>
      <c r="V11" s="302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9" t="s">
        <v>29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1"/>
      <c r="M12" s="66"/>
      <c r="O12" s="24" t="s">
        <v>30</v>
      </c>
      <c r="P12" s="315"/>
      <c r="Q12" s="316"/>
      <c r="R12" s="23"/>
      <c r="T12" s="24"/>
      <c r="U12" s="288"/>
      <c r="V12" s="199"/>
      <c r="AA12" s="51"/>
      <c r="AB12" s="51"/>
      <c r="AC12" s="51"/>
    </row>
    <row r="13" spans="1:30" s="187" customFormat="1" ht="23.25" customHeight="1" x14ac:dyDescent="0.2">
      <c r="A13" s="379" t="s">
        <v>31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1"/>
      <c r="M13" s="66"/>
      <c r="N13" s="26"/>
      <c r="O13" s="26" t="s">
        <v>32</v>
      </c>
      <c r="P13" s="336"/>
      <c r="Q13" s="302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9" t="s">
        <v>33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1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7" t="s">
        <v>34</v>
      </c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1"/>
      <c r="M15" s="67"/>
      <c r="O15" s="295" t="s">
        <v>35</v>
      </c>
      <c r="P15" s="288"/>
      <c r="Q15" s="288"/>
      <c r="R15" s="288"/>
      <c r="S15" s="28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8" t="s">
        <v>36</v>
      </c>
      <c r="B17" s="238" t="s">
        <v>37</v>
      </c>
      <c r="C17" s="308" t="s">
        <v>38</v>
      </c>
      <c r="D17" s="238" t="s">
        <v>39</v>
      </c>
      <c r="E17" s="257"/>
      <c r="F17" s="238" t="s">
        <v>40</v>
      </c>
      <c r="G17" s="238" t="s">
        <v>41</v>
      </c>
      <c r="H17" s="238" t="s">
        <v>42</v>
      </c>
      <c r="I17" s="238" t="s">
        <v>43</v>
      </c>
      <c r="J17" s="238" t="s">
        <v>44</v>
      </c>
      <c r="K17" s="238" t="s">
        <v>45</v>
      </c>
      <c r="L17" s="238" t="s">
        <v>46</v>
      </c>
      <c r="M17" s="238" t="s">
        <v>47</v>
      </c>
      <c r="N17" s="238" t="s">
        <v>48</v>
      </c>
      <c r="O17" s="238" t="s">
        <v>49</v>
      </c>
      <c r="P17" s="256"/>
      <c r="Q17" s="256"/>
      <c r="R17" s="256"/>
      <c r="S17" s="257"/>
      <c r="T17" s="395" t="s">
        <v>50</v>
      </c>
      <c r="U17" s="281"/>
      <c r="V17" s="238" t="s">
        <v>51</v>
      </c>
      <c r="W17" s="238" t="s">
        <v>52</v>
      </c>
      <c r="X17" s="405" t="s">
        <v>53</v>
      </c>
      <c r="Y17" s="238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77"/>
      <c r="BB17" s="394" t="s">
        <v>58</v>
      </c>
    </row>
    <row r="18" spans="1:54" ht="14.25" customHeight="1" x14ac:dyDescent="0.2">
      <c r="A18" s="239"/>
      <c r="B18" s="239"/>
      <c r="C18" s="239"/>
      <c r="D18" s="258"/>
      <c r="E18" s="260"/>
      <c r="F18" s="239"/>
      <c r="G18" s="239"/>
      <c r="H18" s="239"/>
      <c r="I18" s="239"/>
      <c r="J18" s="239"/>
      <c r="K18" s="239"/>
      <c r="L18" s="239"/>
      <c r="M18" s="239"/>
      <c r="N18" s="239"/>
      <c r="O18" s="258"/>
      <c r="P18" s="259"/>
      <c r="Q18" s="259"/>
      <c r="R18" s="259"/>
      <c r="S18" s="260"/>
      <c r="T18" s="188" t="s">
        <v>59</v>
      </c>
      <c r="U18" s="188" t="s">
        <v>60</v>
      </c>
      <c r="V18" s="239"/>
      <c r="W18" s="239"/>
      <c r="X18" s="406"/>
      <c r="Y18" s="239"/>
      <c r="Z18" s="353"/>
      <c r="AA18" s="353"/>
      <c r="AB18" s="269"/>
      <c r="AC18" s="270"/>
      <c r="AD18" s="271"/>
      <c r="AE18" s="278"/>
      <c r="BB18" s="199"/>
    </row>
    <row r="19" spans="1:54" ht="27.75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customHeight="1" x14ac:dyDescent="0.25">
      <c r="A20" s="226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4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41"/>
      <c r="O23" s="215" t="s">
        <v>68</v>
      </c>
      <c r="P23" s="216"/>
      <c r="Q23" s="216"/>
      <c r="R23" s="216"/>
      <c r="S23" s="216"/>
      <c r="T23" s="216"/>
      <c r="U23" s="217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41"/>
      <c r="O24" s="215" t="s">
        <v>68</v>
      </c>
      <c r="P24" s="216"/>
      <c r="Q24" s="216"/>
      <c r="R24" s="216"/>
      <c r="S24" s="216"/>
      <c r="T24" s="216"/>
      <c r="U24" s="217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customHeight="1" x14ac:dyDescent="0.25">
      <c r="A26" s="226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9</v>
      </c>
      <c r="X28" s="195">
        <f>IFERROR(IF(W28="","",W28),"")</f>
        <v>9</v>
      </c>
      <c r="Y28" s="36">
        <f>IFERROR(IF(W28="","",W28*0.00936),"")</f>
        <v>8.4240000000000009E-2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0</v>
      </c>
      <c r="X29" s="195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7</v>
      </c>
      <c r="X30" s="195">
        <f>IFERROR(IF(W30="","",W30),"")</f>
        <v>7</v>
      </c>
      <c r="Y30" s="36">
        <f>IFERROR(IF(W30="","",W30*0.00936),"")</f>
        <v>6.5519999999999995E-2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12</v>
      </c>
      <c r="X31" s="195">
        <f>IFERROR(IF(W31="","",W31),"")</f>
        <v>12</v>
      </c>
      <c r="Y31" s="36">
        <f>IFERROR(IF(W31="","",W31*0.00936),"")</f>
        <v>0.11232</v>
      </c>
      <c r="Z31" s="56"/>
      <c r="AA31" s="57"/>
      <c r="AE31" s="61"/>
      <c r="BB31" s="72" t="s">
        <v>76</v>
      </c>
    </row>
    <row r="32" spans="1:54" x14ac:dyDescent="0.2">
      <c r="A32" s="240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41"/>
      <c r="O32" s="215" t="s">
        <v>68</v>
      </c>
      <c r="P32" s="216"/>
      <c r="Q32" s="216"/>
      <c r="R32" s="216"/>
      <c r="S32" s="216"/>
      <c r="T32" s="216"/>
      <c r="U32" s="217"/>
      <c r="V32" s="37" t="s">
        <v>67</v>
      </c>
      <c r="W32" s="196">
        <f>IFERROR(SUM(W28:W31),"0")</f>
        <v>28</v>
      </c>
      <c r="X32" s="196">
        <f>IFERROR(SUM(X28:X31),"0")</f>
        <v>28</v>
      </c>
      <c r="Y32" s="196">
        <f>IFERROR(IF(Y28="",0,Y28),"0")+IFERROR(IF(Y29="",0,Y29),"0")+IFERROR(IF(Y30="",0,Y30),"0")+IFERROR(IF(Y31="",0,Y31),"0")</f>
        <v>0.26207999999999998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41"/>
      <c r="O33" s="215" t="s">
        <v>68</v>
      </c>
      <c r="P33" s="216"/>
      <c r="Q33" s="216"/>
      <c r="R33" s="216"/>
      <c r="S33" s="216"/>
      <c r="T33" s="216"/>
      <c r="U33" s="217"/>
      <c r="V33" s="37" t="s">
        <v>69</v>
      </c>
      <c r="W33" s="196">
        <f>IFERROR(SUMPRODUCT(W28:W31*H28:H31),"0")</f>
        <v>42</v>
      </c>
      <c r="X33" s="196">
        <f>IFERROR(SUMPRODUCT(X28:X31*H28:H31),"0")</f>
        <v>42</v>
      </c>
      <c r="Y33" s="37"/>
      <c r="Z33" s="197"/>
      <c r="AA33" s="197"/>
    </row>
    <row r="34" spans="1:54" ht="16.5" customHeight="1" x14ac:dyDescent="0.25">
      <c r="A34" s="226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26</v>
      </c>
      <c r="X39" s="195">
        <f>IFERROR(IF(W39="","",W39),"")</f>
        <v>26</v>
      </c>
      <c r="Y39" s="36">
        <f>IFERROR(IF(W39="","",W39*0.0155),"")</f>
        <v>0.40300000000000002</v>
      </c>
      <c r="Z39" s="56"/>
      <c r="AA39" s="57"/>
      <c r="AE39" s="61"/>
      <c r="BB39" s="76" t="s">
        <v>1</v>
      </c>
    </row>
    <row r="40" spans="1:54" x14ac:dyDescent="0.2">
      <c r="A40" s="240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41"/>
      <c r="O40" s="215" t="s">
        <v>68</v>
      </c>
      <c r="P40" s="216"/>
      <c r="Q40" s="216"/>
      <c r="R40" s="216"/>
      <c r="S40" s="216"/>
      <c r="T40" s="216"/>
      <c r="U40" s="217"/>
      <c r="V40" s="37" t="s">
        <v>67</v>
      </c>
      <c r="W40" s="196">
        <f>IFERROR(SUM(W36:W39),"0")</f>
        <v>26</v>
      </c>
      <c r="X40" s="196">
        <f>IFERROR(SUM(X36:X39),"0")</f>
        <v>26</v>
      </c>
      <c r="Y40" s="196">
        <f>IFERROR(IF(Y36="",0,Y36),"0")+IFERROR(IF(Y37="",0,Y37),"0")+IFERROR(IF(Y38="",0,Y38),"0")+IFERROR(IF(Y39="",0,Y39),"0")</f>
        <v>0.40300000000000002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41"/>
      <c r="O41" s="215" t="s">
        <v>68</v>
      </c>
      <c r="P41" s="216"/>
      <c r="Q41" s="216"/>
      <c r="R41" s="216"/>
      <c r="S41" s="216"/>
      <c r="T41" s="216"/>
      <c r="U41" s="217"/>
      <c r="V41" s="37" t="s">
        <v>69</v>
      </c>
      <c r="W41" s="196">
        <f>IFERROR(SUMPRODUCT(W36:W39*H36:H39),"0")</f>
        <v>156</v>
      </c>
      <c r="X41" s="196">
        <f>IFERROR(SUMPRODUCT(X36:X39*H36:H39),"0")</f>
        <v>156</v>
      </c>
      <c r="Y41" s="37"/>
      <c r="Z41" s="197"/>
      <c r="AA41" s="197"/>
    </row>
    <row r="42" spans="1:54" ht="16.5" customHeight="1" x14ac:dyDescent="0.25">
      <c r="A42" s="226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2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8</v>
      </c>
      <c r="X47" s="195">
        <f>IFERROR(IF(W47="","",W47),"")</f>
        <v>8</v>
      </c>
      <c r="Y47" s="36">
        <f>IFERROR(IF(W47="","",W47*0.0095),"")</f>
        <v>7.5999999999999998E-2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x14ac:dyDescent="0.2">
      <c r="A49" s="240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41"/>
      <c r="O49" s="215" t="s">
        <v>68</v>
      </c>
      <c r="P49" s="216"/>
      <c r="Q49" s="216"/>
      <c r="R49" s="216"/>
      <c r="S49" s="216"/>
      <c r="T49" s="216"/>
      <c r="U49" s="217"/>
      <c r="V49" s="37" t="s">
        <v>67</v>
      </c>
      <c r="W49" s="196">
        <f>IFERROR(SUM(W44:W48),"0")</f>
        <v>8</v>
      </c>
      <c r="X49" s="196">
        <f>IFERROR(SUM(X44:X48),"0")</f>
        <v>8</v>
      </c>
      <c r="Y49" s="196">
        <f>IFERROR(IF(Y44="",0,Y44),"0")+IFERROR(IF(Y45="",0,Y45),"0")+IFERROR(IF(Y46="",0,Y46),"0")+IFERROR(IF(Y47="",0,Y47),"0")+IFERROR(IF(Y48="",0,Y48),"0")</f>
        <v>7.5999999999999998E-2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41"/>
      <c r="O50" s="215" t="s">
        <v>68</v>
      </c>
      <c r="P50" s="216"/>
      <c r="Q50" s="216"/>
      <c r="R50" s="216"/>
      <c r="S50" s="216"/>
      <c r="T50" s="216"/>
      <c r="U50" s="217"/>
      <c r="V50" s="37" t="s">
        <v>69</v>
      </c>
      <c r="W50" s="196">
        <f>IFERROR(SUMPRODUCT(W44:W48*H44:H48),"0")</f>
        <v>9.6</v>
      </c>
      <c r="X50" s="196">
        <f>IFERROR(SUMPRODUCT(X44:X48*H44:H48),"0")</f>
        <v>9.6</v>
      </c>
      <c r="Y50" s="37"/>
      <c r="Z50" s="197"/>
      <c r="AA50" s="197"/>
    </row>
    <row r="51" spans="1:54" ht="16.5" customHeight="1" x14ac:dyDescent="0.25">
      <c r="A51" s="226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0</v>
      </c>
      <c r="X58" s="195">
        <f t="shared" si="0"/>
        <v>0</v>
      </c>
      <c r="Y58" s="36">
        <f t="shared" si="1"/>
        <v>0</v>
      </c>
      <c r="Z58" s="56"/>
      <c r="AA58" s="57"/>
      <c r="AE58" s="61"/>
      <c r="BB58" s="87" t="s">
        <v>1</v>
      </c>
    </row>
    <row r="59" spans="1:54" x14ac:dyDescent="0.2">
      <c r="A59" s="240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41"/>
      <c r="O59" s="215" t="s">
        <v>68</v>
      </c>
      <c r="P59" s="216"/>
      <c r="Q59" s="216"/>
      <c r="R59" s="216"/>
      <c r="S59" s="216"/>
      <c r="T59" s="216"/>
      <c r="U59" s="217"/>
      <c r="V59" s="37" t="s">
        <v>67</v>
      </c>
      <c r="W59" s="196">
        <f>IFERROR(SUM(W53:W58),"0")</f>
        <v>0</v>
      </c>
      <c r="X59" s="196">
        <f>IFERROR(SUM(X53:X58),"0")</f>
        <v>0</v>
      </c>
      <c r="Y59" s="196">
        <f>IFERROR(IF(Y53="",0,Y53),"0")+IFERROR(IF(Y54="",0,Y54),"0")+IFERROR(IF(Y55="",0,Y55),"0")+IFERROR(IF(Y56="",0,Y56),"0")+IFERROR(IF(Y57="",0,Y57),"0")+IFERROR(IF(Y58="",0,Y58),"0")</f>
        <v>0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41"/>
      <c r="O60" s="215" t="s">
        <v>68</v>
      </c>
      <c r="P60" s="216"/>
      <c r="Q60" s="216"/>
      <c r="R60" s="216"/>
      <c r="S60" s="216"/>
      <c r="T60" s="216"/>
      <c r="U60" s="217"/>
      <c r="V60" s="37" t="s">
        <v>69</v>
      </c>
      <c r="W60" s="196">
        <f>IFERROR(SUMPRODUCT(W53:W58*H53:H58),"0")</f>
        <v>0</v>
      </c>
      <c r="X60" s="196">
        <f>IFERROR(SUMPRODUCT(X53:X58*H53:H58),"0")</f>
        <v>0</v>
      </c>
      <c r="Y60" s="37"/>
      <c r="Z60" s="197"/>
      <c r="AA60" s="197"/>
    </row>
    <row r="61" spans="1:54" ht="16.5" customHeight="1" x14ac:dyDescent="0.25">
      <c r="A61" s="226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22</v>
      </c>
      <c r="X64" s="195">
        <f>IFERROR(IF(W64="","",W64),"")</f>
        <v>22</v>
      </c>
      <c r="Y64" s="36">
        <f>IFERROR(IF(W64="","",W64*0.00866),"")</f>
        <v>0.19051999999999999</v>
      </c>
      <c r="Z64" s="56"/>
      <c r="AA64" s="57"/>
      <c r="AE64" s="61"/>
      <c r="BB64" s="89" t="s">
        <v>1</v>
      </c>
    </row>
    <row r="65" spans="1:54" x14ac:dyDescent="0.2">
      <c r="A65" s="240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41"/>
      <c r="O65" s="215" t="s">
        <v>68</v>
      </c>
      <c r="P65" s="216"/>
      <c r="Q65" s="216"/>
      <c r="R65" s="216"/>
      <c r="S65" s="216"/>
      <c r="T65" s="216"/>
      <c r="U65" s="217"/>
      <c r="V65" s="37" t="s">
        <v>67</v>
      </c>
      <c r="W65" s="196">
        <f>IFERROR(SUM(W63:W64),"0")</f>
        <v>22</v>
      </c>
      <c r="X65" s="196">
        <f>IFERROR(SUM(X63:X64),"0")</f>
        <v>22</v>
      </c>
      <c r="Y65" s="196">
        <f>IFERROR(IF(Y63="",0,Y63),"0")+IFERROR(IF(Y64="",0,Y64),"0")</f>
        <v>0.19051999999999999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41"/>
      <c r="O66" s="215" t="s">
        <v>68</v>
      </c>
      <c r="P66" s="216"/>
      <c r="Q66" s="216"/>
      <c r="R66" s="216"/>
      <c r="S66" s="216"/>
      <c r="T66" s="216"/>
      <c r="U66" s="217"/>
      <c r="V66" s="37" t="s">
        <v>69</v>
      </c>
      <c r="W66" s="196">
        <f>IFERROR(SUMPRODUCT(W63:W64*H63:H64),"0")</f>
        <v>110</v>
      </c>
      <c r="X66" s="196">
        <f>IFERROR(SUMPRODUCT(X63:X64*H63:H64),"0")</f>
        <v>110</v>
      </c>
      <c r="Y66" s="37"/>
      <c r="Z66" s="197"/>
      <c r="AA66" s="197"/>
    </row>
    <row r="67" spans="1:54" ht="16.5" customHeight="1" x14ac:dyDescent="0.25">
      <c r="A67" s="226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3</v>
      </c>
      <c r="X69" s="195">
        <f>IFERROR(IF(W69="","",W69),"")</f>
        <v>3</v>
      </c>
      <c r="Y69" s="36">
        <f>IFERROR(IF(W69="","",W69*0.01788),"")</f>
        <v>5.364E-2</v>
      </c>
      <c r="Z69" s="56"/>
      <c r="AA69" s="57"/>
      <c r="AE69" s="61"/>
      <c r="BB69" s="90" t="s">
        <v>76</v>
      </c>
    </row>
    <row r="70" spans="1:54" x14ac:dyDescent="0.2">
      <c r="A70" s="240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41"/>
      <c r="O70" s="215" t="s">
        <v>68</v>
      </c>
      <c r="P70" s="216"/>
      <c r="Q70" s="216"/>
      <c r="R70" s="216"/>
      <c r="S70" s="216"/>
      <c r="T70" s="216"/>
      <c r="U70" s="217"/>
      <c r="V70" s="37" t="s">
        <v>67</v>
      </c>
      <c r="W70" s="196">
        <f>IFERROR(SUM(W69:W69),"0")</f>
        <v>3</v>
      </c>
      <c r="X70" s="196">
        <f>IFERROR(SUM(X69:X69),"0")</f>
        <v>3</v>
      </c>
      <c r="Y70" s="196">
        <f>IFERROR(IF(Y69="",0,Y69),"0")</f>
        <v>5.364E-2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41"/>
      <c r="O71" s="215" t="s">
        <v>68</v>
      </c>
      <c r="P71" s="216"/>
      <c r="Q71" s="216"/>
      <c r="R71" s="216"/>
      <c r="S71" s="216"/>
      <c r="T71" s="216"/>
      <c r="U71" s="217"/>
      <c r="V71" s="37" t="s">
        <v>69</v>
      </c>
      <c r="W71" s="196">
        <f>IFERROR(SUMPRODUCT(W69:W69*H69:H69),"0")</f>
        <v>10.8</v>
      </c>
      <c r="X71" s="196">
        <f>IFERROR(SUMPRODUCT(X69:X69*H69:H69),"0")</f>
        <v>10.8</v>
      </c>
      <c r="Y71" s="37"/>
      <c r="Z71" s="197"/>
      <c r="AA71" s="197"/>
    </row>
    <row r="72" spans="1:54" ht="16.5" customHeight="1" x14ac:dyDescent="0.25">
      <c r="A72" s="226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0</v>
      </c>
      <c r="X74" s="195">
        <f>IFERROR(IF(W74="","",W74),"")</f>
        <v>0</v>
      </c>
      <c r="Y74" s="36">
        <f>IFERROR(IF(W74="","",W74*0.01788),"")</f>
        <v>0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4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x14ac:dyDescent="0.2">
      <c r="A77" s="240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41"/>
      <c r="O77" s="215" t="s">
        <v>68</v>
      </c>
      <c r="P77" s="216"/>
      <c r="Q77" s="216"/>
      <c r="R77" s="216"/>
      <c r="S77" s="216"/>
      <c r="T77" s="216"/>
      <c r="U77" s="217"/>
      <c r="V77" s="37" t="s">
        <v>67</v>
      </c>
      <c r="W77" s="196">
        <f>IFERROR(SUM(W74:W76),"0")</f>
        <v>0</v>
      </c>
      <c r="X77" s="196">
        <f>IFERROR(SUM(X74:X76),"0")</f>
        <v>0</v>
      </c>
      <c r="Y77" s="196">
        <f>IFERROR(IF(Y74="",0,Y74),"0")+IFERROR(IF(Y75="",0,Y75),"0")+IFERROR(IF(Y76="",0,Y76),"0")</f>
        <v>0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41"/>
      <c r="O78" s="215" t="s">
        <v>68</v>
      </c>
      <c r="P78" s="216"/>
      <c r="Q78" s="216"/>
      <c r="R78" s="216"/>
      <c r="S78" s="216"/>
      <c r="T78" s="216"/>
      <c r="U78" s="217"/>
      <c r="V78" s="37" t="s">
        <v>69</v>
      </c>
      <c r="W78" s="196">
        <f>IFERROR(SUMPRODUCT(W74:W76*H74:H76),"0")</f>
        <v>0</v>
      </c>
      <c r="X78" s="196">
        <f>IFERROR(SUMPRODUCT(X74:X76*H74:H76),"0")</f>
        <v>0</v>
      </c>
      <c r="Y78" s="37"/>
      <c r="Z78" s="197"/>
      <c r="AA78" s="197"/>
    </row>
    <row r="79" spans="1:54" ht="16.5" customHeight="1" x14ac:dyDescent="0.25">
      <c r="A79" s="226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5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2</v>
      </c>
      <c r="X81" s="195">
        <f t="shared" ref="X81:X86" si="2">IFERROR(IF(W81="","",W81),"")</f>
        <v>2</v>
      </c>
      <c r="Y81" s="36">
        <f t="shared" ref="Y81:Y86" si="3">IFERROR(IF(W81="","",W81*0.01788),"")</f>
        <v>3.576E-2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35</v>
      </c>
      <c r="X82" s="195">
        <f t="shared" si="2"/>
        <v>35</v>
      </c>
      <c r="Y82" s="36">
        <f t="shared" si="3"/>
        <v>0.62580000000000002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0</v>
      </c>
      <c r="X83" s="195">
        <f t="shared" si="2"/>
        <v>0</v>
      </c>
      <c r="Y83" s="36">
        <f t="shared" si="3"/>
        <v>0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0</v>
      </c>
      <c r="X86" s="195">
        <f t="shared" si="2"/>
        <v>0</v>
      </c>
      <c r="Y86" s="36">
        <f t="shared" si="3"/>
        <v>0</v>
      </c>
      <c r="Z86" s="56"/>
      <c r="AA86" s="57"/>
      <c r="AE86" s="61"/>
      <c r="BB86" s="99" t="s">
        <v>76</v>
      </c>
    </row>
    <row r="87" spans="1:54" x14ac:dyDescent="0.2">
      <c r="A87" s="240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41"/>
      <c r="O87" s="215" t="s">
        <v>68</v>
      </c>
      <c r="P87" s="216"/>
      <c r="Q87" s="216"/>
      <c r="R87" s="216"/>
      <c r="S87" s="216"/>
      <c r="T87" s="216"/>
      <c r="U87" s="217"/>
      <c r="V87" s="37" t="s">
        <v>67</v>
      </c>
      <c r="W87" s="196">
        <f>IFERROR(SUM(W81:W86),"0")</f>
        <v>37</v>
      </c>
      <c r="X87" s="196">
        <f>IFERROR(SUM(X81:X86),"0")</f>
        <v>37</v>
      </c>
      <c r="Y87" s="196">
        <f>IFERROR(IF(Y81="",0,Y81),"0")+IFERROR(IF(Y82="",0,Y82),"0")+IFERROR(IF(Y83="",0,Y83),"0")+IFERROR(IF(Y84="",0,Y84),"0")+IFERROR(IF(Y85="",0,Y85),"0")+IFERROR(IF(Y86="",0,Y86),"0")</f>
        <v>0.66156000000000004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41"/>
      <c r="O88" s="215" t="s">
        <v>68</v>
      </c>
      <c r="P88" s="216"/>
      <c r="Q88" s="216"/>
      <c r="R88" s="216"/>
      <c r="S88" s="216"/>
      <c r="T88" s="216"/>
      <c r="U88" s="217"/>
      <c r="V88" s="37" t="s">
        <v>69</v>
      </c>
      <c r="W88" s="196">
        <f>IFERROR(SUMPRODUCT(W81:W86*H81:H86),"0")</f>
        <v>134.4</v>
      </c>
      <c r="X88" s="196">
        <f>IFERROR(SUMPRODUCT(X81:X86*H81:H86),"0")</f>
        <v>134.4</v>
      </c>
      <c r="Y88" s="37"/>
      <c r="Z88" s="197"/>
      <c r="AA88" s="197"/>
    </row>
    <row r="89" spans="1:54" ht="16.5" customHeight="1" x14ac:dyDescent="0.25">
      <c r="A89" s="226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9</v>
      </c>
      <c r="X91" s="195">
        <f>IFERROR(IF(W91="","",W91),"")</f>
        <v>9</v>
      </c>
      <c r="Y91" s="36">
        <f>IFERROR(IF(W91="","",W91*0.00936),"")</f>
        <v>8.4240000000000009E-2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4</v>
      </c>
      <c r="X92" s="195">
        <f>IFERROR(IF(W92="","",W92),"")</f>
        <v>4</v>
      </c>
      <c r="Y92" s="36">
        <f>IFERROR(IF(W92="","",W92*0.01788),"")</f>
        <v>7.152E-2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40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41"/>
      <c r="O94" s="215" t="s">
        <v>68</v>
      </c>
      <c r="P94" s="216"/>
      <c r="Q94" s="216"/>
      <c r="R94" s="216"/>
      <c r="S94" s="216"/>
      <c r="T94" s="216"/>
      <c r="U94" s="217"/>
      <c r="V94" s="37" t="s">
        <v>67</v>
      </c>
      <c r="W94" s="196">
        <f>IFERROR(SUM(W91:W93),"0")</f>
        <v>13</v>
      </c>
      <c r="X94" s="196">
        <f>IFERROR(SUM(X91:X93),"0")</f>
        <v>13</v>
      </c>
      <c r="Y94" s="196">
        <f>IFERROR(IF(Y91="",0,Y91),"0")+IFERROR(IF(Y92="",0,Y92),"0")+IFERROR(IF(Y93="",0,Y93),"0")</f>
        <v>0.15576000000000001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41"/>
      <c r="O95" s="215" t="s">
        <v>68</v>
      </c>
      <c r="P95" s="216"/>
      <c r="Q95" s="216"/>
      <c r="R95" s="216"/>
      <c r="S95" s="216"/>
      <c r="T95" s="216"/>
      <c r="U95" s="217"/>
      <c r="V95" s="37" t="s">
        <v>69</v>
      </c>
      <c r="W95" s="196">
        <f>IFERROR(SUMPRODUCT(W91:W93*H91:H93),"0")</f>
        <v>33.840000000000003</v>
      </c>
      <c r="X95" s="196">
        <f>IFERROR(SUMPRODUCT(X91:X93*H91:H93),"0")</f>
        <v>33.840000000000003</v>
      </c>
      <c r="Y95" s="37"/>
      <c r="Z95" s="197"/>
      <c r="AA95" s="197"/>
    </row>
    <row r="96" spans="1:54" ht="16.5" customHeight="1" x14ac:dyDescent="0.25">
      <c r="A96" s="226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1</v>
      </c>
      <c r="X98" s="195">
        <f>IFERROR(IF(W98="","",W98),"")</f>
        <v>1</v>
      </c>
      <c r="Y98" s="36">
        <f>IFERROR(IF(W98="","",W98*0.0155),"")</f>
        <v>1.55E-2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50</v>
      </c>
      <c r="X99" s="195">
        <f>IFERROR(IF(W99="","",W99),"")</f>
        <v>50</v>
      </c>
      <c r="Y99" s="36">
        <f>IFERROR(IF(W99="","",W99*0.0155),"")</f>
        <v>0.77500000000000002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6</v>
      </c>
      <c r="X100" s="195">
        <f>IFERROR(IF(W100="","",W100),"")</f>
        <v>6</v>
      </c>
      <c r="Y100" s="36">
        <f>IFERROR(IF(W100="","",W100*0.0155),"")</f>
        <v>9.2999999999999999E-2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41</v>
      </c>
      <c r="X101" s="195">
        <f>IFERROR(IF(W101="","",W101),"")</f>
        <v>41</v>
      </c>
      <c r="Y101" s="36">
        <f>IFERROR(IF(W101="","",W101*0.0155),"")</f>
        <v>0.63549999999999995</v>
      </c>
      <c r="Z101" s="56"/>
      <c r="AA101" s="57"/>
      <c r="AE101" s="61"/>
      <c r="BB101" s="106" t="s">
        <v>1</v>
      </c>
    </row>
    <row r="102" spans="1:54" x14ac:dyDescent="0.2">
      <c r="A102" s="240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41"/>
      <c r="O102" s="215" t="s">
        <v>68</v>
      </c>
      <c r="P102" s="216"/>
      <c r="Q102" s="216"/>
      <c r="R102" s="216"/>
      <c r="S102" s="216"/>
      <c r="T102" s="216"/>
      <c r="U102" s="217"/>
      <c r="V102" s="37" t="s">
        <v>67</v>
      </c>
      <c r="W102" s="196">
        <f>IFERROR(SUM(W98:W101),"0")</f>
        <v>98</v>
      </c>
      <c r="X102" s="196">
        <f>IFERROR(SUM(X98:X101),"0")</f>
        <v>98</v>
      </c>
      <c r="Y102" s="196">
        <f>IFERROR(IF(Y98="",0,Y98),"0")+IFERROR(IF(Y99="",0,Y99),"0")+IFERROR(IF(Y100="",0,Y100),"0")+IFERROR(IF(Y101="",0,Y101),"0")</f>
        <v>1.5189999999999999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41"/>
      <c r="O103" s="215" t="s">
        <v>68</v>
      </c>
      <c r="P103" s="216"/>
      <c r="Q103" s="216"/>
      <c r="R103" s="216"/>
      <c r="S103" s="216"/>
      <c r="T103" s="216"/>
      <c r="U103" s="217"/>
      <c r="V103" s="37" t="s">
        <v>69</v>
      </c>
      <c r="W103" s="196">
        <f>IFERROR(SUMPRODUCT(W98:W101*H98:H101),"0")</f>
        <v>703.3599999999999</v>
      </c>
      <c r="X103" s="196">
        <f>IFERROR(SUMPRODUCT(X98:X101*H98:H101),"0")</f>
        <v>703.3599999999999</v>
      </c>
      <c r="Y103" s="37"/>
      <c r="Z103" s="197"/>
      <c r="AA103" s="197"/>
    </row>
    <row r="104" spans="1:54" ht="16.5" customHeight="1" x14ac:dyDescent="0.25">
      <c r="A104" s="226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9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40</v>
      </c>
      <c r="X108" s="195">
        <f>IFERROR(IF(W108="","",W108),"")</f>
        <v>40</v>
      </c>
      <c r="Y108" s="36">
        <f>IFERROR(IF(W108="","",W108*0.01788),"")</f>
        <v>0.71520000000000006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38</v>
      </c>
      <c r="X109" s="195">
        <f>IFERROR(IF(W109="","",W109),"")</f>
        <v>38</v>
      </c>
      <c r="Y109" s="36">
        <f>IFERROR(IF(W109="","",W109*0.01788),"")</f>
        <v>0.67944000000000004</v>
      </c>
      <c r="Z109" s="56"/>
      <c r="AA109" s="57"/>
      <c r="AE109" s="61"/>
      <c r="BB109" s="110" t="s">
        <v>76</v>
      </c>
    </row>
    <row r="110" spans="1:54" x14ac:dyDescent="0.2">
      <c r="A110" s="240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41"/>
      <c r="O110" s="215" t="s">
        <v>68</v>
      </c>
      <c r="P110" s="216"/>
      <c r="Q110" s="216"/>
      <c r="R110" s="216"/>
      <c r="S110" s="216"/>
      <c r="T110" s="216"/>
      <c r="U110" s="217"/>
      <c r="V110" s="37" t="s">
        <v>67</v>
      </c>
      <c r="W110" s="196">
        <f>IFERROR(SUM(W106:W109),"0")</f>
        <v>78</v>
      </c>
      <c r="X110" s="196">
        <f>IFERROR(SUM(X106:X109),"0")</f>
        <v>78</v>
      </c>
      <c r="Y110" s="196">
        <f>IFERROR(IF(Y106="",0,Y106),"0")+IFERROR(IF(Y107="",0,Y107),"0")+IFERROR(IF(Y108="",0,Y108),"0")+IFERROR(IF(Y109="",0,Y109),"0")</f>
        <v>1.3946400000000001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41"/>
      <c r="O111" s="215" t="s">
        <v>68</v>
      </c>
      <c r="P111" s="216"/>
      <c r="Q111" s="216"/>
      <c r="R111" s="216"/>
      <c r="S111" s="216"/>
      <c r="T111" s="216"/>
      <c r="U111" s="217"/>
      <c r="V111" s="37" t="s">
        <v>69</v>
      </c>
      <c r="W111" s="196">
        <f>IFERROR(SUMPRODUCT(W106:W109*H106:H109),"0")</f>
        <v>234</v>
      </c>
      <c r="X111" s="196">
        <f>IFERROR(SUMPRODUCT(X106:X109*H106:H109),"0")</f>
        <v>234</v>
      </c>
      <c r="Y111" s="37"/>
      <c r="Z111" s="197"/>
      <c r="AA111" s="197"/>
    </row>
    <row r="112" spans="1:54" ht="16.5" customHeight="1" x14ac:dyDescent="0.25">
      <c r="A112" s="226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0</v>
      </c>
      <c r="X114" s="195">
        <f>IFERROR(IF(W114="","",W114),"")</f>
        <v>0</v>
      </c>
      <c r="Y114" s="36">
        <f>IFERROR(IF(W114="","",W114*0.01788),"")</f>
        <v>0</v>
      </c>
      <c r="Z114" s="56"/>
      <c r="AA114" s="57"/>
      <c r="AE114" s="61"/>
      <c r="BB114" s="111" t="s">
        <v>76</v>
      </c>
    </row>
    <row r="115" spans="1:54" x14ac:dyDescent="0.2">
      <c r="A115" s="240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41"/>
      <c r="O115" s="215" t="s">
        <v>68</v>
      </c>
      <c r="P115" s="216"/>
      <c r="Q115" s="216"/>
      <c r="R115" s="216"/>
      <c r="S115" s="216"/>
      <c r="T115" s="216"/>
      <c r="U115" s="217"/>
      <c r="V115" s="37" t="s">
        <v>67</v>
      </c>
      <c r="W115" s="196">
        <f>IFERROR(SUM(W114:W114),"0")</f>
        <v>0</v>
      </c>
      <c r="X115" s="196">
        <f>IFERROR(SUM(X114:X114),"0")</f>
        <v>0</v>
      </c>
      <c r="Y115" s="196">
        <f>IFERROR(IF(Y114="",0,Y114),"0")</f>
        <v>0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41"/>
      <c r="O116" s="215" t="s">
        <v>68</v>
      </c>
      <c r="P116" s="216"/>
      <c r="Q116" s="216"/>
      <c r="R116" s="216"/>
      <c r="S116" s="216"/>
      <c r="T116" s="216"/>
      <c r="U116" s="217"/>
      <c r="V116" s="37" t="s">
        <v>69</v>
      </c>
      <c r="W116" s="196">
        <f>IFERROR(SUMPRODUCT(W114:W114*H114:H114),"0")</f>
        <v>0</v>
      </c>
      <c r="X116" s="196">
        <f>IFERROR(SUMPRODUCT(X114:X114*H114:H114),"0")</f>
        <v>0</v>
      </c>
      <c r="Y116" s="37"/>
      <c r="Z116" s="197"/>
      <c r="AA116" s="197"/>
    </row>
    <row r="117" spans="1:54" ht="16.5" customHeight="1" x14ac:dyDescent="0.25">
      <c r="A117" s="226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0</v>
      </c>
      <c r="X121" s="195">
        <f>IFERROR(IF(W121="","",W121),"")</f>
        <v>0</v>
      </c>
      <c r="Y121" s="36">
        <f>IFERROR(IF(W121="","",W121*0.01788),"")</f>
        <v>0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9</v>
      </c>
      <c r="X122" s="195">
        <f>IFERROR(IF(W122="","",W122),"")</f>
        <v>9</v>
      </c>
      <c r="Y122" s="36">
        <f>IFERROR(IF(W122="","",W122*0.01788),"")</f>
        <v>0.16092000000000001</v>
      </c>
      <c r="Z122" s="56"/>
      <c r="AA122" s="57"/>
      <c r="AE122" s="61"/>
      <c r="BB122" s="115" t="s">
        <v>76</v>
      </c>
    </row>
    <row r="123" spans="1:54" x14ac:dyDescent="0.2">
      <c r="A123" s="240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41"/>
      <c r="O123" s="215" t="s">
        <v>68</v>
      </c>
      <c r="P123" s="216"/>
      <c r="Q123" s="216"/>
      <c r="R123" s="216"/>
      <c r="S123" s="216"/>
      <c r="T123" s="216"/>
      <c r="U123" s="217"/>
      <c r="V123" s="37" t="s">
        <v>67</v>
      </c>
      <c r="W123" s="196">
        <f>IFERROR(SUM(W119:W122),"0")</f>
        <v>9</v>
      </c>
      <c r="X123" s="196">
        <f>IFERROR(SUM(X119:X122),"0")</f>
        <v>9</v>
      </c>
      <c r="Y123" s="196">
        <f>IFERROR(IF(Y119="",0,Y119),"0")+IFERROR(IF(Y120="",0,Y120),"0")+IFERROR(IF(Y121="",0,Y121),"0")+IFERROR(IF(Y122="",0,Y122),"0")</f>
        <v>0.16092000000000001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41"/>
      <c r="O124" s="215" t="s">
        <v>68</v>
      </c>
      <c r="P124" s="216"/>
      <c r="Q124" s="216"/>
      <c r="R124" s="216"/>
      <c r="S124" s="216"/>
      <c r="T124" s="216"/>
      <c r="U124" s="217"/>
      <c r="V124" s="37" t="s">
        <v>69</v>
      </c>
      <c r="W124" s="196">
        <f>IFERROR(SUMPRODUCT(W119:W122*H119:H122),"0")</f>
        <v>27</v>
      </c>
      <c r="X124" s="196">
        <f>IFERROR(SUMPRODUCT(X119:X122*H119:H122),"0")</f>
        <v>27</v>
      </c>
      <c r="Y124" s="37"/>
      <c r="Z124" s="197"/>
      <c r="AA124" s="197"/>
    </row>
    <row r="125" spans="1:54" ht="16.5" customHeight="1" x14ac:dyDescent="0.25">
      <c r="A125" s="226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5</v>
      </c>
      <c r="X127" s="195">
        <f>IFERROR(IF(W127="","",W127),"")</f>
        <v>5</v>
      </c>
      <c r="Y127" s="36">
        <f>IFERROR(IF(W127="","",W127*0.01788),"")</f>
        <v>8.9400000000000007E-2</v>
      </c>
      <c r="Z127" s="56"/>
      <c r="AA127" s="57"/>
      <c r="AE127" s="61"/>
      <c r="BB127" s="116" t="s">
        <v>76</v>
      </c>
    </row>
    <row r="128" spans="1:54" x14ac:dyDescent="0.2">
      <c r="A128" s="240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41"/>
      <c r="O128" s="215" t="s">
        <v>68</v>
      </c>
      <c r="P128" s="216"/>
      <c r="Q128" s="216"/>
      <c r="R128" s="216"/>
      <c r="S128" s="216"/>
      <c r="T128" s="216"/>
      <c r="U128" s="217"/>
      <c r="V128" s="37" t="s">
        <v>67</v>
      </c>
      <c r="W128" s="196">
        <f>IFERROR(SUM(W127:W127),"0")</f>
        <v>5</v>
      </c>
      <c r="X128" s="196">
        <f>IFERROR(SUM(X127:X127),"0")</f>
        <v>5</v>
      </c>
      <c r="Y128" s="196">
        <f>IFERROR(IF(Y127="",0,Y127),"0")</f>
        <v>8.9400000000000007E-2</v>
      </c>
      <c r="Z128" s="197"/>
      <c r="AA128" s="197"/>
    </row>
    <row r="129" spans="1:54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41"/>
      <c r="O129" s="215" t="s">
        <v>68</v>
      </c>
      <c r="P129" s="216"/>
      <c r="Q129" s="216"/>
      <c r="R129" s="216"/>
      <c r="S129" s="216"/>
      <c r="T129" s="216"/>
      <c r="U129" s="217"/>
      <c r="V129" s="37" t="s">
        <v>69</v>
      </c>
      <c r="W129" s="196">
        <f>IFERROR(SUMPRODUCT(W127:W127*H127:H127),"0")</f>
        <v>15</v>
      </c>
      <c r="X129" s="196">
        <f>IFERROR(SUMPRODUCT(X127:X127*H127:H127),"0")</f>
        <v>15</v>
      </c>
      <c r="Y129" s="37"/>
      <c r="Z129" s="197"/>
      <c r="AA129" s="197"/>
    </row>
    <row r="130" spans="1:54" ht="16.5" customHeight="1" x14ac:dyDescent="0.25">
      <c r="A130" s="226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9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x14ac:dyDescent="0.2">
      <c r="A134" s="240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41"/>
      <c r="O134" s="215" t="s">
        <v>68</v>
      </c>
      <c r="P134" s="216"/>
      <c r="Q134" s="216"/>
      <c r="R134" s="216"/>
      <c r="S134" s="216"/>
      <c r="T134" s="216"/>
      <c r="U134" s="217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41"/>
      <c r="O135" s="215" t="s">
        <v>68</v>
      </c>
      <c r="P135" s="216"/>
      <c r="Q135" s="216"/>
      <c r="R135" s="216"/>
      <c r="S135" s="216"/>
      <c r="T135" s="216"/>
      <c r="U135" s="217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customHeight="1" x14ac:dyDescent="0.25">
      <c r="A136" s="226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x14ac:dyDescent="0.2">
      <c r="A139" s="240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41"/>
      <c r="O139" s="215" t="s">
        <v>68</v>
      </c>
      <c r="P139" s="216"/>
      <c r="Q139" s="216"/>
      <c r="R139" s="216"/>
      <c r="S139" s="216"/>
      <c r="T139" s="216"/>
      <c r="U139" s="217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41"/>
      <c r="O140" s="215" t="s">
        <v>68</v>
      </c>
      <c r="P140" s="216"/>
      <c r="Q140" s="216"/>
      <c r="R140" s="216"/>
      <c r="S140" s="216"/>
      <c r="T140" s="216"/>
      <c r="U140" s="217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customHeight="1" x14ac:dyDescent="0.25">
      <c r="A142" s="226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x14ac:dyDescent="0.2">
      <c r="A145" s="240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41"/>
      <c r="O145" s="215" t="s">
        <v>68</v>
      </c>
      <c r="P145" s="216"/>
      <c r="Q145" s="216"/>
      <c r="R145" s="216"/>
      <c r="S145" s="216"/>
      <c r="T145" s="216"/>
      <c r="U145" s="217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41"/>
      <c r="O146" s="215" t="s">
        <v>68</v>
      </c>
      <c r="P146" s="216"/>
      <c r="Q146" s="216"/>
      <c r="R146" s="216"/>
      <c r="S146" s="216"/>
      <c r="T146" s="216"/>
      <c r="U146" s="217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54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x14ac:dyDescent="0.2">
      <c r="A149" s="240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41"/>
      <c r="O149" s="215" t="s">
        <v>68</v>
      </c>
      <c r="P149" s="216"/>
      <c r="Q149" s="216"/>
      <c r="R149" s="216"/>
      <c r="S149" s="216"/>
      <c r="T149" s="216"/>
      <c r="U149" s="217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41"/>
      <c r="O150" s="215" t="s">
        <v>68</v>
      </c>
      <c r="P150" s="216"/>
      <c r="Q150" s="216"/>
      <c r="R150" s="216"/>
      <c r="S150" s="216"/>
      <c r="T150" s="216"/>
      <c r="U150" s="217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customHeight="1" x14ac:dyDescent="0.25">
      <c r="A151" s="226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x14ac:dyDescent="0.2">
      <c r="A154" s="240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41"/>
      <c r="O154" s="215" t="s">
        <v>68</v>
      </c>
      <c r="P154" s="216"/>
      <c r="Q154" s="216"/>
      <c r="R154" s="216"/>
      <c r="S154" s="216"/>
      <c r="T154" s="216"/>
      <c r="U154" s="217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41"/>
      <c r="O155" s="215" t="s">
        <v>68</v>
      </c>
      <c r="P155" s="216"/>
      <c r="Q155" s="216"/>
      <c r="R155" s="216"/>
      <c r="S155" s="216"/>
      <c r="T155" s="216"/>
      <c r="U155" s="217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customHeight="1" x14ac:dyDescent="0.25">
      <c r="A156" s="226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4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6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9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78</v>
      </c>
      <c r="X160" s="195">
        <f>IFERROR(IF(W160="","",W160),"")</f>
        <v>78</v>
      </c>
      <c r="Y160" s="36">
        <f>IFERROR(IF(W160="","",W160*0.00866),"")</f>
        <v>0.67547999999999997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58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40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41"/>
      <c r="O162" s="215" t="s">
        <v>68</v>
      </c>
      <c r="P162" s="216"/>
      <c r="Q162" s="216"/>
      <c r="R162" s="216"/>
      <c r="S162" s="216"/>
      <c r="T162" s="216"/>
      <c r="U162" s="217"/>
      <c r="V162" s="37" t="s">
        <v>67</v>
      </c>
      <c r="W162" s="196">
        <f>IFERROR(SUM(W158:W161),"0")</f>
        <v>78</v>
      </c>
      <c r="X162" s="196">
        <f>IFERROR(SUM(X158:X161),"0")</f>
        <v>78</v>
      </c>
      <c r="Y162" s="196">
        <f>IFERROR(IF(Y158="",0,Y158),"0")+IFERROR(IF(Y159="",0,Y159),"0")+IFERROR(IF(Y160="",0,Y160),"0")+IFERROR(IF(Y161="",0,Y161),"0")</f>
        <v>0.67547999999999997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41"/>
      <c r="O163" s="215" t="s">
        <v>68</v>
      </c>
      <c r="P163" s="216"/>
      <c r="Q163" s="216"/>
      <c r="R163" s="216"/>
      <c r="S163" s="216"/>
      <c r="T163" s="216"/>
      <c r="U163" s="217"/>
      <c r="V163" s="37" t="s">
        <v>69</v>
      </c>
      <c r="W163" s="196">
        <f>IFERROR(SUMPRODUCT(W158:W161*H158:H161),"0")</f>
        <v>390</v>
      </c>
      <c r="X163" s="196">
        <f>IFERROR(SUMPRODUCT(X158:X161*H158:H161),"0")</f>
        <v>390</v>
      </c>
      <c r="Y163" s="37"/>
      <c r="Z163" s="197"/>
      <c r="AA163" s="197"/>
    </row>
    <row r="164" spans="1:54" ht="14.25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4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x14ac:dyDescent="0.2">
      <c r="A167" s="240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41"/>
      <c r="O167" s="215" t="s">
        <v>68</v>
      </c>
      <c r="P167" s="216"/>
      <c r="Q167" s="216"/>
      <c r="R167" s="216"/>
      <c r="S167" s="216"/>
      <c r="T167" s="216"/>
      <c r="U167" s="217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41"/>
      <c r="O168" s="215" t="s">
        <v>68</v>
      </c>
      <c r="P168" s="216"/>
      <c r="Q168" s="216"/>
      <c r="R168" s="216"/>
      <c r="S168" s="216"/>
      <c r="T168" s="216"/>
      <c r="U168" s="217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customHeight="1" x14ac:dyDescent="0.25">
      <c r="A170" s="226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62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12</v>
      </c>
      <c r="X172" s="195">
        <f>IFERROR(IF(W172="","",W172),"")</f>
        <v>12</v>
      </c>
      <c r="Y172" s="36">
        <f>IFERROR(IF(W172="","",W172*0.01788),"")</f>
        <v>0.21456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7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46</v>
      </c>
      <c r="X173" s="195">
        <f>IFERROR(IF(W173="","",W173),"")</f>
        <v>46</v>
      </c>
      <c r="Y173" s="36">
        <f>IFERROR(IF(W173="","",W173*0.01788),"")</f>
        <v>0.82247999999999999</v>
      </c>
      <c r="Z173" s="56"/>
      <c r="AA173" s="57"/>
      <c r="AE173" s="61"/>
      <c r="BB173" s="130" t="s">
        <v>76</v>
      </c>
    </row>
    <row r="174" spans="1:54" x14ac:dyDescent="0.2">
      <c r="A174" s="240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41"/>
      <c r="O174" s="215" t="s">
        <v>68</v>
      </c>
      <c r="P174" s="216"/>
      <c r="Q174" s="216"/>
      <c r="R174" s="216"/>
      <c r="S174" s="216"/>
      <c r="T174" s="216"/>
      <c r="U174" s="217"/>
      <c r="V174" s="37" t="s">
        <v>67</v>
      </c>
      <c r="W174" s="196">
        <f>IFERROR(SUM(W172:W173),"0")</f>
        <v>58</v>
      </c>
      <c r="X174" s="196">
        <f>IFERROR(SUM(X172:X173),"0")</f>
        <v>58</v>
      </c>
      <c r="Y174" s="196">
        <f>IFERROR(IF(Y172="",0,Y172),"0")+IFERROR(IF(Y173="",0,Y173),"0")</f>
        <v>1.03704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41"/>
      <c r="O175" s="215" t="s">
        <v>68</v>
      </c>
      <c r="P175" s="216"/>
      <c r="Q175" s="216"/>
      <c r="R175" s="216"/>
      <c r="S175" s="216"/>
      <c r="T175" s="216"/>
      <c r="U175" s="217"/>
      <c r="V175" s="37" t="s">
        <v>69</v>
      </c>
      <c r="W175" s="196">
        <f>IFERROR(SUMPRODUCT(W172:W173*H172:H173),"0")</f>
        <v>174</v>
      </c>
      <c r="X175" s="196">
        <f>IFERROR(SUMPRODUCT(X172:X173*H172:H173),"0")</f>
        <v>174</v>
      </c>
      <c r="Y175" s="37"/>
      <c r="Z175" s="197"/>
      <c r="AA175" s="197"/>
    </row>
    <row r="176" spans="1:54" ht="16.5" customHeight="1" x14ac:dyDescent="0.25">
      <c r="A176" s="226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x14ac:dyDescent="0.2">
      <c r="A179" s="240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41"/>
      <c r="O179" s="215" t="s">
        <v>68</v>
      </c>
      <c r="P179" s="216"/>
      <c r="Q179" s="216"/>
      <c r="R179" s="216"/>
      <c r="S179" s="216"/>
      <c r="T179" s="216"/>
      <c r="U179" s="217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41"/>
      <c r="O180" s="215" t="s">
        <v>68</v>
      </c>
      <c r="P180" s="216"/>
      <c r="Q180" s="216"/>
      <c r="R180" s="216"/>
      <c r="S180" s="216"/>
      <c r="T180" s="216"/>
      <c r="U180" s="217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customHeight="1" x14ac:dyDescent="0.25">
      <c r="A181" s="226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x14ac:dyDescent="0.2">
      <c r="A184" s="240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41"/>
      <c r="O184" s="215" t="s">
        <v>68</v>
      </c>
      <c r="P184" s="216"/>
      <c r="Q184" s="216"/>
      <c r="R184" s="216"/>
      <c r="S184" s="216"/>
      <c r="T184" s="216"/>
      <c r="U184" s="217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41"/>
      <c r="O185" s="215" t="s">
        <v>68</v>
      </c>
      <c r="P185" s="216"/>
      <c r="Q185" s="216"/>
      <c r="R185" s="216"/>
      <c r="S185" s="216"/>
      <c r="T185" s="216"/>
      <c r="U185" s="217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customHeight="1" x14ac:dyDescent="0.25">
      <c r="A186" s="226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31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0</v>
      </c>
      <c r="X188" s="195">
        <f>IFERROR(IF(W188="","",W188),"")</f>
        <v>0</v>
      </c>
      <c r="Y188" s="36">
        <f>IFERROR(IF(W188="","",W188*0.01788),"")</f>
        <v>0</v>
      </c>
      <c r="Z188" s="56"/>
      <c r="AA188" s="57"/>
      <c r="AE188" s="61"/>
      <c r="BB188" s="133" t="s">
        <v>76</v>
      </c>
    </row>
    <row r="189" spans="1:54" x14ac:dyDescent="0.2">
      <c r="A189" s="240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41"/>
      <c r="O189" s="215" t="s">
        <v>68</v>
      </c>
      <c r="P189" s="216"/>
      <c r="Q189" s="216"/>
      <c r="R189" s="216"/>
      <c r="S189" s="216"/>
      <c r="T189" s="216"/>
      <c r="U189" s="217"/>
      <c r="V189" s="37" t="s">
        <v>67</v>
      </c>
      <c r="W189" s="196">
        <f>IFERROR(SUM(W188:W188),"0")</f>
        <v>0</v>
      </c>
      <c r="X189" s="196">
        <f>IFERROR(SUM(X188:X188),"0")</f>
        <v>0</v>
      </c>
      <c r="Y189" s="196">
        <f>IFERROR(IF(Y188="",0,Y188),"0")</f>
        <v>0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41"/>
      <c r="O190" s="215" t="s">
        <v>68</v>
      </c>
      <c r="P190" s="216"/>
      <c r="Q190" s="216"/>
      <c r="R190" s="216"/>
      <c r="S190" s="216"/>
      <c r="T190" s="216"/>
      <c r="U190" s="217"/>
      <c r="V190" s="37" t="s">
        <v>69</v>
      </c>
      <c r="W190" s="196">
        <f>IFERROR(SUMPRODUCT(W188:W188*H188:H188),"0")</f>
        <v>0</v>
      </c>
      <c r="X190" s="196">
        <f>IFERROR(SUMPRODUCT(X188:X188*H188:H188),"0")</f>
        <v>0</v>
      </c>
      <c r="Y190" s="37"/>
      <c r="Z190" s="197"/>
      <c r="AA190" s="197"/>
    </row>
    <row r="191" spans="1:54" ht="27.75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customHeight="1" x14ac:dyDescent="0.25">
      <c r="A192" s="226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x14ac:dyDescent="0.2">
      <c r="A196" s="240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41"/>
      <c r="O196" s="215" t="s">
        <v>68</v>
      </c>
      <c r="P196" s="216"/>
      <c r="Q196" s="216"/>
      <c r="R196" s="216"/>
      <c r="S196" s="216"/>
      <c r="T196" s="216"/>
      <c r="U196" s="217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41"/>
      <c r="O197" s="215" t="s">
        <v>68</v>
      </c>
      <c r="P197" s="216"/>
      <c r="Q197" s="216"/>
      <c r="R197" s="216"/>
      <c r="S197" s="216"/>
      <c r="T197" s="216"/>
      <c r="U197" s="217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customHeight="1" x14ac:dyDescent="0.25">
      <c r="A198" s="226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33</v>
      </c>
      <c r="X200" s="195">
        <f>IFERROR(IF(W200="","",W200),"")</f>
        <v>33</v>
      </c>
      <c r="Y200" s="36">
        <f>IFERROR(IF(W200="","",W200*0.0155),"")</f>
        <v>0.51149999999999995</v>
      </c>
      <c r="Z200" s="56"/>
      <c r="AA200" s="57"/>
      <c r="AE200" s="61"/>
      <c r="BB200" s="136" t="s">
        <v>1</v>
      </c>
    </row>
    <row r="201" spans="1:54" ht="27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40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41"/>
      <c r="O203" s="215" t="s">
        <v>68</v>
      </c>
      <c r="P203" s="216"/>
      <c r="Q203" s="216"/>
      <c r="R203" s="216"/>
      <c r="S203" s="216"/>
      <c r="T203" s="216"/>
      <c r="U203" s="217"/>
      <c r="V203" s="37" t="s">
        <v>67</v>
      </c>
      <c r="W203" s="196">
        <f>IFERROR(SUM(W200:W202),"0")</f>
        <v>33</v>
      </c>
      <c r="X203" s="196">
        <f>IFERROR(SUM(X200:X202),"0")</f>
        <v>33</v>
      </c>
      <c r="Y203" s="196">
        <f>IFERROR(IF(Y200="",0,Y200),"0")+IFERROR(IF(Y201="",0,Y201),"0")+IFERROR(IF(Y202="",0,Y202),"0")</f>
        <v>0.51149999999999995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41"/>
      <c r="O204" s="215" t="s">
        <v>68</v>
      </c>
      <c r="P204" s="216"/>
      <c r="Q204" s="216"/>
      <c r="R204" s="216"/>
      <c r="S204" s="216"/>
      <c r="T204" s="216"/>
      <c r="U204" s="217"/>
      <c r="V204" s="37" t="s">
        <v>69</v>
      </c>
      <c r="W204" s="196">
        <f>IFERROR(SUMPRODUCT(W200:W202*H200:H202),"0")</f>
        <v>184.79999999999998</v>
      </c>
      <c r="X204" s="196">
        <f>IFERROR(SUMPRODUCT(X200:X202*H200:H202),"0")</f>
        <v>184.79999999999998</v>
      </c>
      <c r="Y204" s="37"/>
      <c r="Z204" s="197"/>
      <c r="AA204" s="197"/>
    </row>
    <row r="205" spans="1:54" ht="16.5" customHeight="1" x14ac:dyDescent="0.25">
      <c r="A205" s="226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0</v>
      </c>
      <c r="X208" s="195">
        <f t="shared" si="4"/>
        <v>0</v>
      </c>
      <c r="Y208" s="36">
        <f t="shared" si="5"/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3</v>
      </c>
      <c r="X210" s="195">
        <f t="shared" si="4"/>
        <v>3</v>
      </c>
      <c r="Y210" s="36">
        <f t="shared" si="5"/>
        <v>4.65E-2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4</v>
      </c>
      <c r="X212" s="195">
        <f t="shared" si="4"/>
        <v>4</v>
      </c>
      <c r="Y212" s="36">
        <f t="shared" si="5"/>
        <v>6.2E-2</v>
      </c>
      <c r="Z212" s="56"/>
      <c r="AA212" s="57"/>
      <c r="AE212" s="61"/>
      <c r="BB212" s="144" t="s">
        <v>1</v>
      </c>
    </row>
    <row r="213" spans="1:54" x14ac:dyDescent="0.2">
      <c r="A213" s="240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41"/>
      <c r="O213" s="215" t="s">
        <v>68</v>
      </c>
      <c r="P213" s="216"/>
      <c r="Q213" s="216"/>
      <c r="R213" s="216"/>
      <c r="S213" s="216"/>
      <c r="T213" s="216"/>
      <c r="U213" s="217"/>
      <c r="V213" s="37" t="s">
        <v>67</v>
      </c>
      <c r="W213" s="196">
        <f>IFERROR(SUM(W207:W212),"0")</f>
        <v>7</v>
      </c>
      <c r="X213" s="196">
        <f>IFERROR(SUM(X207:X212),"0")</f>
        <v>7</v>
      </c>
      <c r="Y213" s="196">
        <f>IFERROR(IF(Y207="",0,Y207),"0")+IFERROR(IF(Y208="",0,Y208),"0")+IFERROR(IF(Y209="",0,Y209),"0")+IFERROR(IF(Y210="",0,Y210),"0")+IFERROR(IF(Y211="",0,Y211),"0")+IFERROR(IF(Y212="",0,Y212),"0")</f>
        <v>0.1085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41"/>
      <c r="O214" s="215" t="s">
        <v>68</v>
      </c>
      <c r="P214" s="216"/>
      <c r="Q214" s="216"/>
      <c r="R214" s="216"/>
      <c r="S214" s="216"/>
      <c r="T214" s="216"/>
      <c r="U214" s="217"/>
      <c r="V214" s="37" t="s">
        <v>69</v>
      </c>
      <c r="W214" s="196">
        <f>IFERROR(SUMPRODUCT(W207:W212*H207:H212),"0")</f>
        <v>39.199999999999996</v>
      </c>
      <c r="X214" s="196">
        <f>IFERROR(SUMPRODUCT(X207:X212*H207:H212),"0")</f>
        <v>39.199999999999996</v>
      </c>
      <c r="Y214" s="37"/>
      <c r="Z214" s="197"/>
      <c r="AA214" s="197"/>
    </row>
    <row r="215" spans="1:54" ht="16.5" customHeight="1" x14ac:dyDescent="0.25">
      <c r="A215" s="226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1</v>
      </c>
      <c r="X218" s="195">
        <f>IFERROR(IF(W218="","",W218),"")</f>
        <v>1</v>
      </c>
      <c r="Y218" s="36">
        <f>IFERROR(IF(W218="","",W218*0.0155),"")</f>
        <v>1.55E-2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6</v>
      </c>
      <c r="X220" s="195">
        <f>IFERROR(IF(W220="","",W220),"")</f>
        <v>6</v>
      </c>
      <c r="Y220" s="36">
        <f>IFERROR(IF(W220="","",W220*0.0155),"")</f>
        <v>9.2999999999999999E-2</v>
      </c>
      <c r="Z220" s="56"/>
      <c r="AA220" s="57"/>
      <c r="AE220" s="61"/>
      <c r="BB220" s="148" t="s">
        <v>1</v>
      </c>
    </row>
    <row r="221" spans="1:54" x14ac:dyDescent="0.2">
      <c r="A221" s="240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41"/>
      <c r="O221" s="215" t="s">
        <v>68</v>
      </c>
      <c r="P221" s="216"/>
      <c r="Q221" s="216"/>
      <c r="R221" s="216"/>
      <c r="S221" s="216"/>
      <c r="T221" s="216"/>
      <c r="U221" s="217"/>
      <c r="V221" s="37" t="s">
        <v>67</v>
      </c>
      <c r="W221" s="196">
        <f>IFERROR(SUM(W217:W220),"0")</f>
        <v>7</v>
      </c>
      <c r="X221" s="196">
        <f>IFERROR(SUM(X217:X220),"0")</f>
        <v>7</v>
      </c>
      <c r="Y221" s="196">
        <f>IFERROR(IF(Y217="",0,Y217),"0")+IFERROR(IF(Y218="",0,Y218),"0")+IFERROR(IF(Y219="",0,Y219),"0")+IFERROR(IF(Y220="",0,Y220),"0")</f>
        <v>0.1085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41"/>
      <c r="O222" s="215" t="s">
        <v>68</v>
      </c>
      <c r="P222" s="216"/>
      <c r="Q222" s="216"/>
      <c r="R222" s="216"/>
      <c r="S222" s="216"/>
      <c r="T222" s="216"/>
      <c r="U222" s="217"/>
      <c r="V222" s="37" t="s">
        <v>69</v>
      </c>
      <c r="W222" s="196">
        <f>IFERROR(SUMPRODUCT(W217:W220*H217:H220),"0")</f>
        <v>50.400000000000006</v>
      </c>
      <c r="X222" s="196">
        <f>IFERROR(SUMPRODUCT(X217:X220*H217:H220),"0")</f>
        <v>50.400000000000006</v>
      </c>
      <c r="Y222" s="37"/>
      <c r="Z222" s="197"/>
      <c r="AA222" s="197"/>
    </row>
    <row r="223" spans="1:54" ht="16.5" customHeight="1" x14ac:dyDescent="0.25">
      <c r="A223" s="226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x14ac:dyDescent="0.2">
      <c r="A226" s="240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41"/>
      <c r="O226" s="215" t="s">
        <v>68</v>
      </c>
      <c r="P226" s="216"/>
      <c r="Q226" s="216"/>
      <c r="R226" s="216"/>
      <c r="S226" s="216"/>
      <c r="T226" s="216"/>
      <c r="U226" s="217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41"/>
      <c r="O227" s="215" t="s">
        <v>68</v>
      </c>
      <c r="P227" s="216"/>
      <c r="Q227" s="216"/>
      <c r="R227" s="216"/>
      <c r="S227" s="216"/>
      <c r="T227" s="216"/>
      <c r="U227" s="217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customHeight="1" x14ac:dyDescent="0.25">
      <c r="A228" s="226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x14ac:dyDescent="0.2">
      <c r="A232" s="240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41"/>
      <c r="O232" s="215" t="s">
        <v>68</v>
      </c>
      <c r="P232" s="216"/>
      <c r="Q232" s="216"/>
      <c r="R232" s="216"/>
      <c r="S232" s="216"/>
      <c r="T232" s="216"/>
      <c r="U232" s="217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41"/>
      <c r="O233" s="215" t="s">
        <v>68</v>
      </c>
      <c r="P233" s="216"/>
      <c r="Q233" s="216"/>
      <c r="R233" s="216"/>
      <c r="S233" s="216"/>
      <c r="T233" s="216"/>
      <c r="U233" s="217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customHeight="1" x14ac:dyDescent="0.25">
      <c r="A235" s="226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x14ac:dyDescent="0.2">
      <c r="A238" s="240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41"/>
      <c r="O238" s="215" t="s">
        <v>68</v>
      </c>
      <c r="P238" s="216"/>
      <c r="Q238" s="216"/>
      <c r="R238" s="216"/>
      <c r="S238" s="216"/>
      <c r="T238" s="216"/>
      <c r="U238" s="217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41"/>
      <c r="O239" s="215" t="s">
        <v>68</v>
      </c>
      <c r="P239" s="216"/>
      <c r="Q239" s="216"/>
      <c r="R239" s="216"/>
      <c r="S239" s="216"/>
      <c r="T239" s="216"/>
      <c r="U239" s="217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customHeight="1" x14ac:dyDescent="0.25">
      <c r="A241" s="226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7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0</v>
      </c>
      <c r="X243" s="195">
        <f>IFERROR(IF(W243="","",W243),"")</f>
        <v>0</v>
      </c>
      <c r="Y243" s="36">
        <f>IFERROR(IF(W243="","",W243*0.0155),"")</f>
        <v>0</v>
      </c>
      <c r="Z243" s="56"/>
      <c r="AA243" s="57"/>
      <c r="AE243" s="61"/>
      <c r="BB243" s="153" t="s">
        <v>1</v>
      </c>
    </row>
    <row r="244" spans="1:54" x14ac:dyDescent="0.2">
      <c r="A244" s="240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41"/>
      <c r="O244" s="215" t="s">
        <v>68</v>
      </c>
      <c r="P244" s="216"/>
      <c r="Q244" s="216"/>
      <c r="R244" s="216"/>
      <c r="S244" s="216"/>
      <c r="T244" s="216"/>
      <c r="U244" s="217"/>
      <c r="V244" s="37" t="s">
        <v>67</v>
      </c>
      <c r="W244" s="196">
        <f>IFERROR(SUM(W243:W243),"0")</f>
        <v>0</v>
      </c>
      <c r="X244" s="196">
        <f>IFERROR(SUM(X243:X243),"0")</f>
        <v>0</v>
      </c>
      <c r="Y244" s="196">
        <f>IFERROR(IF(Y243="",0,Y243),"0")</f>
        <v>0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41"/>
      <c r="O245" s="215" t="s">
        <v>68</v>
      </c>
      <c r="P245" s="216"/>
      <c r="Q245" s="216"/>
      <c r="R245" s="216"/>
      <c r="S245" s="216"/>
      <c r="T245" s="216"/>
      <c r="U245" s="217"/>
      <c r="V245" s="37" t="s">
        <v>69</v>
      </c>
      <c r="W245" s="196">
        <f>IFERROR(SUMPRODUCT(W243:W243*H243:H243),"0")</f>
        <v>0</v>
      </c>
      <c r="X245" s="196">
        <f>IFERROR(SUMPRODUCT(X243:X243*H243:H243),"0")</f>
        <v>0</v>
      </c>
      <c r="Y245" s="37"/>
      <c r="Z245" s="197"/>
      <c r="AA245" s="197"/>
    </row>
    <row r="246" spans="1:54" ht="16.5" customHeight="1" x14ac:dyDescent="0.25">
      <c r="A246" s="226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7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x14ac:dyDescent="0.2">
      <c r="A249" s="240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41"/>
      <c r="O249" s="215" t="s">
        <v>68</v>
      </c>
      <c r="P249" s="216"/>
      <c r="Q249" s="216"/>
      <c r="R249" s="216"/>
      <c r="S249" s="216"/>
      <c r="T249" s="216"/>
      <c r="U249" s="217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41"/>
      <c r="O250" s="215" t="s">
        <v>68</v>
      </c>
      <c r="P250" s="216"/>
      <c r="Q250" s="216"/>
      <c r="R250" s="216"/>
      <c r="S250" s="216"/>
      <c r="T250" s="216"/>
      <c r="U250" s="217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customHeight="1" x14ac:dyDescent="0.25">
      <c r="A252" s="226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4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x14ac:dyDescent="0.2">
      <c r="A257" s="240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41"/>
      <c r="O257" s="215" t="s">
        <v>68</v>
      </c>
      <c r="P257" s="216"/>
      <c r="Q257" s="216"/>
      <c r="R257" s="216"/>
      <c r="S257" s="216"/>
      <c r="T257" s="216"/>
      <c r="U257" s="217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41"/>
      <c r="O258" s="215" t="s">
        <v>68</v>
      </c>
      <c r="P258" s="216"/>
      <c r="Q258" s="216"/>
      <c r="R258" s="216"/>
      <c r="S258" s="216"/>
      <c r="T258" s="216"/>
      <c r="U258" s="217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customHeight="1" x14ac:dyDescent="0.25">
      <c r="A259" s="226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33</v>
      </c>
      <c r="X261" s="195">
        <f>IFERROR(IF(W261="","",W261),"")</f>
        <v>33</v>
      </c>
      <c r="Y261" s="36">
        <f>IFERROR(IF(W261="","",W261*0.00502),"")</f>
        <v>0.16566</v>
      </c>
      <c r="Z261" s="56"/>
      <c r="AA261" s="57"/>
      <c r="AE261" s="61"/>
      <c r="BB261" s="158" t="s">
        <v>76</v>
      </c>
    </row>
    <row r="262" spans="1:54" x14ac:dyDescent="0.2">
      <c r="A262" s="240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41"/>
      <c r="O262" s="215" t="s">
        <v>68</v>
      </c>
      <c r="P262" s="216"/>
      <c r="Q262" s="216"/>
      <c r="R262" s="216"/>
      <c r="S262" s="216"/>
      <c r="T262" s="216"/>
      <c r="U262" s="217"/>
      <c r="V262" s="37" t="s">
        <v>67</v>
      </c>
      <c r="W262" s="196">
        <f>IFERROR(SUM(W261:W261),"0")</f>
        <v>33</v>
      </c>
      <c r="X262" s="196">
        <f>IFERROR(SUM(X261:X261),"0")</f>
        <v>33</v>
      </c>
      <c r="Y262" s="196">
        <f>IFERROR(IF(Y261="",0,Y261),"0")</f>
        <v>0.16566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41"/>
      <c r="O263" s="215" t="s">
        <v>68</v>
      </c>
      <c r="P263" s="216"/>
      <c r="Q263" s="216"/>
      <c r="R263" s="216"/>
      <c r="S263" s="216"/>
      <c r="T263" s="216"/>
      <c r="U263" s="217"/>
      <c r="V263" s="37" t="s">
        <v>69</v>
      </c>
      <c r="W263" s="196">
        <f>IFERROR(SUMPRODUCT(W261:W261*H261:H261),"0")</f>
        <v>59.4</v>
      </c>
      <c r="X263" s="196">
        <f>IFERROR(SUMPRODUCT(X261:X261*H261:H261),"0")</f>
        <v>59.4</v>
      </c>
      <c r="Y263" s="37"/>
      <c r="Z263" s="197"/>
      <c r="AA263" s="197"/>
    </row>
    <row r="264" spans="1:54" ht="14.25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1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0</v>
      </c>
      <c r="X265" s="195">
        <f>IFERROR(IF(W265="","",W265),"")</f>
        <v>0</v>
      </c>
      <c r="Y265" s="36">
        <f>IFERROR(IF(W265="","",W265*0.0155),"")</f>
        <v>0</v>
      </c>
      <c r="Z265" s="56"/>
      <c r="AA265" s="57"/>
      <c r="AE265" s="61"/>
      <c r="BB265" s="159" t="s">
        <v>76</v>
      </c>
    </row>
    <row r="266" spans="1:54" ht="27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40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41"/>
      <c r="O267" s="215" t="s">
        <v>68</v>
      </c>
      <c r="P267" s="216"/>
      <c r="Q267" s="216"/>
      <c r="R267" s="216"/>
      <c r="S267" s="216"/>
      <c r="T267" s="216"/>
      <c r="U267" s="217"/>
      <c r="V267" s="37" t="s">
        <v>67</v>
      </c>
      <c r="W267" s="196">
        <f>IFERROR(SUM(W265:W266),"0")</f>
        <v>0</v>
      </c>
      <c r="X267" s="196">
        <f>IFERROR(SUM(X265:X266),"0")</f>
        <v>0</v>
      </c>
      <c r="Y267" s="196">
        <f>IFERROR(IF(Y265="",0,Y265),"0")+IFERROR(IF(Y266="",0,Y266),"0")</f>
        <v>0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41"/>
      <c r="O268" s="215" t="s">
        <v>68</v>
      </c>
      <c r="P268" s="216"/>
      <c r="Q268" s="216"/>
      <c r="R268" s="216"/>
      <c r="S268" s="216"/>
      <c r="T268" s="216"/>
      <c r="U268" s="217"/>
      <c r="V268" s="37" t="s">
        <v>69</v>
      </c>
      <c r="W268" s="196">
        <f>IFERROR(SUMPRODUCT(W265:W266*H265:H266),"0")</f>
        <v>0</v>
      </c>
      <c r="X268" s="196">
        <f>IFERROR(SUMPRODUCT(X265:X266*H265:H266),"0")</f>
        <v>0</v>
      </c>
      <c r="Y268" s="37"/>
      <c r="Z268" s="197"/>
      <c r="AA268" s="197"/>
    </row>
    <row r="269" spans="1:54" ht="14.25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4</v>
      </c>
      <c r="X270" s="195">
        <f>IFERROR(IF(W270="","",W270),"")</f>
        <v>4</v>
      </c>
      <c r="Y270" s="36">
        <f>IFERROR(IF(W270="","",W270*0.00936),"")</f>
        <v>3.7440000000000001E-2</v>
      </c>
      <c r="Z270" s="56"/>
      <c r="AA270" s="57"/>
      <c r="AE270" s="61"/>
      <c r="BB270" s="161" t="s">
        <v>76</v>
      </c>
    </row>
    <row r="271" spans="1:54" ht="37.5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86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0</v>
      </c>
      <c r="X272" s="195">
        <f>IFERROR(IF(W272="","",W272),"")</f>
        <v>0</v>
      </c>
      <c r="Y272" s="36">
        <f>IFERROR(IF(W272="","",W272*0.0155),"")</f>
        <v>0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4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40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41"/>
      <c r="O274" s="215" t="s">
        <v>68</v>
      </c>
      <c r="P274" s="216"/>
      <c r="Q274" s="216"/>
      <c r="R274" s="216"/>
      <c r="S274" s="216"/>
      <c r="T274" s="216"/>
      <c r="U274" s="217"/>
      <c r="V274" s="37" t="s">
        <v>67</v>
      </c>
      <c r="W274" s="196">
        <f>IFERROR(SUM(W270:W273),"0")</f>
        <v>4</v>
      </c>
      <c r="X274" s="196">
        <f>IFERROR(SUM(X270:X273),"0")</f>
        <v>4</v>
      </c>
      <c r="Y274" s="196">
        <f>IFERROR(IF(Y270="",0,Y270),"0")+IFERROR(IF(Y271="",0,Y271),"0")+IFERROR(IF(Y272="",0,Y272),"0")+IFERROR(IF(Y273="",0,Y273),"0")</f>
        <v>3.7440000000000001E-2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41"/>
      <c r="O275" s="215" t="s">
        <v>68</v>
      </c>
      <c r="P275" s="216"/>
      <c r="Q275" s="216"/>
      <c r="R275" s="216"/>
      <c r="S275" s="216"/>
      <c r="T275" s="216"/>
      <c r="U275" s="217"/>
      <c r="V275" s="37" t="s">
        <v>69</v>
      </c>
      <c r="W275" s="196">
        <f>IFERROR(SUMPRODUCT(W270:W273*H270:H273),"0")</f>
        <v>10.8</v>
      </c>
      <c r="X275" s="196">
        <f>IFERROR(SUMPRODUCT(X270:X273*H270:H273),"0")</f>
        <v>10.8</v>
      </c>
      <c r="Y275" s="37"/>
      <c r="Z275" s="197"/>
      <c r="AA275" s="197"/>
    </row>
    <row r="276" spans="1:54" ht="14.25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9</v>
      </c>
      <c r="X277" s="195">
        <f t="shared" ref="X277:X296" si="6">IFERROR(IF(W277="","",W277),"")</f>
        <v>9</v>
      </c>
      <c r="Y277" s="36">
        <f t="shared" ref="Y277:Y282" si="7">IFERROR(IF(W277="","",W277*0.00936),"")</f>
        <v>8.4240000000000009E-2</v>
      </c>
      <c r="Z277" s="56"/>
      <c r="AA277" s="57"/>
      <c r="AE277" s="61"/>
      <c r="BB277" s="165" t="s">
        <v>76</v>
      </c>
    </row>
    <row r="278" spans="1:54" ht="27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9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19</v>
      </c>
      <c r="X279" s="195">
        <f t="shared" si="6"/>
        <v>19</v>
      </c>
      <c r="Y279" s="36">
        <f t="shared" si="7"/>
        <v>0.17784</v>
      </c>
      <c r="Z279" s="56"/>
      <c r="AA279" s="57"/>
      <c r="AE279" s="61"/>
      <c r="BB279" s="167" t="s">
        <v>76</v>
      </c>
    </row>
    <row r="280" spans="1:54" ht="37.5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57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22</v>
      </c>
      <c r="X283" s="195">
        <f t="shared" si="6"/>
        <v>22</v>
      </c>
      <c r="Y283" s="36">
        <f>IFERROR(IF(W283="","",W283*0.0155),"")</f>
        <v>0.34099999999999997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5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63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0</v>
      </c>
      <c r="X285" s="195">
        <f t="shared" si="6"/>
        <v>0</v>
      </c>
      <c r="Y285" s="36">
        <f>IFERROR(IF(W285="","",W285*0.00936),"")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4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29</v>
      </c>
      <c r="X286" s="195">
        <f t="shared" si="6"/>
        <v>29</v>
      </c>
      <c r="Y286" s="36">
        <f>IFERROR(IF(W286="","",W286*0.00936),"")</f>
        <v>0.27144000000000001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0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9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92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7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8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5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5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82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40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41"/>
      <c r="O297" s="215" t="s">
        <v>68</v>
      </c>
      <c r="P297" s="216"/>
      <c r="Q297" s="216"/>
      <c r="R297" s="216"/>
      <c r="S297" s="216"/>
      <c r="T297" s="216"/>
      <c r="U297" s="217"/>
      <c r="V297" s="37" t="s">
        <v>67</v>
      </c>
      <c r="W297" s="196">
        <f>IFERROR(SUM(W277:W296),"0")</f>
        <v>79</v>
      </c>
      <c r="X297" s="196">
        <f>IFERROR(SUM(X277:X296),"0")</f>
        <v>79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0.87451999999999996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41"/>
      <c r="O298" s="215" t="s">
        <v>68</v>
      </c>
      <c r="P298" s="216"/>
      <c r="Q298" s="216"/>
      <c r="R298" s="216"/>
      <c r="S298" s="216"/>
      <c r="T298" s="216"/>
      <c r="U298" s="217"/>
      <c r="V298" s="37" t="s">
        <v>69</v>
      </c>
      <c r="W298" s="196">
        <f>IFERROR(SUMPRODUCT(W277:W296*H277:H296),"0")</f>
        <v>305.3</v>
      </c>
      <c r="X298" s="196">
        <f>IFERROR(SUMPRODUCT(X277:X296*H277:H296),"0")</f>
        <v>305.3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43"/>
      <c r="O299" s="279" t="s">
        <v>395</v>
      </c>
      <c r="P299" s="280"/>
      <c r="Q299" s="280"/>
      <c r="R299" s="280"/>
      <c r="S299" s="280"/>
      <c r="T299" s="280"/>
      <c r="U299" s="281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2689.9000000000005</v>
      </c>
      <c r="X299" s="196">
        <f>IFERROR(X24+X33+X41+X50+X60+X66+X71+X78+X88+X95+X103+X111+X116+X124+X129+X135+X140+X146+X150+X155+X163+X168+X175+X180+X185+X190+X197+X204+X214+X222+X227+X233+X239+X245+X250+X258+X263+X268+X275+X298,"0")</f>
        <v>2689.9000000000005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43"/>
      <c r="O300" s="279" t="s">
        <v>396</v>
      </c>
      <c r="P300" s="280"/>
      <c r="Q300" s="280"/>
      <c r="R300" s="280"/>
      <c r="S300" s="280"/>
      <c r="T300" s="280"/>
      <c r="U300" s="281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2915.3026000000004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2915.3026000000004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43"/>
      <c r="O301" s="279" t="s">
        <v>397</v>
      </c>
      <c r="P301" s="280"/>
      <c r="Q301" s="280"/>
      <c r="R301" s="280"/>
      <c r="S301" s="280"/>
      <c r="T301" s="280"/>
      <c r="U301" s="281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7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7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43"/>
      <c r="O302" s="279" t="s">
        <v>399</v>
      </c>
      <c r="P302" s="280"/>
      <c r="Q302" s="280"/>
      <c r="R302" s="280"/>
      <c r="S302" s="280"/>
      <c r="T302" s="280"/>
      <c r="U302" s="281"/>
      <c r="V302" s="37" t="s">
        <v>69</v>
      </c>
      <c r="W302" s="196">
        <f>GrossWeightTotal+PalletQtyTotal*25</f>
        <v>3090.3026000000004</v>
      </c>
      <c r="X302" s="196">
        <f>GrossWeightTotalR+PalletQtyTotalR*25</f>
        <v>3090.3026000000004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43"/>
      <c r="O303" s="279" t="s">
        <v>400</v>
      </c>
      <c r="P303" s="280"/>
      <c r="Q303" s="280"/>
      <c r="R303" s="280"/>
      <c r="S303" s="280"/>
      <c r="T303" s="280"/>
      <c r="U303" s="281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626</v>
      </c>
      <c r="X303" s="196">
        <f>IFERROR(X23+X32+X40+X49+X59+X65+X70+X77+X87+X94+X102+X110+X115+X123+X128+X134+X139+X145+X149+X154+X162+X167+X174+X179+X184+X189+X196+X203+X213+X221+X226+X232+X238+X244+X249+X257+X262+X267+X274+X297,"0")</f>
        <v>626</v>
      </c>
      <c r="Y303" s="37"/>
      <c r="Z303" s="197"/>
      <c r="AA303" s="197"/>
    </row>
    <row r="304" spans="1:54" ht="14.25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43"/>
      <c r="O304" s="279" t="s">
        <v>401</v>
      </c>
      <c r="P304" s="280"/>
      <c r="Q304" s="280"/>
      <c r="R304" s="280"/>
      <c r="S304" s="280"/>
      <c r="T304" s="280"/>
      <c r="U304" s="281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8.4851600000000005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4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75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42</v>
      </c>
      <c r="D309" s="46">
        <f>IFERROR(W36*H36,"0")+IFERROR(W37*H37,"0")+IFERROR(W38*H38,"0")+IFERROR(W39*H39,"0")</f>
        <v>156</v>
      </c>
      <c r="E309" s="46">
        <f>IFERROR(W44*H44,"0")+IFERROR(W45*H45,"0")+IFERROR(W46*H46,"0")+IFERROR(W47*H47,"0")+IFERROR(W48*H48,"0")</f>
        <v>9.6</v>
      </c>
      <c r="F309" s="46">
        <f>IFERROR(W53*H53,"0")+IFERROR(W54*H54,"0")+IFERROR(W55*H55,"0")+IFERROR(W56*H56,"0")+IFERROR(W57*H57,"0")+IFERROR(W58*H58,"0")</f>
        <v>0</v>
      </c>
      <c r="G309" s="46">
        <f>IFERROR(W63*H63,"0")+IFERROR(W64*H64,"0")</f>
        <v>110</v>
      </c>
      <c r="H309" s="46">
        <f>IFERROR(W69*H69,"0")</f>
        <v>10.8</v>
      </c>
      <c r="I309" s="46">
        <f>IFERROR(W74*H74,"0")+IFERROR(W75*H75,"0")+IFERROR(W76*H76,"0")</f>
        <v>0</v>
      </c>
      <c r="J309" s="46">
        <f>IFERROR(W81*H81,"0")+IFERROR(W82*H82,"0")+IFERROR(W83*H83,"0")+IFERROR(W84*H84,"0")+IFERROR(W85*H85,"0")+IFERROR(W86*H86,"0")</f>
        <v>134.4</v>
      </c>
      <c r="K309" s="46">
        <f>IFERROR(W91*H91,"0")+IFERROR(W92*H92,"0")+IFERROR(W93*H93,"0")</f>
        <v>33.840000000000003</v>
      </c>
      <c r="L309" s="46">
        <f>IFERROR(W98*H98,"0")+IFERROR(W99*H99,"0")+IFERROR(W100*H100,"0")+IFERROR(W101*H101,"0")</f>
        <v>703.3599999999999</v>
      </c>
      <c r="M309" s="192"/>
      <c r="N309" s="46">
        <f>IFERROR(W106*H106,"0")+IFERROR(W107*H107,"0")+IFERROR(W108*H108,"0")+IFERROR(W109*H109,"0")</f>
        <v>234</v>
      </c>
      <c r="O309" s="46">
        <f>IFERROR(W114*H114,"0")</f>
        <v>0</v>
      </c>
      <c r="P309" s="46">
        <f>IFERROR(W119*H119,"0")+IFERROR(W120*H120,"0")+IFERROR(W121*H121,"0")+IFERROR(W122*H122,"0")</f>
        <v>27</v>
      </c>
      <c r="Q309" s="46">
        <f>IFERROR(W127*H127,"0")</f>
        <v>15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390</v>
      </c>
      <c r="W309" s="46">
        <f>IFERROR(W172*H172,"0")+IFERROR(W173*H173,"0")</f>
        <v>174</v>
      </c>
      <c r="X309" s="46">
        <f>IFERROR(W178*H178,"0")</f>
        <v>0</v>
      </c>
      <c r="Y309" s="46">
        <f>IFERROR(W183*H183,"0")</f>
        <v>0</v>
      </c>
      <c r="Z309" s="46">
        <f>IFERROR(W188*H188,"0")</f>
        <v>0</v>
      </c>
      <c r="AA309" s="46">
        <f>IFERROR(W194*H194,"0")+IFERROR(W195*H195,"0")</f>
        <v>0</v>
      </c>
      <c r="AB309" s="46">
        <f>IFERROR(W200*H200,"0")+IFERROR(W201*H201,"0")+IFERROR(W202*H202,"0")</f>
        <v>184.79999999999998</v>
      </c>
      <c r="AC309" s="46">
        <f>IFERROR(W207*H207,"0")+IFERROR(W208*H208,"0")+IFERROR(W209*H209,"0")+IFERROR(W210*H210,"0")+IFERROR(W211*H211,"0")+IFERROR(W212*H212,"0")</f>
        <v>39.199999999999996</v>
      </c>
      <c r="AD309" s="46">
        <f>IFERROR(W217*H217,"0")+IFERROR(W218*H218,"0")+IFERROR(W219*H219,"0")+IFERROR(W220*H220,"0")</f>
        <v>50.400000000000006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375.5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1633.76</v>
      </c>
      <c r="B312" s="60">
        <f>SUMPRODUCT(--(BB:BB="ПГП"),--(V:V="кор"),H:H,X:X)+SUMPRODUCT(--(BB:BB="ПГП"),--(V:V="кг"),X:X)</f>
        <v>1056.1399999999999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F5:G5"/>
    <mergeCell ref="A117:Y117"/>
    <mergeCell ref="A14:L14"/>
    <mergeCell ref="A157:Y157"/>
    <mergeCell ref="O127:S127"/>
    <mergeCell ref="O245:U245"/>
    <mergeCell ref="O114:S114"/>
    <mergeCell ref="A257:N258"/>
    <mergeCell ref="D165:E165"/>
    <mergeCell ref="O103:U103"/>
    <mergeCell ref="O168:U168"/>
    <mergeCell ref="A128:N129"/>
    <mergeCell ref="A246:Y246"/>
    <mergeCell ref="D29:E29"/>
    <mergeCell ref="O167:U167"/>
    <mergeCell ref="O38:S38"/>
    <mergeCell ref="O178:S178"/>
    <mergeCell ref="A104:Y104"/>
    <mergeCell ref="A235:Y235"/>
    <mergeCell ref="D218:E218"/>
    <mergeCell ref="A13:L13"/>
    <mergeCell ref="P5:Q5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D99:E99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2024-05-24T08:52:54Z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