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1C62477-7928-4989-8ECF-E60B430589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1" i="1"/>
  <c r="H9" i="1"/>
  <c r="B312" i="1" l="1"/>
  <c r="X302" i="1"/>
  <c r="C312" i="1" s="1"/>
  <c r="X303" i="1"/>
  <c r="A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<sst xmlns="http://schemas.openxmlformats.org/spreadsheetml/2006/main" count="1126" uniqueCount="424">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</sst>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50</v>
      </c>
      <c r="X29" s="195">
        <f>IFERROR(IF(W29="","",W29),"")</f>
        <v>50</v>
      </c>
      <c r="Y29" s="36">
        <f>IFERROR(IF(W29="","",W29*0.00936),"")</f>
        <v>0.46800000000000003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100</v>
      </c>
      <c r="X30" s="195">
        <f>IFERROR(IF(W30="","",W30),"")</f>
        <v>100</v>
      </c>
      <c r="Y30" s="36">
        <f>IFERROR(IF(W30="","",W30*0.00936),"")</f>
        <v>0.93600000000000005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25</v>
      </c>
      <c r="X31" s="195">
        <f>IFERROR(IF(W31="","",W31),"")</f>
        <v>25</v>
      </c>
      <c r="Y31" s="36">
        <f>IFERROR(IF(W31="","",W31*0.00936),"")</f>
        <v>0.23400000000000001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175</v>
      </c>
      <c r="X32" s="196">
        <f>IFERROR(SUM(X28:X31),"0")</f>
        <v>175</v>
      </c>
      <c r="Y32" s="196">
        <f>IFERROR(IF(Y28="",0,Y28),"0")+IFERROR(IF(Y29="",0,Y29),"0")+IFERROR(IF(Y30="",0,Y30),"0")+IFERROR(IF(Y31="",0,Y31),"0")</f>
        <v>1.6380000000000001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262.5</v>
      </c>
      <c r="X33" s="196">
        <f>IFERROR(SUMPRODUCT(X28:X31*H28:H31),"0")</f>
        <v>262.5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19</v>
      </c>
      <c r="X39" s="195">
        <f>IFERROR(IF(W39="","",W39),"")</f>
        <v>19</v>
      </c>
      <c r="Y39" s="36">
        <f>IFERROR(IF(W39="","",W39*0.0155),"")</f>
        <v>0.29449999999999998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19</v>
      </c>
      <c r="X40" s="196">
        <f>IFERROR(SUM(X36:X39),"0")</f>
        <v>19</v>
      </c>
      <c r="Y40" s="196">
        <f>IFERROR(IF(Y36="",0,Y36),"0")+IFERROR(IF(Y37="",0,Y37),"0")+IFERROR(IF(Y38="",0,Y38),"0")+IFERROR(IF(Y39="",0,Y39),"0")</f>
        <v>0.29449999999999998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114</v>
      </c>
      <c r="X41" s="196">
        <f>IFERROR(SUMPRODUCT(X36:X39*H36:H39),"0")</f>
        <v>114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56</v>
      </c>
      <c r="X58" s="195">
        <f t="shared" si="0"/>
        <v>56</v>
      </c>
      <c r="Y58" s="36">
        <f t="shared" si="1"/>
        <v>0.86799999999999999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56</v>
      </c>
      <c r="X59" s="196">
        <f>IFERROR(SUM(X53:X58),"0")</f>
        <v>56</v>
      </c>
      <c r="Y59" s="196">
        <f>IFERROR(IF(Y53="",0,Y53),"0")+IFERROR(IF(Y54="",0,Y54),"0")+IFERROR(IF(Y55="",0,Y55),"0")+IFERROR(IF(Y56="",0,Y56),"0")+IFERROR(IF(Y57="",0,Y57),"0")+IFERROR(IF(Y58="",0,Y58),"0")</f>
        <v>0.86799999999999999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403.2</v>
      </c>
      <c r="X60" s="196">
        <f>IFERROR(SUMPRODUCT(X53:X58*H53:H58),"0")</f>
        <v>403.2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380</v>
      </c>
      <c r="X64" s="195">
        <f>IFERROR(IF(W64="","",W64),"")</f>
        <v>380</v>
      </c>
      <c r="Y64" s="36">
        <f>IFERROR(IF(W64="","",W64*0.00866),"")</f>
        <v>3.2907999999999999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380</v>
      </c>
      <c r="X65" s="196">
        <f>IFERROR(SUM(X63:X64),"0")</f>
        <v>380</v>
      </c>
      <c r="Y65" s="196">
        <f>IFERROR(IF(Y63="",0,Y63),"0")+IFERROR(IF(Y64="",0,Y64),"0")</f>
        <v>3.2907999999999999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1900</v>
      </c>
      <c r="X66" s="196">
        <f>IFERROR(SUMPRODUCT(X63:X64*H63:H64),"0")</f>
        <v>1900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13</v>
      </c>
      <c r="X77" s="196">
        <f>IFERROR(SUM(X74:X76),"0")</f>
        <v>13</v>
      </c>
      <c r="Y77" s="196">
        <f>IFERROR(IF(Y74="",0,Y74),"0")+IFERROR(IF(Y75="",0,Y75),"0")+IFERROR(IF(Y76="",0,Y76),"0")</f>
        <v>0.23244000000000001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46.800000000000004</v>
      </c>
      <c r="X78" s="196">
        <f>IFERROR(SUMPRODUCT(X74:X76*H74:H76),"0")</f>
        <v>46.800000000000004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29</v>
      </c>
      <c r="X82" s="195">
        <f t="shared" si="2"/>
        <v>29</v>
      </c>
      <c r="Y82" s="36">
        <f t="shared" si="3"/>
        <v>0.51851999999999998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58</v>
      </c>
      <c r="X83" s="195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13</v>
      </c>
      <c r="X84" s="195">
        <f t="shared" si="2"/>
        <v>13</v>
      </c>
      <c r="Y84" s="36">
        <f t="shared" si="3"/>
        <v>0.23244000000000001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58</v>
      </c>
      <c r="X86" s="195">
        <f t="shared" si="2"/>
        <v>58</v>
      </c>
      <c r="Y86" s="36">
        <f t="shared" si="3"/>
        <v>1.03704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158</v>
      </c>
      <c r="X87" s="196">
        <f>IFERROR(SUM(X81:X86),"0")</f>
        <v>158</v>
      </c>
      <c r="Y87" s="196">
        <f>IFERROR(IF(Y81="",0,Y81),"0")+IFERROR(IF(Y82="",0,Y82),"0")+IFERROR(IF(Y83="",0,Y83),"0")+IFERROR(IF(Y84="",0,Y84),"0")+IFERROR(IF(Y85="",0,Y85),"0")+IFERROR(IF(Y86="",0,Y86),"0")</f>
        <v>2.8250399999999996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568.80000000000007</v>
      </c>
      <c r="X88" s="196">
        <f>IFERROR(SUMPRODUCT(X81:X86*H81:H86),"0")</f>
        <v>568.80000000000007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13</v>
      </c>
      <c r="X98" s="195">
        <f>IFERROR(IF(W98="","",W98),"")</f>
        <v>13</v>
      </c>
      <c r="Y98" s="36">
        <f>IFERROR(IF(W98="","",W98*0.0155),"")</f>
        <v>0.20150000000000001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100</v>
      </c>
      <c r="X99" s="195">
        <f>IFERROR(IF(W99="","",W99),"")</f>
        <v>100</v>
      </c>
      <c r="Y99" s="36">
        <f>IFERROR(IF(W99="","",W99*0.0155),"")</f>
        <v>1.55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28</v>
      </c>
      <c r="X100" s="195">
        <f>IFERROR(IF(W100="","",W100),"")</f>
        <v>28</v>
      </c>
      <c r="Y100" s="36">
        <f>IFERROR(IF(W100="","",W100*0.0155),"")</f>
        <v>0.434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163</v>
      </c>
      <c r="X101" s="195">
        <f>IFERROR(IF(W101="","",W101),"")</f>
        <v>163</v>
      </c>
      <c r="Y101" s="36">
        <f>IFERROR(IF(W101="","",W101*0.0155),"")</f>
        <v>2.5265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304</v>
      </c>
      <c r="X102" s="196">
        <f>IFERROR(SUM(X98:X101),"0")</f>
        <v>304</v>
      </c>
      <c r="Y102" s="196">
        <f>IFERROR(IF(Y98="",0,Y98),"0")+IFERROR(IF(Y99="",0,Y99),"0")+IFERROR(IF(Y100="",0,Y100),"0")+IFERROR(IF(Y101="",0,Y101),"0")</f>
        <v>4.7119999999999997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2175.6800000000003</v>
      </c>
      <c r="X103" s="196">
        <f>IFERROR(SUMPRODUCT(X98:X101*H98:H101),"0")</f>
        <v>2175.6800000000003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83</v>
      </c>
      <c r="X108" s="195">
        <f>IFERROR(IF(W108="","",W108),"")</f>
        <v>83</v>
      </c>
      <c r="Y108" s="36">
        <f>IFERROR(IF(W108="","",W108*0.01788),"")</f>
        <v>1.48404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58</v>
      </c>
      <c r="X109" s="195">
        <f>IFERROR(IF(W109="","",W109),"")</f>
        <v>58</v>
      </c>
      <c r="Y109" s="36">
        <f>IFERROR(IF(W109="","",W109*0.01788),"")</f>
        <v>1.03704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141</v>
      </c>
      <c r="X110" s="196">
        <f>IFERROR(SUM(X106:X109),"0")</f>
        <v>141</v>
      </c>
      <c r="Y110" s="196">
        <f>IFERROR(IF(Y106="",0,Y106),"0")+IFERROR(IF(Y107="",0,Y107),"0")+IFERROR(IF(Y108="",0,Y108),"0")+IFERROR(IF(Y109="",0,Y109),"0")</f>
        <v>2.52108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423</v>
      </c>
      <c r="X111" s="196">
        <f>IFERROR(SUMPRODUCT(X106:X109*H106:H109),"0")</f>
        <v>423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54</v>
      </c>
      <c r="X114" s="195">
        <f>IFERROR(IF(W114="","",W114),"")</f>
        <v>54</v>
      </c>
      <c r="Y114" s="36">
        <f>IFERROR(IF(W114="","",W114*0.01788),"")</f>
        <v>0.96552000000000004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54</v>
      </c>
      <c r="X115" s="196">
        <f>IFERROR(SUM(X114:X114),"0")</f>
        <v>54</v>
      </c>
      <c r="Y115" s="196">
        <f>IFERROR(IF(Y114="",0,Y114),"0")</f>
        <v>0.96552000000000004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162</v>
      </c>
      <c r="X116" s="196">
        <f>IFERROR(SUMPRODUCT(X114:X114*H114:H114),"0")</f>
        <v>162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17</v>
      </c>
      <c r="X121" s="195">
        <f>IFERROR(IF(W121="","",W121),"")</f>
        <v>17</v>
      </c>
      <c r="Y121" s="36">
        <f>IFERROR(IF(W121="","",W121*0.01788),"")</f>
        <v>0.30396000000000001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17</v>
      </c>
      <c r="X123" s="196">
        <f>IFERROR(SUM(X119:X122),"0")</f>
        <v>17</v>
      </c>
      <c r="Y123" s="196">
        <f>IFERROR(IF(Y119="",0,Y119),"0")+IFERROR(IF(Y120="",0,Y120),"0")+IFERROR(IF(Y121="",0,Y121),"0")+IFERROR(IF(Y122="",0,Y122),"0")</f>
        <v>0.30396000000000001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51</v>
      </c>
      <c r="X124" s="196">
        <f>IFERROR(SUMPRODUCT(X119:X122*H119:H122),"0")</f>
        <v>51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220</v>
      </c>
      <c r="X160" s="195">
        <f>IFERROR(IF(W160="","",W160),"")</f>
        <v>220</v>
      </c>
      <c r="Y160" s="36">
        <f>IFERROR(IF(W160="","",W160*0.00866),"")</f>
        <v>1.9051999999999998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220</v>
      </c>
      <c r="X162" s="196">
        <f>IFERROR(SUM(X158:X161),"0")</f>
        <v>220</v>
      </c>
      <c r="Y162" s="196">
        <f>IFERROR(IF(Y158="",0,Y158),"0")+IFERROR(IF(Y159="",0,Y159),"0")+IFERROR(IF(Y160="",0,Y160),"0")+IFERROR(IF(Y161="",0,Y161),"0")</f>
        <v>1.9051999999999998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1100</v>
      </c>
      <c r="X163" s="196">
        <f>IFERROR(SUMPRODUCT(X158:X161*H158:H161),"0")</f>
        <v>1100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42</v>
      </c>
      <c r="X172" s="195">
        <f>IFERROR(IF(W172="","",W172),"")</f>
        <v>42</v>
      </c>
      <c r="Y172" s="36">
        <f>IFERROR(IF(W172="","",W172*0.01788),"")</f>
        <v>0.75095999999999996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13</v>
      </c>
      <c r="X173" s="195">
        <f>IFERROR(IF(W173="","",W173),"")</f>
        <v>13</v>
      </c>
      <c r="Y173" s="36">
        <f>IFERROR(IF(W173="","",W173*0.01788),"")</f>
        <v>0.23244000000000001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55</v>
      </c>
      <c r="X174" s="196">
        <f>IFERROR(SUM(X172:X173),"0")</f>
        <v>55</v>
      </c>
      <c r="Y174" s="196">
        <f>IFERROR(IF(Y172="",0,Y172),"0")+IFERROR(IF(Y173="",0,Y173),"0")</f>
        <v>0.98339999999999994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165</v>
      </c>
      <c r="X175" s="196">
        <f>IFERROR(SUMPRODUCT(X172:X173*H172:H173),"0")</f>
        <v>165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17</v>
      </c>
      <c r="X188" s="195">
        <f>IFERROR(IF(W188="","",W188),"")</f>
        <v>17</v>
      </c>
      <c r="Y188" s="36">
        <f>IFERROR(IF(W188="","",W188*0.01788),"")</f>
        <v>0.30396000000000001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17</v>
      </c>
      <c r="X189" s="196">
        <f>IFERROR(SUM(X188:X188),"0")</f>
        <v>17</v>
      </c>
      <c r="Y189" s="196">
        <f>IFERROR(IF(Y188="",0,Y188),"0")</f>
        <v>0.30396000000000001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51</v>
      </c>
      <c r="X190" s="196">
        <f>IFERROR(SUMPRODUCT(X188:X188*H188:H188),"0")</f>
        <v>51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50</v>
      </c>
      <c r="X200" s="195">
        <f>IFERROR(IF(W200="","",W200),"")</f>
        <v>50</v>
      </c>
      <c r="Y200" s="36">
        <f>IFERROR(IF(W200="","",W200*0.0155),"")</f>
        <v>0.77500000000000002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50</v>
      </c>
      <c r="X203" s="196">
        <f>IFERROR(SUM(X200:X202),"0")</f>
        <v>50</v>
      </c>
      <c r="Y203" s="196">
        <f>IFERROR(IF(Y200="",0,Y200),"0")+IFERROR(IF(Y201="",0,Y201),"0")+IFERROR(IF(Y202="",0,Y202),"0")</f>
        <v>0.77500000000000002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280</v>
      </c>
      <c r="X204" s="196">
        <f>IFERROR(SUMPRODUCT(X200:X202*H200:H202),"0")</f>
        <v>280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60</v>
      </c>
      <c r="X243" s="195">
        <f>IFERROR(IF(W243="","",W243),"")</f>
        <v>60</v>
      </c>
      <c r="Y243" s="36">
        <f>IFERROR(IF(W243="","",W243*0.0155),"")</f>
        <v>0.92999999999999994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60</v>
      </c>
      <c r="X244" s="196">
        <f>IFERROR(SUM(X243:X243),"0")</f>
        <v>60</v>
      </c>
      <c r="Y244" s="196">
        <f>IFERROR(IF(Y243="",0,Y243),"0")</f>
        <v>0.92999999999999994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300</v>
      </c>
      <c r="X245" s="196">
        <f>IFERROR(SUMPRODUCT(X243:X243*H243:H243),"0")</f>
        <v>300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25</v>
      </c>
      <c r="X265" s="195">
        <f>IFERROR(IF(W265="","",W265),"")</f>
        <v>25</v>
      </c>
      <c r="Y265" s="36">
        <f>IFERROR(IF(W265="","",W265*0.0155),"")</f>
        <v>0.38750000000000001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25</v>
      </c>
      <c r="X267" s="196">
        <f>IFERROR(SUM(X265:X266),"0")</f>
        <v>25</v>
      </c>
      <c r="Y267" s="196">
        <f>IFERROR(IF(Y265="",0,Y265),"0")+IFERROR(IF(Y266="",0,Y266),"0")</f>
        <v>0.38750000000000001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150</v>
      </c>
      <c r="X268" s="196">
        <f>IFERROR(SUMPRODUCT(X265:X266*H265:H266),"0")</f>
        <v>150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140</v>
      </c>
      <c r="X272" s="195">
        <f>IFERROR(IF(W272="","",W272),"")</f>
        <v>140</v>
      </c>
      <c r="Y272" s="36">
        <f>IFERROR(IF(W272="","",W272*0.0155),"")</f>
        <v>2.17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140</v>
      </c>
      <c r="X274" s="196">
        <f>IFERROR(SUM(X270:X273),"0")</f>
        <v>140</v>
      </c>
      <c r="Y274" s="196">
        <f>IFERROR(IF(Y270="",0,Y270),"0")+IFERROR(IF(Y271="",0,Y271),"0")+IFERROR(IF(Y272="",0,Y272),"0")+IFERROR(IF(Y273="",0,Y273),"0")</f>
        <v>2.17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700</v>
      </c>
      <c r="X275" s="196">
        <f>IFERROR(SUMPRODUCT(X270:X273*H270:H273),"0")</f>
        <v>700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27</v>
      </c>
      <c r="X283" s="195">
        <f t="shared" si="6"/>
        <v>27</v>
      </c>
      <c r="Y283" s="36">
        <f>IFERROR(IF(W283="","",W283*0.0155),"")</f>
        <v>0.41849999999999998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27</v>
      </c>
      <c r="X297" s="196">
        <f>IFERROR(SUM(X277:X296),"0")</f>
        <v>27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0.41849999999999998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148.5</v>
      </c>
      <c r="X298" s="196">
        <f>IFERROR(SUMPRODUCT(X277:X296*H277:H296),"0")</f>
        <v>148.5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9001.48</v>
      </c>
      <c r="X299" s="196">
        <f>IFERROR(X24+X33+X41+X50+X60+X66+X71+X78+X88+X95+X103+X111+X116+X124+X129+X135+X140+X146+X150+X155+X163+X168+X175+X180+X185+X190+X197+X204+X214+X222+X227+X233+X239+X245+X250+X258+X263+X268+X275+X298,"0")</f>
        <v>9001.48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9695.3931999999968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9695.3931999999968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21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21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10220.393199999997</v>
      </c>
      <c r="X302" s="196">
        <f>GrossWeightTotalR+PalletQtyTotalR*25</f>
        <v>10220.393199999997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1911</v>
      </c>
      <c r="X303" s="196">
        <f>IFERROR(X23+X32+X40+X49+X59+X65+X70+X77+X87+X94+X102+X110+X115+X123+X128+X134+X139+X145+X149+X154+X162+X167+X174+X179+X184+X189+X196+X203+X213+X221+X226+X232+X238+X244+X249+X257+X262+X267+X274+X297,"0")</f>
        <v>1911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25.524900000000002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262.5</v>
      </c>
      <c r="D309" s="46">
        <f>IFERROR(W36*H36,"0")+IFERROR(W37*H37,"0")+IFERROR(W38*H38,"0")+IFERROR(W39*H39,"0")</f>
        <v>114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403.2</v>
      </c>
      <c r="G309" s="46">
        <f>IFERROR(W63*H63,"0")+IFERROR(W64*H64,"0")</f>
        <v>1900</v>
      </c>
      <c r="H309" s="46">
        <f>IFERROR(W69*H69,"0")</f>
        <v>0</v>
      </c>
      <c r="I309" s="46">
        <f>IFERROR(W74*H74,"0")+IFERROR(W75*H75,"0")+IFERROR(W76*H76,"0")</f>
        <v>46.800000000000004</v>
      </c>
      <c r="J309" s="46">
        <f>IFERROR(W81*H81,"0")+IFERROR(W82*H82,"0")+IFERROR(W83*H83,"0")+IFERROR(W84*H84,"0")+IFERROR(W85*H85,"0")+IFERROR(W86*H86,"0")</f>
        <v>568.80000000000007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2175.6800000000003</v>
      </c>
      <c r="M309" s="192"/>
      <c r="N309" s="46">
        <f>IFERROR(W106*H106,"0")+IFERROR(W107*H107,"0")+IFERROR(W108*H108,"0")+IFERROR(W109*H109,"0")</f>
        <v>423</v>
      </c>
      <c r="O309" s="46">
        <f>IFERROR(W114*H114,"0")</f>
        <v>162</v>
      </c>
      <c r="P309" s="46">
        <f>IFERROR(W119*H119,"0")+IFERROR(W120*H120,"0")+IFERROR(W121*H121,"0")+IFERROR(W122*H122,"0")</f>
        <v>51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1100</v>
      </c>
      <c r="W309" s="46">
        <f>IFERROR(W172*H172,"0")+IFERROR(W173*H173,"0")</f>
        <v>165</v>
      </c>
      <c r="X309" s="46">
        <f>IFERROR(W178*H178,"0")</f>
        <v>0</v>
      </c>
      <c r="Y309" s="46">
        <f>IFERROR(W183*H183,"0")</f>
        <v>0</v>
      </c>
      <c r="Z309" s="46">
        <f>IFERROR(W188*H188,"0")</f>
        <v>51</v>
      </c>
      <c r="AA309" s="46">
        <f>IFERROR(W194*H194,"0")+IFERROR(W195*H195,"0")</f>
        <v>0</v>
      </c>
      <c r="AB309" s="46">
        <f>IFERROR(W200*H200,"0")+IFERROR(W201*H201,"0")+IFERROR(W202*H202,"0")</f>
        <v>280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300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998.5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6272.88</v>
      </c>
      <c r="B312" s="60">
        <f>SUMPRODUCT(--(BB:BB="ПГП"),--(V:V="кор"),H:H,X:X)+SUMPRODUCT(--(BB:BB="ПГП"),--(V:V="кг"),X:X)</f>
        <v>2728.6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