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1,05,24 Горина\"/>
    </mc:Choice>
  </mc:AlternateContent>
  <xr:revisionPtr revIDLastSave="0" documentId="13_ncr:1_{46039FF8-EEB0-4C2B-8A3F-251E45D852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X413" i="1" s="1"/>
  <c r="O411" i="1"/>
  <c r="W409" i="1"/>
  <c r="W408" i="1"/>
  <c r="BN407" i="1"/>
  <c r="BL407" i="1"/>
  <c r="X407" i="1"/>
  <c r="BO407" i="1" s="1"/>
  <c r="O407" i="1"/>
  <c r="BN406" i="1"/>
  <c r="BL406" i="1"/>
  <c r="X406" i="1"/>
  <c r="O406" i="1"/>
  <c r="BN405" i="1"/>
  <c r="BL405" i="1"/>
  <c r="X405" i="1"/>
  <c r="X408" i="1" s="1"/>
  <c r="O405" i="1"/>
  <c r="W403" i="1"/>
  <c r="W402" i="1"/>
  <c r="BN401" i="1"/>
  <c r="BL401" i="1"/>
  <c r="X401" i="1"/>
  <c r="BO401" i="1" s="1"/>
  <c r="O401" i="1"/>
  <c r="BN400" i="1"/>
  <c r="BL400" i="1"/>
  <c r="X400" i="1"/>
  <c r="O400" i="1"/>
  <c r="BN399" i="1"/>
  <c r="BL399" i="1"/>
  <c r="X399" i="1"/>
  <c r="BO399" i="1" s="1"/>
  <c r="O399" i="1"/>
  <c r="BN398" i="1"/>
  <c r="BL398" i="1"/>
  <c r="X398" i="1"/>
  <c r="O398" i="1"/>
  <c r="BN397" i="1"/>
  <c r="BL397" i="1"/>
  <c r="X397" i="1"/>
  <c r="BO397" i="1" s="1"/>
  <c r="O397" i="1"/>
  <c r="BO396" i="1"/>
  <c r="BN396" i="1"/>
  <c r="BM396" i="1"/>
  <c r="BL396" i="1"/>
  <c r="Y396" i="1"/>
  <c r="X396" i="1"/>
  <c r="O396" i="1"/>
  <c r="BN395" i="1"/>
  <c r="BL395" i="1"/>
  <c r="X395" i="1"/>
  <c r="BO395" i="1" s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X350" i="1" s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O257" i="1"/>
  <c r="BN256" i="1"/>
  <c r="BL256" i="1"/>
  <c r="X256" i="1"/>
  <c r="BO256" i="1" s="1"/>
  <c r="O256" i="1"/>
  <c r="BN255" i="1"/>
  <c r="BL255" i="1"/>
  <c r="X255" i="1"/>
  <c r="O255" i="1"/>
  <c r="W253" i="1"/>
  <c r="W252" i="1"/>
  <c r="BN251" i="1"/>
  <c r="BL251" i="1"/>
  <c r="X251" i="1"/>
  <c r="O251" i="1"/>
  <c r="W249" i="1"/>
  <c r="W248" i="1"/>
  <c r="BN247" i="1"/>
  <c r="BL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O234" i="1"/>
  <c r="W231" i="1"/>
  <c r="W230" i="1"/>
  <c r="BN229" i="1"/>
  <c r="BL229" i="1"/>
  <c r="X229" i="1"/>
  <c r="BO229" i="1" s="1"/>
  <c r="O229" i="1"/>
  <c r="BN228" i="1"/>
  <c r="BL228" i="1"/>
  <c r="X228" i="1"/>
  <c r="O228" i="1"/>
  <c r="BN227" i="1"/>
  <c r="BL227" i="1"/>
  <c r="X227" i="1"/>
  <c r="BO227" i="1" s="1"/>
  <c r="O227" i="1"/>
  <c r="BN226" i="1"/>
  <c r="BL226" i="1"/>
  <c r="X226" i="1"/>
  <c r="O226" i="1"/>
  <c r="BN225" i="1"/>
  <c r="BL225" i="1"/>
  <c r="X225" i="1"/>
  <c r="BO225" i="1" s="1"/>
  <c r="O225" i="1"/>
  <c r="BO224" i="1"/>
  <c r="BN224" i="1"/>
  <c r="BM224" i="1"/>
  <c r="BL224" i="1"/>
  <c r="Y224" i="1"/>
  <c r="X224" i="1"/>
  <c r="O224" i="1"/>
  <c r="W221" i="1"/>
  <c r="W220" i="1"/>
  <c r="BN219" i="1"/>
  <c r="BL219" i="1"/>
  <c r="X219" i="1"/>
  <c r="O219" i="1"/>
  <c r="BN218" i="1"/>
  <c r="BL218" i="1"/>
  <c r="X218" i="1"/>
  <c r="X221" i="1" s="1"/>
  <c r="O218" i="1"/>
  <c r="W216" i="1"/>
  <c r="W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BO212" i="1" s="1"/>
  <c r="O212" i="1"/>
  <c r="BN211" i="1"/>
  <c r="BL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W206" i="1"/>
  <c r="W205" i="1"/>
  <c r="BN204" i="1"/>
  <c r="BL204" i="1"/>
  <c r="X204" i="1"/>
  <c r="O204" i="1"/>
  <c r="BN203" i="1"/>
  <c r="BL203" i="1"/>
  <c r="X203" i="1"/>
  <c r="BO203" i="1" s="1"/>
  <c r="O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BO197" i="1" s="1"/>
  <c r="O197" i="1"/>
  <c r="BN196" i="1"/>
  <c r="BL196" i="1"/>
  <c r="X196" i="1"/>
  <c r="O196" i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BO151" i="1" s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BO145" i="1" s="1"/>
  <c r="O145" i="1"/>
  <c r="BN144" i="1"/>
  <c r="BL144" i="1"/>
  <c r="X144" i="1"/>
  <c r="BO144" i="1" s="1"/>
  <c r="O144" i="1"/>
  <c r="W140" i="1"/>
  <c r="W139" i="1"/>
  <c r="BN138" i="1"/>
  <c r="BL138" i="1"/>
  <c r="X138" i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BN106" i="1"/>
  <c r="BL106" i="1"/>
  <c r="X106" i="1"/>
  <c r="X121" i="1" s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X103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50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H10" i="1"/>
  <c r="A9" i="1"/>
  <c r="F10" i="1" s="1"/>
  <c r="D7" i="1"/>
  <c r="P6" i="1"/>
  <c r="O2" i="1"/>
  <c r="BO127" i="1" l="1"/>
  <c r="BM127" i="1"/>
  <c r="Y127" i="1"/>
  <c r="BO153" i="1"/>
  <c r="BM153" i="1"/>
  <c r="Y153" i="1"/>
  <c r="BO182" i="1"/>
  <c r="BM182" i="1"/>
  <c r="Y182" i="1"/>
  <c r="BO202" i="1"/>
  <c r="BM202" i="1"/>
  <c r="Y202" i="1"/>
  <c r="BO228" i="1"/>
  <c r="BM228" i="1"/>
  <c r="Y228" i="1"/>
  <c r="X253" i="1"/>
  <c r="X252" i="1"/>
  <c r="BO251" i="1"/>
  <c r="BM251" i="1"/>
  <c r="Y251" i="1"/>
  <c r="Y252" i="1" s="1"/>
  <c r="BO255" i="1"/>
  <c r="BM255" i="1"/>
  <c r="Y255" i="1"/>
  <c r="BO294" i="1"/>
  <c r="BM294" i="1"/>
  <c r="Y294" i="1"/>
  <c r="BO349" i="1"/>
  <c r="BM349" i="1"/>
  <c r="Y349" i="1"/>
  <c r="X355" i="1"/>
  <c r="X354" i="1"/>
  <c r="BO353" i="1"/>
  <c r="BM353" i="1"/>
  <c r="Y353" i="1"/>
  <c r="Y354" i="1" s="1"/>
  <c r="BO358" i="1"/>
  <c r="BM358" i="1"/>
  <c r="Y358" i="1"/>
  <c r="BO392" i="1"/>
  <c r="BM392" i="1"/>
  <c r="Y392" i="1"/>
  <c r="BO422" i="1"/>
  <c r="BM422" i="1"/>
  <c r="Y422" i="1"/>
  <c r="BO467" i="1"/>
  <c r="BM467" i="1"/>
  <c r="Y467" i="1"/>
  <c r="W544" i="1"/>
  <c r="Y28" i="1"/>
  <c r="BM28" i="1"/>
  <c r="Y69" i="1"/>
  <c r="BM69" i="1"/>
  <c r="Y77" i="1"/>
  <c r="BM77" i="1"/>
  <c r="Y85" i="1"/>
  <c r="BM85" i="1"/>
  <c r="X93" i="1"/>
  <c r="Y99" i="1"/>
  <c r="BM99" i="1"/>
  <c r="Y113" i="1"/>
  <c r="BM113" i="1"/>
  <c r="BO117" i="1"/>
  <c r="BM117" i="1"/>
  <c r="Y117" i="1"/>
  <c r="BO138" i="1"/>
  <c r="BM138" i="1"/>
  <c r="Y138" i="1"/>
  <c r="BO164" i="1"/>
  <c r="BM164" i="1"/>
  <c r="Y164" i="1"/>
  <c r="BO190" i="1"/>
  <c r="BM190" i="1"/>
  <c r="Y190" i="1"/>
  <c r="BO213" i="1"/>
  <c r="BM213" i="1"/>
  <c r="Y213" i="1"/>
  <c r="BO241" i="1"/>
  <c r="BM241" i="1"/>
  <c r="Y241" i="1"/>
  <c r="BO267" i="1"/>
  <c r="BM267" i="1"/>
  <c r="Y267" i="1"/>
  <c r="X310" i="1"/>
  <c r="BO309" i="1"/>
  <c r="BM309" i="1"/>
  <c r="Y309" i="1"/>
  <c r="Y310" i="1" s="1"/>
  <c r="BO313" i="1"/>
  <c r="BM313" i="1"/>
  <c r="Y313" i="1"/>
  <c r="BO372" i="1"/>
  <c r="BM372" i="1"/>
  <c r="Y372" i="1"/>
  <c r="BO400" i="1"/>
  <c r="BM400" i="1"/>
  <c r="Y400" i="1"/>
  <c r="BO438" i="1"/>
  <c r="BM438" i="1"/>
  <c r="Y438" i="1"/>
  <c r="BO483" i="1"/>
  <c r="BM483" i="1"/>
  <c r="Y483" i="1"/>
  <c r="Y57" i="1"/>
  <c r="BM57" i="1"/>
  <c r="BO176" i="1"/>
  <c r="BM176" i="1"/>
  <c r="Y176" i="1"/>
  <c r="BO188" i="1"/>
  <c r="BM188" i="1"/>
  <c r="Y188" i="1"/>
  <c r="BO196" i="1"/>
  <c r="BM196" i="1"/>
  <c r="Y196" i="1"/>
  <c r="BO211" i="1"/>
  <c r="BM211" i="1"/>
  <c r="Y211" i="1"/>
  <c r="BO226" i="1"/>
  <c r="BM226" i="1"/>
  <c r="Y226" i="1"/>
  <c r="BO239" i="1"/>
  <c r="BM239" i="1"/>
  <c r="Y239" i="1"/>
  <c r="BO247" i="1"/>
  <c r="BM247" i="1"/>
  <c r="Y247" i="1"/>
  <c r="BO265" i="1"/>
  <c r="BM265" i="1"/>
  <c r="Y265" i="1"/>
  <c r="BO287" i="1"/>
  <c r="BM287" i="1"/>
  <c r="Y287" i="1"/>
  <c r="BO304" i="1"/>
  <c r="BM304" i="1"/>
  <c r="Y304" i="1"/>
  <c r="BO332" i="1"/>
  <c r="BM332" i="1"/>
  <c r="Y332" i="1"/>
  <c r="Y22" i="1"/>
  <c r="BM22" i="1"/>
  <c r="X34" i="1"/>
  <c r="Y30" i="1"/>
  <c r="BM30" i="1"/>
  <c r="Y52" i="1"/>
  <c r="BM52" i="1"/>
  <c r="Y59" i="1"/>
  <c r="BM59" i="1"/>
  <c r="Y60" i="1"/>
  <c r="BM60" i="1"/>
  <c r="Y67" i="1"/>
  <c r="BM67" i="1"/>
  <c r="Y71" i="1"/>
  <c r="BM71" i="1"/>
  <c r="Y75" i="1"/>
  <c r="BM75" i="1"/>
  <c r="Y79" i="1"/>
  <c r="BM79" i="1"/>
  <c r="Y83" i="1"/>
  <c r="BM83" i="1"/>
  <c r="Y89" i="1"/>
  <c r="BM89" i="1"/>
  <c r="BO89" i="1"/>
  <c r="Y97" i="1"/>
  <c r="BM97" i="1"/>
  <c r="Y101" i="1"/>
  <c r="BM101" i="1"/>
  <c r="Y106" i="1"/>
  <c r="BM106" i="1"/>
  <c r="BO106" i="1"/>
  <c r="Y107" i="1"/>
  <c r="BM107" i="1"/>
  <c r="Y111" i="1"/>
  <c r="BM111" i="1"/>
  <c r="Y115" i="1"/>
  <c r="BM115" i="1"/>
  <c r="Y119" i="1"/>
  <c r="BM119" i="1"/>
  <c r="X131" i="1"/>
  <c r="Y125" i="1"/>
  <c r="BM125" i="1"/>
  <c r="Y129" i="1"/>
  <c r="BM129" i="1"/>
  <c r="Y136" i="1"/>
  <c r="BM136" i="1"/>
  <c r="Y144" i="1"/>
  <c r="BM144" i="1"/>
  <c r="Y151" i="1"/>
  <c r="BM151" i="1"/>
  <c r="Y155" i="1"/>
  <c r="BM155" i="1"/>
  <c r="Y159" i="1"/>
  <c r="BM159" i="1"/>
  <c r="Y170" i="1"/>
  <c r="BM170" i="1"/>
  <c r="BO184" i="1"/>
  <c r="BM184" i="1"/>
  <c r="Y184" i="1"/>
  <c r="BO192" i="1"/>
  <c r="BM192" i="1"/>
  <c r="Y192" i="1"/>
  <c r="BO204" i="1"/>
  <c r="BM204" i="1"/>
  <c r="Y204" i="1"/>
  <c r="BO219" i="1"/>
  <c r="BM219" i="1"/>
  <c r="Y219" i="1"/>
  <c r="BO235" i="1"/>
  <c r="BM235" i="1"/>
  <c r="Y235" i="1"/>
  <c r="BO243" i="1"/>
  <c r="BM243" i="1"/>
  <c r="Y243" i="1"/>
  <c r="BO257" i="1"/>
  <c r="BM257" i="1"/>
  <c r="Y257" i="1"/>
  <c r="BO269" i="1"/>
  <c r="BM269" i="1"/>
  <c r="Y269" i="1"/>
  <c r="BO296" i="1"/>
  <c r="BM296" i="1"/>
  <c r="Y296" i="1"/>
  <c r="BO315" i="1"/>
  <c r="BM315" i="1"/>
  <c r="Y315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29" i="1"/>
  <c r="BM329" i="1"/>
  <c r="Y329" i="1"/>
  <c r="BO335" i="1"/>
  <c r="BM335" i="1"/>
  <c r="Y335" i="1"/>
  <c r="BO360" i="1"/>
  <c r="BM360" i="1"/>
  <c r="Y360" i="1"/>
  <c r="BO374" i="1"/>
  <c r="BM374" i="1"/>
  <c r="Y374" i="1"/>
  <c r="BO394" i="1"/>
  <c r="BM394" i="1"/>
  <c r="Y394" i="1"/>
  <c r="BO406" i="1"/>
  <c r="BM406" i="1"/>
  <c r="Y406" i="1"/>
  <c r="BO428" i="1"/>
  <c r="BM428" i="1"/>
  <c r="Y428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BO461" i="1"/>
  <c r="BM461" i="1"/>
  <c r="Y461" i="1"/>
  <c r="BO469" i="1"/>
  <c r="BM469" i="1"/>
  <c r="Y469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X178" i="1"/>
  <c r="X198" i="1"/>
  <c r="X206" i="1"/>
  <c r="X230" i="1"/>
  <c r="X259" i="1"/>
  <c r="X317" i="1"/>
  <c r="X316" i="1"/>
  <c r="BO334" i="1"/>
  <c r="BM334" i="1"/>
  <c r="Y334" i="1"/>
  <c r="BO343" i="1"/>
  <c r="BM343" i="1"/>
  <c r="Y343" i="1"/>
  <c r="BO366" i="1"/>
  <c r="BM366" i="1"/>
  <c r="Y366" i="1"/>
  <c r="BO390" i="1"/>
  <c r="BM390" i="1"/>
  <c r="Y390" i="1"/>
  <c r="BO398" i="1"/>
  <c r="BM398" i="1"/>
  <c r="Y398" i="1"/>
  <c r="BO417" i="1"/>
  <c r="BM417" i="1"/>
  <c r="Y417" i="1"/>
  <c r="BO432" i="1"/>
  <c r="BM432" i="1"/>
  <c r="Y432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T550" i="1"/>
  <c r="H9" i="1"/>
  <c r="A10" i="1"/>
  <c r="X25" i="1"/>
  <c r="X35" i="1"/>
  <c r="X39" i="1"/>
  <c r="X43" i="1"/>
  <c r="X47" i="1"/>
  <c r="X53" i="1"/>
  <c r="X61" i="1"/>
  <c r="X86" i="1"/>
  <c r="X94" i="1"/>
  <c r="X104" i="1"/>
  <c r="X120" i="1"/>
  <c r="X130" i="1"/>
  <c r="X139" i="1"/>
  <c r="X147" i="1"/>
  <c r="X160" i="1"/>
  <c r="X167" i="1"/>
  <c r="X171" i="1"/>
  <c r="X179" i="1"/>
  <c r="X199" i="1"/>
  <c r="X205" i="1"/>
  <c r="X216" i="1"/>
  <c r="X220" i="1"/>
  <c r="X231" i="1"/>
  <c r="L550" i="1"/>
  <c r="N550" i="1"/>
  <c r="X248" i="1"/>
  <c r="X260" i="1"/>
  <c r="X271" i="1"/>
  <c r="BO262" i="1"/>
  <c r="BM262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BO330" i="1"/>
  <c r="BM330" i="1"/>
  <c r="Y330" i="1"/>
  <c r="BO333" i="1"/>
  <c r="BM333" i="1"/>
  <c r="Y333" i="1"/>
  <c r="BO338" i="1"/>
  <c r="BM338" i="1"/>
  <c r="Y338" i="1"/>
  <c r="X340" i="1"/>
  <c r="X345" i="1"/>
  <c r="BO342" i="1"/>
  <c r="BM342" i="1"/>
  <c r="Y342" i="1"/>
  <c r="BO359" i="1"/>
  <c r="BM359" i="1"/>
  <c r="Y359" i="1"/>
  <c r="X363" i="1"/>
  <c r="BO367" i="1"/>
  <c r="BM367" i="1"/>
  <c r="Y367" i="1"/>
  <c r="X369" i="1"/>
  <c r="X376" i="1"/>
  <c r="BO371" i="1"/>
  <c r="BM371" i="1"/>
  <c r="Y371" i="1"/>
  <c r="X375" i="1"/>
  <c r="BO385" i="1"/>
  <c r="BM385" i="1"/>
  <c r="Y385" i="1"/>
  <c r="Y386" i="1" s="1"/>
  <c r="X387" i="1"/>
  <c r="X402" i="1"/>
  <c r="BO389" i="1"/>
  <c r="BM389" i="1"/>
  <c r="Y389" i="1"/>
  <c r="X403" i="1"/>
  <c r="BO393" i="1"/>
  <c r="BM393" i="1"/>
  <c r="Y393" i="1"/>
  <c r="F9" i="1"/>
  <c r="J9" i="1"/>
  <c r="B550" i="1"/>
  <c r="W541" i="1"/>
  <c r="W542" i="1"/>
  <c r="Y23" i="1"/>
  <c r="BM23" i="1"/>
  <c r="X24" i="1"/>
  <c r="W540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50" i="1"/>
  <c r="Y58" i="1"/>
  <c r="BM58" i="1"/>
  <c r="X62" i="1"/>
  <c r="E550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Y92" i="1"/>
  <c r="BM92" i="1"/>
  <c r="Y96" i="1"/>
  <c r="BM96" i="1"/>
  <c r="BO96" i="1"/>
  <c r="Y98" i="1"/>
  <c r="BM98" i="1"/>
  <c r="Y100" i="1"/>
  <c r="BM100" i="1"/>
  <c r="Y102" i="1"/>
  <c r="BM102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Y124" i="1"/>
  <c r="BM124" i="1"/>
  <c r="Y126" i="1"/>
  <c r="BM126" i="1"/>
  <c r="Y128" i="1"/>
  <c r="BM128" i="1"/>
  <c r="F550" i="1"/>
  <c r="Y135" i="1"/>
  <c r="BM135" i="1"/>
  <c r="Y137" i="1"/>
  <c r="BM137" i="1"/>
  <c r="X140" i="1"/>
  <c r="G550" i="1"/>
  <c r="Y145" i="1"/>
  <c r="BM145" i="1"/>
  <c r="X148" i="1"/>
  <c r="H550" i="1"/>
  <c r="Y152" i="1"/>
  <c r="BM152" i="1"/>
  <c r="Y154" i="1"/>
  <c r="BM154" i="1"/>
  <c r="Y156" i="1"/>
  <c r="BM156" i="1"/>
  <c r="Y158" i="1"/>
  <c r="BM158" i="1"/>
  <c r="X161" i="1"/>
  <c r="I550" i="1"/>
  <c r="Y165" i="1"/>
  <c r="Y166" i="1" s="1"/>
  <c r="BM165" i="1"/>
  <c r="X166" i="1"/>
  <c r="Y169" i="1"/>
  <c r="Y171" i="1" s="1"/>
  <c r="BM169" i="1"/>
  <c r="BO169" i="1"/>
  <c r="Y175" i="1"/>
  <c r="BM175" i="1"/>
  <c r="Y177" i="1"/>
  <c r="BM177" i="1"/>
  <c r="Y181" i="1"/>
  <c r="BM181" i="1"/>
  <c r="BO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5" i="1"/>
  <c r="BM195" i="1"/>
  <c r="Y197" i="1"/>
  <c r="BM197" i="1"/>
  <c r="Y201" i="1"/>
  <c r="Y205" i="1" s="1"/>
  <c r="BM201" i="1"/>
  <c r="BO201" i="1"/>
  <c r="Y203" i="1"/>
  <c r="BM203" i="1"/>
  <c r="J550" i="1"/>
  <c r="Y210" i="1"/>
  <c r="BM210" i="1"/>
  <c r="Y212" i="1"/>
  <c r="BM212" i="1"/>
  <c r="Y214" i="1"/>
  <c r="BM214" i="1"/>
  <c r="X215" i="1"/>
  <c r="Y218" i="1"/>
  <c r="Y220" i="1" s="1"/>
  <c r="BM218" i="1"/>
  <c r="BO218" i="1"/>
  <c r="Y225" i="1"/>
  <c r="BM225" i="1"/>
  <c r="Y227" i="1"/>
  <c r="BM227" i="1"/>
  <c r="Y229" i="1"/>
  <c r="BM229" i="1"/>
  <c r="Y234" i="1"/>
  <c r="Y248" i="1" s="1"/>
  <c r="BM234" i="1"/>
  <c r="BO234" i="1"/>
  <c r="Y236" i="1"/>
  <c r="BM236" i="1"/>
  <c r="Y238" i="1"/>
  <c r="BM238" i="1"/>
  <c r="Y240" i="1"/>
  <c r="BM240" i="1"/>
  <c r="Y242" i="1"/>
  <c r="BM242" i="1"/>
  <c r="Y244" i="1"/>
  <c r="BM244" i="1"/>
  <c r="Y246" i="1"/>
  <c r="BM246" i="1"/>
  <c r="X249" i="1"/>
  <c r="Y256" i="1"/>
  <c r="BM256" i="1"/>
  <c r="Y258" i="1"/>
  <c r="BM258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X283" i="1"/>
  <c r="BO288" i="1"/>
  <c r="BM288" i="1"/>
  <c r="Y288" i="1"/>
  <c r="X290" i="1"/>
  <c r="O550" i="1"/>
  <c r="X300" i="1"/>
  <c r="BO293" i="1"/>
  <c r="BM293" i="1"/>
  <c r="Y293" i="1"/>
  <c r="BO297" i="1"/>
  <c r="BM297" i="1"/>
  <c r="Y297" i="1"/>
  <c r="X305" i="1"/>
  <c r="Y316" i="1"/>
  <c r="BO314" i="1"/>
  <c r="BM314" i="1"/>
  <c r="Y314" i="1"/>
  <c r="BO331" i="1"/>
  <c r="BM331" i="1"/>
  <c r="Y331" i="1"/>
  <c r="BO336" i="1"/>
  <c r="BM336" i="1"/>
  <c r="Y336" i="1"/>
  <c r="BO344" i="1"/>
  <c r="BM344" i="1"/>
  <c r="Y344" i="1"/>
  <c r="X346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X409" i="1"/>
  <c r="Y418" i="1"/>
  <c r="BO416" i="1"/>
  <c r="BM416" i="1"/>
  <c r="Y416" i="1"/>
  <c r="BO429" i="1"/>
  <c r="BM429" i="1"/>
  <c r="Y429" i="1"/>
  <c r="BO433" i="1"/>
  <c r="BM433" i="1"/>
  <c r="Y433" i="1"/>
  <c r="X435" i="1"/>
  <c r="X440" i="1"/>
  <c r="BO437" i="1"/>
  <c r="BM437" i="1"/>
  <c r="Y437" i="1"/>
  <c r="Y439" i="1" s="1"/>
  <c r="BO452" i="1"/>
  <c r="BM452" i="1"/>
  <c r="Y452" i="1"/>
  <c r="BO460" i="1"/>
  <c r="BM460" i="1"/>
  <c r="Y460" i="1"/>
  <c r="BO464" i="1"/>
  <c r="BM464" i="1"/>
  <c r="Y464" i="1"/>
  <c r="BO468" i="1"/>
  <c r="BM468" i="1"/>
  <c r="Y468" i="1"/>
  <c r="BO480" i="1"/>
  <c r="BM480" i="1"/>
  <c r="Y480" i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R550" i="1"/>
  <c r="P550" i="1"/>
  <c r="X311" i="1"/>
  <c r="Q550" i="1"/>
  <c r="X339" i="1"/>
  <c r="S550" i="1"/>
  <c r="X386" i="1"/>
  <c r="Y395" i="1"/>
  <c r="BM395" i="1"/>
  <c r="Y397" i="1"/>
  <c r="BM397" i="1"/>
  <c r="Y399" i="1"/>
  <c r="BM399" i="1"/>
  <c r="Y401" i="1"/>
  <c r="BM401" i="1"/>
  <c r="Y405" i="1"/>
  <c r="BM405" i="1"/>
  <c r="BO405" i="1"/>
  <c r="Y407" i="1"/>
  <c r="BM407" i="1"/>
  <c r="Y411" i="1"/>
  <c r="Y412" i="1" s="1"/>
  <c r="BM411" i="1"/>
  <c r="BO411" i="1"/>
  <c r="X412" i="1"/>
  <c r="X419" i="1"/>
  <c r="X418" i="1"/>
  <c r="BO423" i="1"/>
  <c r="BM423" i="1"/>
  <c r="Y423" i="1"/>
  <c r="Y424" i="1" s="1"/>
  <c r="X425" i="1"/>
  <c r="X434" i="1"/>
  <c r="BO427" i="1"/>
  <c r="BM427" i="1"/>
  <c r="Y427" i="1"/>
  <c r="BO431" i="1"/>
  <c r="BM431" i="1"/>
  <c r="Y431" i="1"/>
  <c r="X439" i="1"/>
  <c r="U550" i="1"/>
  <c r="X454" i="1"/>
  <c r="BO451" i="1"/>
  <c r="BM451" i="1"/>
  <c r="Y451" i="1"/>
  <c r="Y454" i="1" s="1"/>
  <c r="BO453" i="1"/>
  <c r="BM453" i="1"/>
  <c r="Y453" i="1"/>
  <c r="X455" i="1"/>
  <c r="X471" i="1"/>
  <c r="BO459" i="1"/>
  <c r="BM459" i="1"/>
  <c r="Y459" i="1"/>
  <c r="BO462" i="1"/>
  <c r="BM462" i="1"/>
  <c r="Y462" i="1"/>
  <c r="BO466" i="1"/>
  <c r="BM466" i="1"/>
  <c r="Y466" i="1"/>
  <c r="BO470" i="1"/>
  <c r="BM470" i="1"/>
  <c r="Y470" i="1"/>
  <c r="X472" i="1"/>
  <c r="X477" i="1"/>
  <c r="BO474" i="1"/>
  <c r="BM474" i="1"/>
  <c r="Y474" i="1"/>
  <c r="Y476" i="1" s="1"/>
  <c r="V550" i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Y514" i="1" s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61" i="1" l="1"/>
  <c r="Y523" i="1"/>
  <c r="Y259" i="1"/>
  <c r="Y230" i="1"/>
  <c r="Y215" i="1"/>
  <c r="Y130" i="1"/>
  <c r="Y120" i="1"/>
  <c r="Y86" i="1"/>
  <c r="X541" i="1"/>
  <c r="Y485" i="1"/>
  <c r="Y277" i="1"/>
  <c r="Y178" i="1"/>
  <c r="Y160" i="1"/>
  <c r="Y147" i="1"/>
  <c r="Y139" i="1"/>
  <c r="Y93" i="1"/>
  <c r="X542" i="1"/>
  <c r="Y24" i="1"/>
  <c r="Y368" i="1"/>
  <c r="Y363" i="1"/>
  <c r="Y339" i="1"/>
  <c r="Y507" i="1"/>
  <c r="X543" i="1"/>
  <c r="Y434" i="1"/>
  <c r="Y408" i="1"/>
  <c r="Y538" i="1"/>
  <c r="Y491" i="1"/>
  <c r="Y300" i="1"/>
  <c r="Y198" i="1"/>
  <c r="Y103" i="1"/>
  <c r="Y34" i="1"/>
  <c r="X544" i="1"/>
  <c r="W543" i="1"/>
  <c r="Y375" i="1"/>
  <c r="Y289" i="1"/>
  <c r="Y471" i="1"/>
  <c r="Y271" i="1"/>
  <c r="Y402" i="1"/>
  <c r="Y345" i="1"/>
  <c r="X540" i="1"/>
  <c r="Y545" i="1" l="1"/>
</calcChain>
</file>

<file path=xl/sharedStrings.xml><?xml version="1.0" encoding="utf-8"?>
<sst xmlns="http://schemas.openxmlformats.org/spreadsheetml/2006/main" count="2336" uniqueCount="776">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</sst>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31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55" t="s">
        <v>0</v>
      </c>
      <c r="E1" s="378"/>
      <c r="F1" s="378"/>
      <c r="G1" s="12" t="s">
        <v>1</v>
      </c>
      <c r="H1" s="555" t="s">
        <v>2</v>
      </c>
      <c r="I1" s="378"/>
      <c r="J1" s="378"/>
      <c r="K1" s="378"/>
      <c r="L1" s="378"/>
      <c r="M1" s="378"/>
      <c r="N1" s="378"/>
      <c r="O1" s="378"/>
      <c r="P1" s="378"/>
      <c r="Q1" s="377" t="s">
        <v>3</v>
      </c>
      <c r="R1" s="378"/>
      <c r="S1" s="37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3"/>
      <c r="P3" s="383"/>
      <c r="Q3" s="383"/>
      <c r="R3" s="383"/>
      <c r="S3" s="383"/>
      <c r="T3" s="383"/>
      <c r="U3" s="383"/>
      <c r="V3" s="383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696" t="s">
        <v>8</v>
      </c>
      <c r="B5" s="418"/>
      <c r="C5" s="414"/>
      <c r="D5" s="685"/>
      <c r="E5" s="686"/>
      <c r="F5" s="448" t="s">
        <v>9</v>
      </c>
      <c r="G5" s="414"/>
      <c r="H5" s="685"/>
      <c r="I5" s="724"/>
      <c r="J5" s="724"/>
      <c r="K5" s="724"/>
      <c r="L5" s="686"/>
      <c r="M5" s="58"/>
      <c r="O5" s="24" t="s">
        <v>10</v>
      </c>
      <c r="P5" s="455">
        <v>45430</v>
      </c>
      <c r="Q5" s="456"/>
      <c r="S5" s="557" t="s">
        <v>11</v>
      </c>
      <c r="T5" s="481"/>
      <c r="U5" s="560" t="s">
        <v>12</v>
      </c>
      <c r="V5" s="456"/>
      <c r="AA5" s="51"/>
      <c r="AB5" s="51"/>
      <c r="AC5" s="51"/>
    </row>
    <row r="6" spans="1:30" s="370" customFormat="1" ht="24" customHeight="1" x14ac:dyDescent="0.2">
      <c r="A6" s="696" t="s">
        <v>13</v>
      </c>
      <c r="B6" s="418"/>
      <c r="C6" s="414"/>
      <c r="D6" s="488" t="s">
        <v>14</v>
      </c>
      <c r="E6" s="489"/>
      <c r="F6" s="489"/>
      <c r="G6" s="489"/>
      <c r="H6" s="489"/>
      <c r="I6" s="489"/>
      <c r="J6" s="489"/>
      <c r="K6" s="489"/>
      <c r="L6" s="456"/>
      <c r="M6" s="59"/>
      <c r="O6" s="24" t="s">
        <v>15</v>
      </c>
      <c r="P6" s="741" t="str">
        <f>IF(P5=0," ",CHOOSE(WEEKDAY(P5,2),"Понедельник","Вторник","Среда","Четверг","Пятница","Суббота","Воскресенье"))</f>
        <v>Суббота</v>
      </c>
      <c r="Q6" s="381"/>
      <c r="S6" s="733" t="s">
        <v>16</v>
      </c>
      <c r="T6" s="481"/>
      <c r="U6" s="508" t="s">
        <v>17</v>
      </c>
      <c r="V6" s="509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78" t="str">
        <f>IFERROR(VLOOKUP(DeliveryAddress,Table,3,0),1)</f>
        <v>5</v>
      </c>
      <c r="E7" s="579"/>
      <c r="F7" s="579"/>
      <c r="G7" s="579"/>
      <c r="H7" s="579"/>
      <c r="I7" s="579"/>
      <c r="J7" s="579"/>
      <c r="K7" s="579"/>
      <c r="L7" s="395"/>
      <c r="M7" s="60"/>
      <c r="O7" s="24"/>
      <c r="P7" s="42"/>
      <c r="Q7" s="42"/>
      <c r="S7" s="383"/>
      <c r="T7" s="481"/>
      <c r="U7" s="510"/>
      <c r="V7" s="511"/>
      <c r="AA7" s="51"/>
      <c r="AB7" s="51"/>
      <c r="AC7" s="51"/>
    </row>
    <row r="8" spans="1:30" s="370" customFormat="1" ht="25.5" customHeight="1" x14ac:dyDescent="0.2">
      <c r="A8" s="391" t="s">
        <v>18</v>
      </c>
      <c r="B8" s="392"/>
      <c r="C8" s="393"/>
      <c r="D8" s="693"/>
      <c r="E8" s="694"/>
      <c r="F8" s="694"/>
      <c r="G8" s="694"/>
      <c r="H8" s="694"/>
      <c r="I8" s="694"/>
      <c r="J8" s="694"/>
      <c r="K8" s="694"/>
      <c r="L8" s="695"/>
      <c r="M8" s="61"/>
      <c r="O8" s="24" t="s">
        <v>19</v>
      </c>
      <c r="P8" s="394">
        <v>0.33333333333333331</v>
      </c>
      <c r="Q8" s="395"/>
      <c r="S8" s="383"/>
      <c r="T8" s="481"/>
      <c r="U8" s="510"/>
      <c r="V8" s="511"/>
      <c r="AA8" s="51"/>
      <c r="AB8" s="51"/>
      <c r="AC8" s="51"/>
    </row>
    <row r="9" spans="1:30" s="370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462"/>
      <c r="E9" s="458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457" t="str">
        <f>IF(AND($A$9="Тип доверенности/получателя при получении в адресе перегруза:",$D$9="Разовая доверенность"),"Введите ФИО","")</f>
        <v/>
      </c>
      <c r="I9" s="458"/>
      <c r="J9" s="4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8"/>
      <c r="L9" s="458"/>
      <c r="M9" s="371"/>
      <c r="O9" s="26" t="s">
        <v>20</v>
      </c>
      <c r="P9" s="632"/>
      <c r="Q9" s="390"/>
      <c r="S9" s="383"/>
      <c r="T9" s="481"/>
      <c r="U9" s="512"/>
      <c r="V9" s="513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462"/>
      <c r="E10" s="458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524" t="str">
        <f>IFERROR(VLOOKUP($D$10,Proxy,2,FALSE),"")</f>
        <v/>
      </c>
      <c r="I10" s="383"/>
      <c r="J10" s="383"/>
      <c r="K10" s="383"/>
      <c r="L10" s="383"/>
      <c r="M10" s="369"/>
      <c r="O10" s="26" t="s">
        <v>21</v>
      </c>
      <c r="P10" s="584"/>
      <c r="Q10" s="585"/>
      <c r="T10" s="24" t="s">
        <v>22</v>
      </c>
      <c r="U10" s="760" t="s">
        <v>23</v>
      </c>
      <c r="V10" s="509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35"/>
      <c r="Q11" s="456"/>
      <c r="T11" s="24" t="s">
        <v>26</v>
      </c>
      <c r="U11" s="389" t="s">
        <v>27</v>
      </c>
      <c r="V11" s="390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452" t="s">
        <v>28</v>
      </c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4"/>
      <c r="M12" s="62"/>
      <c r="O12" s="24" t="s">
        <v>29</v>
      </c>
      <c r="P12" s="394"/>
      <c r="Q12" s="395"/>
      <c r="R12" s="23"/>
      <c r="T12" s="24"/>
      <c r="U12" s="378"/>
      <c r="V12" s="383"/>
      <c r="AA12" s="51"/>
      <c r="AB12" s="51"/>
      <c r="AC12" s="51"/>
    </row>
    <row r="13" spans="1:30" s="370" customFormat="1" ht="23.25" customHeight="1" x14ac:dyDescent="0.2">
      <c r="A13" s="452" t="s">
        <v>30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4"/>
      <c r="M13" s="62"/>
      <c r="N13" s="26"/>
      <c r="O13" s="26" t="s">
        <v>31</v>
      </c>
      <c r="P13" s="389"/>
      <c r="Q13" s="390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452" t="s">
        <v>32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417" t="s">
        <v>33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4"/>
      <c r="M15" s="63"/>
      <c r="O15" s="668" t="s">
        <v>34</v>
      </c>
      <c r="P15" s="378"/>
      <c r="Q15" s="378"/>
      <c r="R15" s="378"/>
      <c r="S15" s="37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87" t="s">
        <v>35</v>
      </c>
      <c r="B17" s="387" t="s">
        <v>36</v>
      </c>
      <c r="C17" s="697" t="s">
        <v>37</v>
      </c>
      <c r="D17" s="387" t="s">
        <v>38</v>
      </c>
      <c r="E17" s="424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387" t="s">
        <v>48</v>
      </c>
      <c r="P17" s="709"/>
      <c r="Q17" s="709"/>
      <c r="R17" s="709"/>
      <c r="S17" s="424"/>
      <c r="T17" s="413" t="s">
        <v>49</v>
      </c>
      <c r="U17" s="414"/>
      <c r="V17" s="387" t="s">
        <v>50</v>
      </c>
      <c r="W17" s="387" t="s">
        <v>51</v>
      </c>
      <c r="X17" s="460" t="s">
        <v>52</v>
      </c>
      <c r="Y17" s="387" t="s">
        <v>53</v>
      </c>
      <c r="Z17" s="531" t="s">
        <v>54</v>
      </c>
      <c r="AA17" s="531" t="s">
        <v>55</v>
      </c>
      <c r="AB17" s="531" t="s">
        <v>56</v>
      </c>
      <c r="AC17" s="700"/>
      <c r="AD17" s="701"/>
      <c r="AE17" s="675"/>
      <c r="BB17" s="411" t="s">
        <v>57</v>
      </c>
    </row>
    <row r="18" spans="1:67" ht="14.25" customHeight="1" x14ac:dyDescent="0.2">
      <c r="A18" s="388"/>
      <c r="B18" s="388"/>
      <c r="C18" s="388"/>
      <c r="D18" s="425"/>
      <c r="E18" s="426"/>
      <c r="F18" s="388"/>
      <c r="G18" s="388"/>
      <c r="H18" s="388"/>
      <c r="I18" s="388"/>
      <c r="J18" s="388"/>
      <c r="K18" s="388"/>
      <c r="L18" s="388"/>
      <c r="M18" s="388"/>
      <c r="N18" s="388"/>
      <c r="O18" s="425"/>
      <c r="P18" s="710"/>
      <c r="Q18" s="710"/>
      <c r="R18" s="710"/>
      <c r="S18" s="426"/>
      <c r="T18" s="368" t="s">
        <v>58</v>
      </c>
      <c r="U18" s="368" t="s">
        <v>59</v>
      </c>
      <c r="V18" s="388"/>
      <c r="W18" s="388"/>
      <c r="X18" s="461"/>
      <c r="Y18" s="388"/>
      <c r="Z18" s="532"/>
      <c r="AA18" s="532"/>
      <c r="AB18" s="702"/>
      <c r="AC18" s="703"/>
      <c r="AD18" s="704"/>
      <c r="AE18" s="676"/>
      <c r="BB18" s="383"/>
    </row>
    <row r="19" spans="1:67" ht="27.75" customHeight="1" x14ac:dyDescent="0.2">
      <c r="A19" s="490" t="s">
        <v>60</v>
      </c>
      <c r="B19" s="491"/>
      <c r="C19" s="491"/>
      <c r="D19" s="491"/>
      <c r="E19" s="491"/>
      <c r="F19" s="491"/>
      <c r="G19" s="491"/>
      <c r="H19" s="491"/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8"/>
      <c r="AA19" s="48"/>
    </row>
    <row r="20" spans="1:67" ht="16.5" customHeight="1" x14ac:dyDescent="0.25">
      <c r="A20" s="382" t="s">
        <v>60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67"/>
      <c r="AA20" s="367"/>
    </row>
    <row r="21" spans="1:67" ht="14.25" customHeight="1" x14ac:dyDescent="0.25">
      <c r="A21" s="385" t="s">
        <v>61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  <c r="X21" s="383"/>
      <c r="Y21" s="383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81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67" t="s">
        <v>66</v>
      </c>
      <c r="P22" s="380"/>
      <c r="Q22" s="380"/>
      <c r="R22" s="380"/>
      <c r="S22" s="381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81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3"/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404"/>
      <c r="O24" s="405" t="s">
        <v>72</v>
      </c>
      <c r="P24" s="392"/>
      <c r="Q24" s="392"/>
      <c r="R24" s="392"/>
      <c r="S24" s="392"/>
      <c r="T24" s="392"/>
      <c r="U24" s="393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x14ac:dyDescent="0.2">
      <c r="A25" s="383"/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404"/>
      <c r="O25" s="405" t="s">
        <v>72</v>
      </c>
      <c r="P25" s="392"/>
      <c r="Q25" s="392"/>
      <c r="R25" s="392"/>
      <c r="S25" s="392"/>
      <c r="T25" s="392"/>
      <c r="U25" s="393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customHeight="1" x14ac:dyDescent="0.25">
      <c r="A26" s="385" t="s">
        <v>74</v>
      </c>
      <c r="B26" s="383"/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  <c r="X26" s="383"/>
      <c r="Y26" s="383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81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81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86">
        <v>4607091383935</v>
      </c>
      <c r="E29" s="381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81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86">
        <v>4607091383935</v>
      </c>
      <c r="E30" s="381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5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81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81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81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9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81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7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3"/>
      <c r="B34" s="383"/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404"/>
      <c r="O34" s="405" t="s">
        <v>72</v>
      </c>
      <c r="P34" s="392"/>
      <c r="Q34" s="392"/>
      <c r="R34" s="392"/>
      <c r="S34" s="392"/>
      <c r="T34" s="392"/>
      <c r="U34" s="393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404"/>
      <c r="O35" s="405" t="s">
        <v>72</v>
      </c>
      <c r="P35" s="392"/>
      <c r="Q35" s="392"/>
      <c r="R35" s="392"/>
      <c r="S35" s="392"/>
      <c r="T35" s="392"/>
      <c r="U35" s="393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customHeight="1" x14ac:dyDescent="0.25">
      <c r="A36" s="385" t="s">
        <v>88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81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3"/>
      <c r="B38" s="383"/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404"/>
      <c r="O38" s="405" t="s">
        <v>72</v>
      </c>
      <c r="P38" s="392"/>
      <c r="Q38" s="392"/>
      <c r="R38" s="392"/>
      <c r="S38" s="392"/>
      <c r="T38" s="392"/>
      <c r="U38" s="393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404"/>
      <c r="O39" s="405" t="s">
        <v>72</v>
      </c>
      <c r="P39" s="392"/>
      <c r="Q39" s="392"/>
      <c r="R39" s="392"/>
      <c r="S39" s="392"/>
      <c r="T39" s="392"/>
      <c r="U39" s="393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customHeight="1" x14ac:dyDescent="0.25">
      <c r="A40" s="385" t="s">
        <v>93</v>
      </c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3"/>
      <c r="X40" s="383"/>
      <c r="Y40" s="383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81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3"/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404"/>
      <c r="O42" s="405" t="s">
        <v>72</v>
      </c>
      <c r="P42" s="392"/>
      <c r="Q42" s="392"/>
      <c r="R42" s="392"/>
      <c r="S42" s="392"/>
      <c r="T42" s="392"/>
      <c r="U42" s="393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x14ac:dyDescent="0.2">
      <c r="A43" s="383"/>
      <c r="B43" s="383"/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404"/>
      <c r="O43" s="405" t="s">
        <v>72</v>
      </c>
      <c r="P43" s="392"/>
      <c r="Q43" s="392"/>
      <c r="R43" s="392"/>
      <c r="S43" s="392"/>
      <c r="T43" s="392"/>
      <c r="U43" s="393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customHeight="1" x14ac:dyDescent="0.25">
      <c r="A44" s="385" t="s">
        <v>97</v>
      </c>
      <c r="B44" s="383"/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3"/>
      <c r="R44" s="383"/>
      <c r="S44" s="383"/>
      <c r="T44" s="383"/>
      <c r="U44" s="383"/>
      <c r="V44" s="383"/>
      <c r="W44" s="383"/>
      <c r="X44" s="383"/>
      <c r="Y44" s="383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81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3"/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404"/>
      <c r="O46" s="405" t="s">
        <v>72</v>
      </c>
      <c r="P46" s="392"/>
      <c r="Q46" s="392"/>
      <c r="R46" s="392"/>
      <c r="S46" s="392"/>
      <c r="T46" s="392"/>
      <c r="U46" s="393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x14ac:dyDescent="0.2">
      <c r="A47" s="383"/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404"/>
      <c r="O47" s="405" t="s">
        <v>72</v>
      </c>
      <c r="P47" s="392"/>
      <c r="Q47" s="392"/>
      <c r="R47" s="392"/>
      <c r="S47" s="392"/>
      <c r="T47" s="392"/>
      <c r="U47" s="393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customHeight="1" x14ac:dyDescent="0.2">
      <c r="A48" s="490" t="s">
        <v>100</v>
      </c>
      <c r="B48" s="491"/>
      <c r="C48" s="491"/>
      <c r="D48" s="491"/>
      <c r="E48" s="491"/>
      <c r="F48" s="491"/>
      <c r="G48" s="491"/>
      <c r="H48" s="491"/>
      <c r="I48" s="491"/>
      <c r="J48" s="491"/>
      <c r="K48" s="491"/>
      <c r="L48" s="491"/>
      <c r="M48" s="491"/>
      <c r="N48" s="491"/>
      <c r="O48" s="491"/>
      <c r="P48" s="491"/>
      <c r="Q48" s="491"/>
      <c r="R48" s="491"/>
      <c r="S48" s="491"/>
      <c r="T48" s="491"/>
      <c r="U48" s="491"/>
      <c r="V48" s="491"/>
      <c r="W48" s="491"/>
      <c r="X48" s="491"/>
      <c r="Y48" s="491"/>
      <c r="Z48" s="48"/>
      <c r="AA48" s="48"/>
    </row>
    <row r="49" spans="1:67" ht="16.5" customHeight="1" x14ac:dyDescent="0.25">
      <c r="A49" s="382" t="s">
        <v>101</v>
      </c>
      <c r="B49" s="383"/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3"/>
      <c r="W49" s="383"/>
      <c r="X49" s="383"/>
      <c r="Y49" s="383"/>
      <c r="Z49" s="367"/>
      <c r="AA49" s="367"/>
    </row>
    <row r="50" spans="1:67" ht="14.25" customHeight="1" x14ac:dyDescent="0.25">
      <c r="A50" s="385" t="s">
        <v>102</v>
      </c>
      <c r="B50" s="383"/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81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4"/>
      <c r="U51" s="34"/>
      <c r="V51" s="35" t="s">
        <v>67</v>
      </c>
      <c r="W51" s="373">
        <v>0</v>
      </c>
      <c r="X51" s="374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81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4"/>
      <c r="U52" s="34"/>
      <c r="V52" s="35" t="s">
        <v>67</v>
      </c>
      <c r="W52" s="373">
        <v>0</v>
      </c>
      <c r="X52" s="374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3"/>
      <c r="B53" s="383"/>
      <c r="C53" s="383"/>
      <c r="D53" s="383"/>
      <c r="E53" s="383"/>
      <c r="F53" s="383"/>
      <c r="G53" s="383"/>
      <c r="H53" s="383"/>
      <c r="I53" s="383"/>
      <c r="J53" s="383"/>
      <c r="K53" s="383"/>
      <c r="L53" s="383"/>
      <c r="M53" s="383"/>
      <c r="N53" s="404"/>
      <c r="O53" s="405" t="s">
        <v>72</v>
      </c>
      <c r="P53" s="392"/>
      <c r="Q53" s="392"/>
      <c r="R53" s="392"/>
      <c r="S53" s="392"/>
      <c r="T53" s="392"/>
      <c r="U53" s="393"/>
      <c r="V53" s="37" t="s">
        <v>73</v>
      </c>
      <c r="W53" s="375">
        <f>IFERROR(W51/H51,"0")+IFERROR(W52/H52,"0")</f>
        <v>0</v>
      </c>
      <c r="X53" s="375">
        <f>IFERROR(X51/H51,"0")+IFERROR(X52/H52,"0")</f>
        <v>0</v>
      </c>
      <c r="Y53" s="375">
        <f>IFERROR(IF(Y51="",0,Y51),"0")+IFERROR(IF(Y52="",0,Y52),"0")</f>
        <v>0</v>
      </c>
      <c r="Z53" s="376"/>
      <c r="AA53" s="376"/>
    </row>
    <row r="54" spans="1:67" x14ac:dyDescent="0.2">
      <c r="A54" s="383"/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404"/>
      <c r="O54" s="405" t="s">
        <v>72</v>
      </c>
      <c r="P54" s="392"/>
      <c r="Q54" s="392"/>
      <c r="R54" s="392"/>
      <c r="S54" s="392"/>
      <c r="T54" s="392"/>
      <c r="U54" s="393"/>
      <c r="V54" s="37" t="s">
        <v>67</v>
      </c>
      <c r="W54" s="375">
        <f>IFERROR(SUM(W51:W52),"0")</f>
        <v>0</v>
      </c>
      <c r="X54" s="375">
        <f>IFERROR(SUM(X51:X52),"0")</f>
        <v>0</v>
      </c>
      <c r="Y54" s="37"/>
      <c r="Z54" s="376"/>
      <c r="AA54" s="376"/>
    </row>
    <row r="55" spans="1:67" ht="16.5" customHeight="1" x14ac:dyDescent="0.25">
      <c r="A55" s="382" t="s">
        <v>109</v>
      </c>
      <c r="B55" s="383"/>
      <c r="C55" s="383"/>
      <c r="D55" s="383"/>
      <c r="E55" s="383"/>
      <c r="F55" s="383"/>
      <c r="G55" s="383"/>
      <c r="H55" s="383"/>
      <c r="I55" s="383"/>
      <c r="J55" s="383"/>
      <c r="K55" s="383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/>
      <c r="Z55" s="367"/>
      <c r="AA55" s="367"/>
    </row>
    <row r="56" spans="1:67" ht="14.25" customHeight="1" x14ac:dyDescent="0.25">
      <c r="A56" s="385" t="s">
        <v>110</v>
      </c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81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4"/>
      <c r="U57" s="34"/>
      <c r="V57" s="35" t="s">
        <v>67</v>
      </c>
      <c r="W57" s="373">
        <v>220</v>
      </c>
      <c r="X57" s="374">
        <f>IFERROR(IF(W57="",0,CEILING((W57/$H57),1)*$H57),"")</f>
        <v>226.8</v>
      </c>
      <c r="Y57" s="36">
        <f>IFERROR(IF(X57=0,"",ROUNDUP(X57/H57,0)*0.02175),"")</f>
        <v>0.45674999999999999</v>
      </c>
      <c r="Z57" s="56"/>
      <c r="AA57" s="57"/>
      <c r="AE57" s="64"/>
      <c r="BB57" s="79" t="s">
        <v>1</v>
      </c>
      <c r="BL57" s="64">
        <f>IFERROR(W57*I57/H57,"0")</f>
        <v>229.77777777777774</v>
      </c>
      <c r="BM57" s="64">
        <f>IFERROR(X57*I57/H57,"0")</f>
        <v>236.88</v>
      </c>
      <c r="BN57" s="64">
        <f>IFERROR(1/J57*(W57/H57),"0")</f>
        <v>0.36375661375661372</v>
      </c>
      <c r="BO57" s="64">
        <f>IFERROR(1/J57*(X57/H57),"0")</f>
        <v>0.375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81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81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4"/>
      <c r="U59" s="34"/>
      <c r="V59" s="35" t="s">
        <v>67</v>
      </c>
      <c r="W59" s="373">
        <v>9</v>
      </c>
      <c r="X59" s="374">
        <f>IFERROR(IF(W59="",0,CEILING((W59/$H59),1)*$H59),"")</f>
        <v>9</v>
      </c>
      <c r="Y59" s="36">
        <f>IFERROR(IF(X59=0,"",ROUNDUP(X59/H59,0)*0.00937),"")</f>
        <v>1.874E-2</v>
      </c>
      <c r="Z59" s="56"/>
      <c r="AA59" s="57"/>
      <c r="AE59" s="64"/>
      <c r="BB59" s="81" t="s">
        <v>1</v>
      </c>
      <c r="BL59" s="64">
        <f>IFERROR(W59*I59/H59,"0")</f>
        <v>9.48</v>
      </c>
      <c r="BM59" s="64">
        <f>IFERROR(X59*I59/H59,"0")</f>
        <v>9.48</v>
      </c>
      <c r="BN59" s="64">
        <f>IFERROR(1/J59*(W59/H59),"0")</f>
        <v>1.6666666666666666E-2</v>
      </c>
      <c r="BO59" s="64">
        <f>IFERROR(1/J59*(X59/H59),"0")</f>
        <v>1.6666666666666666E-2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81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423" t="s">
        <v>119</v>
      </c>
      <c r="P60" s="380"/>
      <c r="Q60" s="380"/>
      <c r="R60" s="380"/>
      <c r="S60" s="381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3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404"/>
      <c r="O61" s="405" t="s">
        <v>72</v>
      </c>
      <c r="P61" s="392"/>
      <c r="Q61" s="392"/>
      <c r="R61" s="392"/>
      <c r="S61" s="392"/>
      <c r="T61" s="392"/>
      <c r="U61" s="393"/>
      <c r="V61" s="37" t="s">
        <v>73</v>
      </c>
      <c r="W61" s="375">
        <f>IFERROR(W57/H57,"0")+IFERROR(W58/H58,"0")+IFERROR(W59/H59,"0")+IFERROR(W60/H60,"0")</f>
        <v>22.37037037037037</v>
      </c>
      <c r="X61" s="375">
        <f>IFERROR(X57/H57,"0")+IFERROR(X58/H58,"0")+IFERROR(X59/H59,"0")+IFERROR(X60/H60,"0")</f>
        <v>23</v>
      </c>
      <c r="Y61" s="375">
        <f>IFERROR(IF(Y57="",0,Y57),"0")+IFERROR(IF(Y58="",0,Y58),"0")+IFERROR(IF(Y59="",0,Y59),"0")+IFERROR(IF(Y60="",0,Y60),"0")</f>
        <v>0.47548999999999997</v>
      </c>
      <c r="Z61" s="376"/>
      <c r="AA61" s="376"/>
    </row>
    <row r="62" spans="1:67" x14ac:dyDescent="0.2">
      <c r="A62" s="383"/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404"/>
      <c r="O62" s="405" t="s">
        <v>72</v>
      </c>
      <c r="P62" s="392"/>
      <c r="Q62" s="392"/>
      <c r="R62" s="392"/>
      <c r="S62" s="392"/>
      <c r="T62" s="392"/>
      <c r="U62" s="393"/>
      <c r="V62" s="37" t="s">
        <v>67</v>
      </c>
      <c r="W62" s="375">
        <f>IFERROR(SUM(W57:W60),"0")</f>
        <v>229</v>
      </c>
      <c r="X62" s="375">
        <f>IFERROR(SUM(X57:X60),"0")</f>
        <v>235.8</v>
      </c>
      <c r="Y62" s="37"/>
      <c r="Z62" s="376"/>
      <c r="AA62" s="376"/>
    </row>
    <row r="63" spans="1:67" ht="16.5" customHeight="1" x14ac:dyDescent="0.25">
      <c r="A63" s="382" t="s">
        <v>100</v>
      </c>
      <c r="B63" s="383"/>
      <c r="C63" s="383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67"/>
      <c r="AA63" s="367"/>
    </row>
    <row r="64" spans="1:67" ht="14.25" customHeight="1" x14ac:dyDescent="0.25">
      <c r="A64" s="385" t="s">
        <v>110</v>
      </c>
      <c r="B64" s="383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83"/>
      <c r="W64" s="383"/>
      <c r="X64" s="383"/>
      <c r="Y64" s="383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81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86">
        <v>4607091385670</v>
      </c>
      <c r="E66" s="381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65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81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86">
        <v>4607091385670</v>
      </c>
      <c r="E67" s="381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58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81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81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81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4"/>
      <c r="U69" s="34"/>
      <c r="V69" s="35" t="s">
        <v>67</v>
      </c>
      <c r="W69" s="373">
        <v>0</v>
      </c>
      <c r="X69" s="37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4301011514</v>
      </c>
      <c r="D70" s="386">
        <v>4680115882133</v>
      </c>
      <c r="E70" s="381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47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4301011703</v>
      </c>
      <c r="D71" s="386">
        <v>4680115882133</v>
      </c>
      <c r="E71" s="381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81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81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6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4"/>
      <c r="U73" s="34"/>
      <c r="V73" s="35" t="s">
        <v>67</v>
      </c>
      <c r="W73" s="373">
        <v>0</v>
      </c>
      <c r="X73" s="374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81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6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81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81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81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81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6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81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4"/>
      <c r="U79" s="34"/>
      <c r="V79" s="35" t="s">
        <v>67</v>
      </c>
      <c r="W79" s="373">
        <v>0</v>
      </c>
      <c r="X79" s="37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81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81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7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81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81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4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81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7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81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7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3"/>
      <c r="B86" s="383"/>
      <c r="C86" s="383"/>
      <c r="D86" s="383"/>
      <c r="E86" s="383"/>
      <c r="F86" s="383"/>
      <c r="G86" s="383"/>
      <c r="H86" s="383"/>
      <c r="I86" s="383"/>
      <c r="J86" s="383"/>
      <c r="K86" s="383"/>
      <c r="L86" s="383"/>
      <c r="M86" s="383"/>
      <c r="N86" s="404"/>
      <c r="O86" s="405" t="s">
        <v>72</v>
      </c>
      <c r="P86" s="392"/>
      <c r="Q86" s="392"/>
      <c r="R86" s="392"/>
      <c r="S86" s="392"/>
      <c r="T86" s="392"/>
      <c r="U86" s="393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6"/>
      <c r="AA86" s="376"/>
    </row>
    <row r="87" spans="1:67" x14ac:dyDescent="0.2">
      <c r="A87" s="383"/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404"/>
      <c r="O87" s="405" t="s">
        <v>72</v>
      </c>
      <c r="P87" s="392"/>
      <c r="Q87" s="392"/>
      <c r="R87" s="392"/>
      <c r="S87" s="392"/>
      <c r="T87" s="392"/>
      <c r="U87" s="393"/>
      <c r="V87" s="37" t="s">
        <v>67</v>
      </c>
      <c r="W87" s="375">
        <f>IFERROR(SUM(W65:W85),"0")</f>
        <v>0</v>
      </c>
      <c r="X87" s="375">
        <f>IFERROR(SUM(X65:X85),"0")</f>
        <v>0</v>
      </c>
      <c r="Y87" s="37"/>
      <c r="Z87" s="376"/>
      <c r="AA87" s="376"/>
    </row>
    <row r="88" spans="1:67" ht="14.25" customHeight="1" x14ac:dyDescent="0.25">
      <c r="A88" s="385" t="s">
        <v>102</v>
      </c>
      <c r="B88" s="383"/>
      <c r="C88" s="383"/>
      <c r="D88" s="383"/>
      <c r="E88" s="383"/>
      <c r="F88" s="383"/>
      <c r="G88" s="383"/>
      <c r="H88" s="383"/>
      <c r="I88" s="383"/>
      <c r="J88" s="383"/>
      <c r="K88" s="383"/>
      <c r="L88" s="383"/>
      <c r="M88" s="383"/>
      <c r="N88" s="383"/>
      <c r="O88" s="383"/>
      <c r="P88" s="383"/>
      <c r="Q88" s="383"/>
      <c r="R88" s="383"/>
      <c r="S88" s="383"/>
      <c r="T88" s="383"/>
      <c r="U88" s="383"/>
      <c r="V88" s="383"/>
      <c r="W88" s="383"/>
      <c r="X88" s="383"/>
      <c r="Y88" s="383"/>
      <c r="Z88" s="366"/>
      <c r="AA88" s="366"/>
    </row>
    <row r="89" spans="1:67" ht="16.5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81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81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3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81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81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3"/>
      <c r="B93" s="383"/>
      <c r="C93" s="383"/>
      <c r="D93" s="383"/>
      <c r="E93" s="383"/>
      <c r="F93" s="383"/>
      <c r="G93" s="383"/>
      <c r="H93" s="383"/>
      <c r="I93" s="383"/>
      <c r="J93" s="383"/>
      <c r="K93" s="383"/>
      <c r="L93" s="383"/>
      <c r="M93" s="383"/>
      <c r="N93" s="404"/>
      <c r="O93" s="405" t="s">
        <v>72</v>
      </c>
      <c r="P93" s="392"/>
      <c r="Q93" s="392"/>
      <c r="R93" s="392"/>
      <c r="S93" s="392"/>
      <c r="T93" s="392"/>
      <c r="U93" s="393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x14ac:dyDescent="0.2">
      <c r="A94" s="383"/>
      <c r="B94" s="383"/>
      <c r="C94" s="383"/>
      <c r="D94" s="383"/>
      <c r="E94" s="383"/>
      <c r="F94" s="383"/>
      <c r="G94" s="383"/>
      <c r="H94" s="383"/>
      <c r="I94" s="383"/>
      <c r="J94" s="383"/>
      <c r="K94" s="383"/>
      <c r="L94" s="383"/>
      <c r="M94" s="383"/>
      <c r="N94" s="404"/>
      <c r="O94" s="405" t="s">
        <v>72</v>
      </c>
      <c r="P94" s="392"/>
      <c r="Q94" s="392"/>
      <c r="R94" s="392"/>
      <c r="S94" s="392"/>
      <c r="T94" s="392"/>
      <c r="U94" s="393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customHeight="1" x14ac:dyDescent="0.25">
      <c r="A95" s="385" t="s">
        <v>61</v>
      </c>
      <c r="B95" s="383"/>
      <c r="C95" s="383"/>
      <c r="D95" s="383"/>
      <c r="E95" s="383"/>
      <c r="F95" s="383"/>
      <c r="G95" s="383"/>
      <c r="H95" s="383"/>
      <c r="I95" s="383"/>
      <c r="J95" s="383"/>
      <c r="K95" s="383"/>
      <c r="L95" s="383"/>
      <c r="M95" s="383"/>
      <c r="N95" s="383"/>
      <c r="O95" s="383"/>
      <c r="P95" s="383"/>
      <c r="Q95" s="383"/>
      <c r="R95" s="383"/>
      <c r="S95" s="383"/>
      <c r="T95" s="383"/>
      <c r="U95" s="383"/>
      <c r="V95" s="383"/>
      <c r="W95" s="383"/>
      <c r="X95" s="383"/>
      <c r="Y95" s="383"/>
      <c r="Z95" s="366"/>
      <c r="AA95" s="366"/>
    </row>
    <row r="96" spans="1:67" ht="16.5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81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81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4"/>
      <c r="U97" s="34"/>
      <c r="V97" s="35" t="s">
        <v>67</v>
      </c>
      <c r="W97" s="373">
        <v>8</v>
      </c>
      <c r="X97" s="374">
        <f t="shared" si="13"/>
        <v>8.4</v>
      </c>
      <c r="Y97" s="36">
        <f>IFERROR(IF(X97=0,"",ROUNDUP(X97/H97,0)*0.00937),"")</f>
        <v>1.874E-2</v>
      </c>
      <c r="Z97" s="56"/>
      <c r="AA97" s="57"/>
      <c r="AE97" s="64"/>
      <c r="BB97" s="109" t="s">
        <v>1</v>
      </c>
      <c r="BL97" s="64">
        <f t="shared" si="14"/>
        <v>8.5714285714285712</v>
      </c>
      <c r="BM97" s="64">
        <f t="shared" si="15"/>
        <v>9</v>
      </c>
      <c r="BN97" s="64">
        <f t="shared" si="16"/>
        <v>1.5873015873015872E-2</v>
      </c>
      <c r="BO97" s="64">
        <f t="shared" si="17"/>
        <v>1.6666666666666666E-2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81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4"/>
      <c r="U98" s="34"/>
      <c r="V98" s="35" t="s">
        <v>67</v>
      </c>
      <c r="W98" s="373">
        <v>20</v>
      </c>
      <c r="X98" s="374">
        <f t="shared" si="13"/>
        <v>27</v>
      </c>
      <c r="Y98" s="36">
        <f>IFERROR(IF(X98=0,"",ROUNDUP(X98/H98,0)*0.02175),"")</f>
        <v>6.5250000000000002E-2</v>
      </c>
      <c r="Z98" s="56"/>
      <c r="AA98" s="57"/>
      <c r="AE98" s="64"/>
      <c r="BB98" s="110" t="s">
        <v>1</v>
      </c>
      <c r="BL98" s="64">
        <f t="shared" si="14"/>
        <v>21.400000000000002</v>
      </c>
      <c r="BM98" s="64">
        <f t="shared" si="15"/>
        <v>28.890000000000004</v>
      </c>
      <c r="BN98" s="64">
        <f t="shared" si="16"/>
        <v>3.968253968253968E-2</v>
      </c>
      <c r="BO98" s="64">
        <f t="shared" si="17"/>
        <v>5.3571428571428568E-2</v>
      </c>
    </row>
    <row r="99" spans="1:67" ht="27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81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7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81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81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81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3"/>
      <c r="B103" s="383"/>
      <c r="C103" s="383"/>
      <c r="D103" s="383"/>
      <c r="E103" s="383"/>
      <c r="F103" s="383"/>
      <c r="G103" s="383"/>
      <c r="H103" s="383"/>
      <c r="I103" s="383"/>
      <c r="J103" s="383"/>
      <c r="K103" s="383"/>
      <c r="L103" s="383"/>
      <c r="M103" s="383"/>
      <c r="N103" s="404"/>
      <c r="O103" s="405" t="s">
        <v>72</v>
      </c>
      <c r="P103" s="392"/>
      <c r="Q103" s="392"/>
      <c r="R103" s="392"/>
      <c r="S103" s="392"/>
      <c r="T103" s="392"/>
      <c r="U103" s="393"/>
      <c r="V103" s="37" t="s">
        <v>73</v>
      </c>
      <c r="W103" s="375">
        <f>IFERROR(W96/H96,"0")+IFERROR(W97/H97,"0")+IFERROR(W98/H98,"0")+IFERROR(W99/H99,"0")+IFERROR(W100/H100,"0")+IFERROR(W101/H101,"0")+IFERROR(W102/H102,"0")</f>
        <v>4.1269841269841265</v>
      </c>
      <c r="X103" s="375">
        <f>IFERROR(X96/H96,"0")+IFERROR(X97/H97,"0")+IFERROR(X98/H98,"0")+IFERROR(X99/H99,"0")+IFERROR(X100/H100,"0")+IFERROR(X101/H101,"0")+IFERROR(X102/H102,"0")</f>
        <v>5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8.3990000000000009E-2</v>
      </c>
      <c r="Z103" s="376"/>
      <c r="AA103" s="376"/>
    </row>
    <row r="104" spans="1:67" x14ac:dyDescent="0.2">
      <c r="A104" s="383"/>
      <c r="B104" s="383"/>
      <c r="C104" s="383"/>
      <c r="D104" s="383"/>
      <c r="E104" s="383"/>
      <c r="F104" s="383"/>
      <c r="G104" s="383"/>
      <c r="H104" s="383"/>
      <c r="I104" s="383"/>
      <c r="J104" s="383"/>
      <c r="K104" s="383"/>
      <c r="L104" s="383"/>
      <c r="M104" s="383"/>
      <c r="N104" s="404"/>
      <c r="O104" s="405" t="s">
        <v>72</v>
      </c>
      <c r="P104" s="392"/>
      <c r="Q104" s="392"/>
      <c r="R104" s="392"/>
      <c r="S104" s="392"/>
      <c r="T104" s="392"/>
      <c r="U104" s="393"/>
      <c r="V104" s="37" t="s">
        <v>67</v>
      </c>
      <c r="W104" s="375">
        <f>IFERROR(SUM(W96:W102),"0")</f>
        <v>28</v>
      </c>
      <c r="X104" s="375">
        <f>IFERROR(SUM(X96:X102),"0")</f>
        <v>35.4</v>
      </c>
      <c r="Y104" s="37"/>
      <c r="Z104" s="376"/>
      <c r="AA104" s="376"/>
    </row>
    <row r="105" spans="1:67" ht="14.25" customHeight="1" x14ac:dyDescent="0.25">
      <c r="A105" s="385" t="s">
        <v>74</v>
      </c>
      <c r="B105" s="383"/>
      <c r="C105" s="383"/>
      <c r="D105" s="383"/>
      <c r="E105" s="383"/>
      <c r="F105" s="383"/>
      <c r="G105" s="383"/>
      <c r="H105" s="383"/>
      <c r="I105" s="383"/>
      <c r="J105" s="383"/>
      <c r="K105" s="383"/>
      <c r="L105" s="383"/>
      <c r="M105" s="383"/>
      <c r="N105" s="383"/>
      <c r="O105" s="383"/>
      <c r="P105" s="383"/>
      <c r="Q105" s="383"/>
      <c r="R105" s="383"/>
      <c r="S105" s="383"/>
      <c r="T105" s="383"/>
      <c r="U105" s="383"/>
      <c r="V105" s="383"/>
      <c r="W105" s="383"/>
      <c r="X105" s="383"/>
      <c r="Y105" s="383"/>
      <c r="Z105" s="366"/>
      <c r="AA105" s="366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81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87" t="s">
        <v>184</v>
      </c>
      <c r="P106" s="380"/>
      <c r="Q106" s="380"/>
      <c r="R106" s="380"/>
      <c r="S106" s="381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81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45" t="s">
        <v>187</v>
      </c>
      <c r="P107" s="380"/>
      <c r="Q107" s="380"/>
      <c r="R107" s="380"/>
      <c r="S107" s="381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4301051437</v>
      </c>
      <c r="D108" s="386">
        <v>4607091386967</v>
      </c>
      <c r="E108" s="381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6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81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86">
        <v>4607091386967</v>
      </c>
      <c r="E109" s="381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5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81"/>
      <c r="T109" s="34"/>
      <c r="U109" s="34"/>
      <c r="V109" s="35" t="s">
        <v>67</v>
      </c>
      <c r="W109" s="373">
        <v>10</v>
      </c>
      <c r="X109" s="374">
        <f t="shared" si="18"/>
        <v>16.8</v>
      </c>
      <c r="Y109" s="36">
        <f>IFERROR(IF(X109=0,"",ROUNDUP(X109/H109,0)*0.02175),"")</f>
        <v>4.3499999999999997E-2</v>
      </c>
      <c r="Z109" s="56"/>
      <c r="AA109" s="57"/>
      <c r="AE109" s="64"/>
      <c r="BB109" s="118" t="s">
        <v>1</v>
      </c>
      <c r="BL109" s="64">
        <f t="shared" si="19"/>
        <v>10.671428571428571</v>
      </c>
      <c r="BM109" s="64">
        <f t="shared" si="20"/>
        <v>17.928000000000001</v>
      </c>
      <c r="BN109" s="64">
        <f t="shared" si="21"/>
        <v>2.1258503401360544E-2</v>
      </c>
      <c r="BO109" s="64">
        <f t="shared" si="22"/>
        <v>3.5714285714285712E-2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81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4"/>
      <c r="U110" s="34"/>
      <c r="V110" s="35" t="s">
        <v>67</v>
      </c>
      <c r="W110" s="373">
        <v>15</v>
      </c>
      <c r="X110" s="374">
        <f t="shared" si="18"/>
        <v>16.8</v>
      </c>
      <c r="Y110" s="36">
        <f>IFERROR(IF(X110=0,"",ROUNDUP(X110/H110,0)*0.02175),"")</f>
        <v>4.3499999999999997E-2</v>
      </c>
      <c r="Z110" s="56"/>
      <c r="AA110" s="57"/>
      <c r="AE110" s="64"/>
      <c r="BB110" s="119" t="s">
        <v>1</v>
      </c>
      <c r="BL110" s="64">
        <f t="shared" si="19"/>
        <v>16.007142857142856</v>
      </c>
      <c r="BM110" s="64">
        <f t="shared" si="20"/>
        <v>17.928000000000001</v>
      </c>
      <c r="BN110" s="64">
        <f t="shared" si="21"/>
        <v>3.188775510204081E-2</v>
      </c>
      <c r="BO110" s="64">
        <f t="shared" si="22"/>
        <v>3.5714285714285712E-2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81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81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81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81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4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4"/>
      <c r="U114" s="34"/>
      <c r="V114" s="35" t="s">
        <v>67</v>
      </c>
      <c r="W114" s="373">
        <v>0</v>
      </c>
      <c r="X114" s="37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81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65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81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6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81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6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81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81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7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3"/>
      <c r="B120" s="383"/>
      <c r="C120" s="383"/>
      <c r="D120" s="383"/>
      <c r="E120" s="383"/>
      <c r="F120" s="383"/>
      <c r="G120" s="383"/>
      <c r="H120" s="383"/>
      <c r="I120" s="383"/>
      <c r="J120" s="383"/>
      <c r="K120" s="383"/>
      <c r="L120" s="383"/>
      <c r="M120" s="383"/>
      <c r="N120" s="404"/>
      <c r="O120" s="405" t="s">
        <v>72</v>
      </c>
      <c r="P120" s="392"/>
      <c r="Q120" s="392"/>
      <c r="R120" s="392"/>
      <c r="S120" s="392"/>
      <c r="T120" s="392"/>
      <c r="U120" s="393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2.9761904761904763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4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8.6999999999999994E-2</v>
      </c>
      <c r="Z120" s="376"/>
      <c r="AA120" s="376"/>
    </row>
    <row r="121" spans="1:67" x14ac:dyDescent="0.2">
      <c r="A121" s="383"/>
      <c r="B121" s="383"/>
      <c r="C121" s="383"/>
      <c r="D121" s="383"/>
      <c r="E121" s="383"/>
      <c r="F121" s="383"/>
      <c r="G121" s="383"/>
      <c r="H121" s="383"/>
      <c r="I121" s="383"/>
      <c r="J121" s="383"/>
      <c r="K121" s="383"/>
      <c r="L121" s="383"/>
      <c r="M121" s="383"/>
      <c r="N121" s="404"/>
      <c r="O121" s="405" t="s">
        <v>72</v>
      </c>
      <c r="P121" s="392"/>
      <c r="Q121" s="392"/>
      <c r="R121" s="392"/>
      <c r="S121" s="392"/>
      <c r="T121" s="392"/>
      <c r="U121" s="393"/>
      <c r="V121" s="37" t="s">
        <v>67</v>
      </c>
      <c r="W121" s="375">
        <f>IFERROR(SUM(W106:W119),"0")</f>
        <v>25</v>
      </c>
      <c r="X121" s="375">
        <f>IFERROR(SUM(X106:X119),"0")</f>
        <v>33.6</v>
      </c>
      <c r="Y121" s="37"/>
      <c r="Z121" s="376"/>
      <c r="AA121" s="376"/>
    </row>
    <row r="122" spans="1:67" ht="14.25" customHeight="1" x14ac:dyDescent="0.25">
      <c r="A122" s="385" t="s">
        <v>210</v>
      </c>
      <c r="B122" s="383"/>
      <c r="C122" s="383"/>
      <c r="D122" s="383"/>
      <c r="E122" s="383"/>
      <c r="F122" s="383"/>
      <c r="G122" s="383"/>
      <c r="H122" s="383"/>
      <c r="I122" s="383"/>
      <c r="J122" s="383"/>
      <c r="K122" s="383"/>
      <c r="L122" s="383"/>
      <c r="M122" s="383"/>
      <c r="N122" s="383"/>
      <c r="O122" s="383"/>
      <c r="P122" s="383"/>
      <c r="Q122" s="383"/>
      <c r="R122" s="383"/>
      <c r="S122" s="383"/>
      <c r="T122" s="383"/>
      <c r="U122" s="383"/>
      <c r="V122" s="383"/>
      <c r="W122" s="383"/>
      <c r="X122" s="383"/>
      <c r="Y122" s="383"/>
      <c r="Z122" s="366"/>
      <c r="AA122" s="366"/>
    </row>
    <row r="123" spans="1:67" ht="27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81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4301060350</v>
      </c>
      <c r="D124" s="386">
        <v>4680115881532</v>
      </c>
      <c r="E124" s="381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5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81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213</v>
      </c>
      <c r="B125" s="54" t="s">
        <v>215</v>
      </c>
      <c r="C125" s="31">
        <v>4301060371</v>
      </c>
      <c r="D125" s="386">
        <v>4680115881532</v>
      </c>
      <c r="E125" s="381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5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213</v>
      </c>
      <c r="B126" s="54" t="s">
        <v>216</v>
      </c>
      <c r="C126" s="31">
        <v>4301060366</v>
      </c>
      <c r="D126" s="386">
        <v>4680115881532</v>
      </c>
      <c r="E126" s="381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6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81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81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81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81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6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3"/>
      <c r="B130" s="383"/>
      <c r="C130" s="383"/>
      <c r="D130" s="383"/>
      <c r="E130" s="383"/>
      <c r="F130" s="383"/>
      <c r="G130" s="383"/>
      <c r="H130" s="383"/>
      <c r="I130" s="383"/>
      <c r="J130" s="383"/>
      <c r="K130" s="383"/>
      <c r="L130" s="383"/>
      <c r="M130" s="383"/>
      <c r="N130" s="404"/>
      <c r="O130" s="405" t="s">
        <v>72</v>
      </c>
      <c r="P130" s="392"/>
      <c r="Q130" s="392"/>
      <c r="R130" s="392"/>
      <c r="S130" s="392"/>
      <c r="T130" s="392"/>
      <c r="U130" s="393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x14ac:dyDescent="0.2">
      <c r="A131" s="383"/>
      <c r="B131" s="383"/>
      <c r="C131" s="383"/>
      <c r="D131" s="383"/>
      <c r="E131" s="383"/>
      <c r="F131" s="383"/>
      <c r="G131" s="383"/>
      <c r="H131" s="383"/>
      <c r="I131" s="383"/>
      <c r="J131" s="383"/>
      <c r="K131" s="383"/>
      <c r="L131" s="383"/>
      <c r="M131" s="383"/>
      <c r="N131" s="404"/>
      <c r="O131" s="405" t="s">
        <v>72</v>
      </c>
      <c r="P131" s="392"/>
      <c r="Q131" s="392"/>
      <c r="R131" s="392"/>
      <c r="S131" s="392"/>
      <c r="T131" s="392"/>
      <c r="U131" s="393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customHeight="1" x14ac:dyDescent="0.25">
      <c r="A132" s="382" t="s">
        <v>223</v>
      </c>
      <c r="B132" s="383"/>
      <c r="C132" s="383"/>
      <c r="D132" s="383"/>
      <c r="E132" s="383"/>
      <c r="F132" s="383"/>
      <c r="G132" s="383"/>
      <c r="H132" s="383"/>
      <c r="I132" s="383"/>
      <c r="J132" s="383"/>
      <c r="K132" s="383"/>
      <c r="L132" s="383"/>
      <c r="M132" s="383"/>
      <c r="N132" s="383"/>
      <c r="O132" s="383"/>
      <c r="P132" s="383"/>
      <c r="Q132" s="383"/>
      <c r="R132" s="383"/>
      <c r="S132" s="383"/>
      <c r="T132" s="383"/>
      <c r="U132" s="383"/>
      <c r="V132" s="383"/>
      <c r="W132" s="383"/>
      <c r="X132" s="383"/>
      <c r="Y132" s="383"/>
      <c r="Z132" s="367"/>
      <c r="AA132" s="367"/>
    </row>
    <row r="133" spans="1:67" ht="14.25" customHeight="1" x14ac:dyDescent="0.25">
      <c r="A133" s="385" t="s">
        <v>74</v>
      </c>
      <c r="B133" s="383"/>
      <c r="C133" s="383"/>
      <c r="D133" s="383"/>
      <c r="E133" s="383"/>
      <c r="F133" s="383"/>
      <c r="G133" s="383"/>
      <c r="H133" s="383"/>
      <c r="I133" s="383"/>
      <c r="J133" s="383"/>
      <c r="K133" s="383"/>
      <c r="L133" s="383"/>
      <c r="M133" s="383"/>
      <c r="N133" s="383"/>
      <c r="O133" s="383"/>
      <c r="P133" s="383"/>
      <c r="Q133" s="383"/>
      <c r="R133" s="383"/>
      <c r="S133" s="383"/>
      <c r="T133" s="383"/>
      <c r="U133" s="383"/>
      <c r="V133" s="383"/>
      <c r="W133" s="383"/>
      <c r="X133" s="383"/>
      <c r="Y133" s="383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4301051360</v>
      </c>
      <c r="D134" s="386">
        <v>4607091385168</v>
      </c>
      <c r="E134" s="381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81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4301051612</v>
      </c>
      <c r="D135" s="386">
        <v>4607091385168</v>
      </c>
      <c r="E135" s="381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4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81"/>
      <c r="T135" s="34"/>
      <c r="U135" s="34"/>
      <c r="V135" s="35" t="s">
        <v>67</v>
      </c>
      <c r="W135" s="373">
        <v>20</v>
      </c>
      <c r="X135" s="374">
        <f>IFERROR(IF(W135="",0,CEILING((W135/$H135),1)*$H135),"")</f>
        <v>25.200000000000003</v>
      </c>
      <c r="Y135" s="36">
        <f>IFERROR(IF(X135=0,"",ROUNDUP(X135/H135,0)*0.02175),"")</f>
        <v>6.5250000000000002E-2</v>
      </c>
      <c r="Z135" s="56"/>
      <c r="AA135" s="57"/>
      <c r="AE135" s="64"/>
      <c r="BB135" s="137" t="s">
        <v>1</v>
      </c>
      <c r="BL135" s="64">
        <f>IFERROR(W135*I135/H135,"0")</f>
        <v>21.328571428571426</v>
      </c>
      <c r="BM135" s="64">
        <f>IFERROR(X135*I135/H135,"0")</f>
        <v>26.874000000000002</v>
      </c>
      <c r="BN135" s="64">
        <f>IFERROR(1/J135*(W135/H135),"0")</f>
        <v>4.2517006802721087E-2</v>
      </c>
      <c r="BO135" s="64">
        <f>IFERROR(1/J135*(X135/H135),"0")</f>
        <v>5.3571428571428568E-2</v>
      </c>
    </row>
    <row r="136" spans="1:67" ht="16.5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81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7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81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5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4"/>
      <c r="U137" s="34"/>
      <c r="V137" s="35" t="s">
        <v>67</v>
      </c>
      <c r="W137" s="373">
        <v>0</v>
      </c>
      <c r="X137" s="374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81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3"/>
      <c r="B139" s="383"/>
      <c r="C139" s="383"/>
      <c r="D139" s="383"/>
      <c r="E139" s="383"/>
      <c r="F139" s="383"/>
      <c r="G139" s="383"/>
      <c r="H139" s="383"/>
      <c r="I139" s="383"/>
      <c r="J139" s="383"/>
      <c r="K139" s="383"/>
      <c r="L139" s="383"/>
      <c r="M139" s="383"/>
      <c r="N139" s="404"/>
      <c r="O139" s="405" t="s">
        <v>72</v>
      </c>
      <c r="P139" s="392"/>
      <c r="Q139" s="392"/>
      <c r="R139" s="392"/>
      <c r="S139" s="392"/>
      <c r="T139" s="392"/>
      <c r="U139" s="393"/>
      <c r="V139" s="37" t="s">
        <v>73</v>
      </c>
      <c r="W139" s="375">
        <f>IFERROR(W134/H134,"0")+IFERROR(W135/H135,"0")+IFERROR(W136/H136,"0")+IFERROR(W137/H137,"0")+IFERROR(W138/H138,"0")</f>
        <v>2.3809523809523809</v>
      </c>
      <c r="X139" s="375">
        <f>IFERROR(X134/H134,"0")+IFERROR(X135/H135,"0")+IFERROR(X136/H136,"0")+IFERROR(X137/H137,"0")+IFERROR(X138/H138,"0")</f>
        <v>3</v>
      </c>
      <c r="Y139" s="375">
        <f>IFERROR(IF(Y134="",0,Y134),"0")+IFERROR(IF(Y135="",0,Y135),"0")+IFERROR(IF(Y136="",0,Y136),"0")+IFERROR(IF(Y137="",0,Y137),"0")+IFERROR(IF(Y138="",0,Y138),"0")</f>
        <v>6.5250000000000002E-2</v>
      </c>
      <c r="Z139" s="376"/>
      <c r="AA139" s="376"/>
    </row>
    <row r="140" spans="1:67" x14ac:dyDescent="0.2">
      <c r="A140" s="383"/>
      <c r="B140" s="383"/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404"/>
      <c r="O140" s="405" t="s">
        <v>72</v>
      </c>
      <c r="P140" s="392"/>
      <c r="Q140" s="392"/>
      <c r="R140" s="392"/>
      <c r="S140" s="392"/>
      <c r="T140" s="392"/>
      <c r="U140" s="393"/>
      <c r="V140" s="37" t="s">
        <v>67</v>
      </c>
      <c r="W140" s="375">
        <f>IFERROR(SUM(W134:W138),"0")</f>
        <v>20</v>
      </c>
      <c r="X140" s="375">
        <f>IFERROR(SUM(X134:X138),"0")</f>
        <v>25.200000000000003</v>
      </c>
      <c r="Y140" s="37"/>
      <c r="Z140" s="376"/>
      <c r="AA140" s="376"/>
    </row>
    <row r="141" spans="1:67" ht="27.75" customHeight="1" x14ac:dyDescent="0.2">
      <c r="A141" s="490" t="s">
        <v>233</v>
      </c>
      <c r="B141" s="491"/>
      <c r="C141" s="491"/>
      <c r="D141" s="491"/>
      <c r="E141" s="491"/>
      <c r="F141" s="491"/>
      <c r="G141" s="491"/>
      <c r="H141" s="491"/>
      <c r="I141" s="491"/>
      <c r="J141" s="491"/>
      <c r="K141" s="491"/>
      <c r="L141" s="491"/>
      <c r="M141" s="491"/>
      <c r="N141" s="491"/>
      <c r="O141" s="491"/>
      <c r="P141" s="491"/>
      <c r="Q141" s="491"/>
      <c r="R141" s="491"/>
      <c r="S141" s="491"/>
      <c r="T141" s="491"/>
      <c r="U141" s="491"/>
      <c r="V141" s="491"/>
      <c r="W141" s="491"/>
      <c r="X141" s="491"/>
      <c r="Y141" s="491"/>
      <c r="Z141" s="48"/>
      <c r="AA141" s="48"/>
    </row>
    <row r="142" spans="1:67" ht="16.5" customHeight="1" x14ac:dyDescent="0.25">
      <c r="A142" s="382" t="s">
        <v>234</v>
      </c>
      <c r="B142" s="383"/>
      <c r="C142" s="383"/>
      <c r="D142" s="383"/>
      <c r="E142" s="383"/>
      <c r="F142" s="383"/>
      <c r="G142" s="383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  <c r="S142" s="383"/>
      <c r="T142" s="383"/>
      <c r="U142" s="383"/>
      <c r="V142" s="383"/>
      <c r="W142" s="383"/>
      <c r="X142" s="383"/>
      <c r="Y142" s="383"/>
      <c r="Z142" s="367"/>
      <c r="AA142" s="367"/>
    </row>
    <row r="143" spans="1:67" ht="14.25" customHeight="1" x14ac:dyDescent="0.25">
      <c r="A143" s="385" t="s">
        <v>110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66"/>
      <c r="AA143" s="366"/>
    </row>
    <row r="144" spans="1:67" ht="27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81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81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81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3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3"/>
      <c r="B147" s="383"/>
      <c r="C147" s="383"/>
      <c r="D147" s="383"/>
      <c r="E147" s="383"/>
      <c r="F147" s="383"/>
      <c r="G147" s="383"/>
      <c r="H147" s="383"/>
      <c r="I147" s="383"/>
      <c r="J147" s="383"/>
      <c r="K147" s="383"/>
      <c r="L147" s="383"/>
      <c r="M147" s="383"/>
      <c r="N147" s="404"/>
      <c r="O147" s="405" t="s">
        <v>72</v>
      </c>
      <c r="P147" s="392"/>
      <c r="Q147" s="392"/>
      <c r="R147" s="392"/>
      <c r="S147" s="392"/>
      <c r="T147" s="392"/>
      <c r="U147" s="393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x14ac:dyDescent="0.2">
      <c r="A148" s="383"/>
      <c r="B148" s="383"/>
      <c r="C148" s="383"/>
      <c r="D148" s="383"/>
      <c r="E148" s="383"/>
      <c r="F148" s="383"/>
      <c r="G148" s="383"/>
      <c r="H148" s="383"/>
      <c r="I148" s="383"/>
      <c r="J148" s="383"/>
      <c r="K148" s="383"/>
      <c r="L148" s="383"/>
      <c r="M148" s="383"/>
      <c r="N148" s="404"/>
      <c r="O148" s="405" t="s">
        <v>72</v>
      </c>
      <c r="P148" s="392"/>
      <c r="Q148" s="392"/>
      <c r="R148" s="392"/>
      <c r="S148" s="392"/>
      <c r="T148" s="392"/>
      <c r="U148" s="393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customHeight="1" x14ac:dyDescent="0.25">
      <c r="A149" s="382" t="s">
        <v>241</v>
      </c>
      <c r="B149" s="383"/>
      <c r="C149" s="383"/>
      <c r="D149" s="383"/>
      <c r="E149" s="383"/>
      <c r="F149" s="383"/>
      <c r="G149" s="383"/>
      <c r="H149" s="383"/>
      <c r="I149" s="383"/>
      <c r="J149" s="383"/>
      <c r="K149" s="383"/>
      <c r="L149" s="383"/>
      <c r="M149" s="383"/>
      <c r="N149" s="383"/>
      <c r="O149" s="383"/>
      <c r="P149" s="383"/>
      <c r="Q149" s="383"/>
      <c r="R149" s="383"/>
      <c r="S149" s="383"/>
      <c r="T149" s="383"/>
      <c r="U149" s="383"/>
      <c r="V149" s="383"/>
      <c r="W149" s="383"/>
      <c r="X149" s="383"/>
      <c r="Y149" s="383"/>
      <c r="Z149" s="367"/>
      <c r="AA149" s="367"/>
    </row>
    <row r="150" spans="1:67" ht="14.25" customHeight="1" x14ac:dyDescent="0.25">
      <c r="A150" s="385" t="s">
        <v>61</v>
      </c>
      <c r="B150" s="383"/>
      <c r="C150" s="383"/>
      <c r="D150" s="383"/>
      <c r="E150" s="383"/>
      <c r="F150" s="383"/>
      <c r="G150" s="383"/>
      <c r="H150" s="383"/>
      <c r="I150" s="383"/>
      <c r="J150" s="383"/>
      <c r="K150" s="383"/>
      <c r="L150" s="383"/>
      <c r="M150" s="383"/>
      <c r="N150" s="383"/>
      <c r="O150" s="383"/>
      <c r="P150" s="383"/>
      <c r="Q150" s="383"/>
      <c r="R150" s="383"/>
      <c r="S150" s="383"/>
      <c r="T150" s="383"/>
      <c r="U150" s="383"/>
      <c r="V150" s="383"/>
      <c r="W150" s="383"/>
      <c r="X150" s="383"/>
      <c r="Y150" s="383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81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81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81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81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81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81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81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81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81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8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3"/>
      <c r="B160" s="383"/>
      <c r="C160" s="383"/>
      <c r="D160" s="383"/>
      <c r="E160" s="383"/>
      <c r="F160" s="383"/>
      <c r="G160" s="383"/>
      <c r="H160" s="383"/>
      <c r="I160" s="383"/>
      <c r="J160" s="383"/>
      <c r="K160" s="383"/>
      <c r="L160" s="383"/>
      <c r="M160" s="383"/>
      <c r="N160" s="404"/>
      <c r="O160" s="405" t="s">
        <v>72</v>
      </c>
      <c r="P160" s="392"/>
      <c r="Q160" s="392"/>
      <c r="R160" s="392"/>
      <c r="S160" s="392"/>
      <c r="T160" s="392"/>
      <c r="U160" s="393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0</v>
      </c>
      <c r="X160" s="375">
        <f>IFERROR(X151/H151,"0")+IFERROR(X152/H152,"0")+IFERROR(X153/H153,"0")+IFERROR(X154/H154,"0")+IFERROR(X155/H155,"0")+IFERROR(X156/H156,"0")+IFERROR(X157/H157,"0")+IFERROR(X158/H158,"0")+IFERROR(X159/H159,"0")</f>
        <v>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6"/>
      <c r="AA160" s="376"/>
    </row>
    <row r="161" spans="1:67" x14ac:dyDescent="0.2">
      <c r="A161" s="383"/>
      <c r="B161" s="383"/>
      <c r="C161" s="383"/>
      <c r="D161" s="383"/>
      <c r="E161" s="383"/>
      <c r="F161" s="383"/>
      <c r="G161" s="383"/>
      <c r="H161" s="383"/>
      <c r="I161" s="383"/>
      <c r="J161" s="383"/>
      <c r="K161" s="383"/>
      <c r="L161" s="383"/>
      <c r="M161" s="383"/>
      <c r="N161" s="404"/>
      <c r="O161" s="405" t="s">
        <v>72</v>
      </c>
      <c r="P161" s="392"/>
      <c r="Q161" s="392"/>
      <c r="R161" s="392"/>
      <c r="S161" s="392"/>
      <c r="T161" s="392"/>
      <c r="U161" s="393"/>
      <c r="V161" s="37" t="s">
        <v>67</v>
      </c>
      <c r="W161" s="375">
        <f>IFERROR(SUM(W151:W159),"0")</f>
        <v>0</v>
      </c>
      <c r="X161" s="375">
        <f>IFERROR(SUM(X151:X159),"0")</f>
        <v>0</v>
      </c>
      <c r="Y161" s="37"/>
      <c r="Z161" s="376"/>
      <c r="AA161" s="376"/>
    </row>
    <row r="162" spans="1:67" ht="16.5" customHeight="1" x14ac:dyDescent="0.25">
      <c r="A162" s="382" t="s">
        <v>260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67"/>
      <c r="AA162" s="367"/>
    </row>
    <row r="163" spans="1:67" ht="14.25" customHeight="1" x14ac:dyDescent="0.25">
      <c r="A163" s="385" t="s">
        <v>110</v>
      </c>
      <c r="B163" s="383"/>
      <c r="C163" s="383"/>
      <c r="D163" s="383"/>
      <c r="E163" s="383"/>
      <c r="F163" s="383"/>
      <c r="G163" s="383"/>
      <c r="H163" s="383"/>
      <c r="I163" s="383"/>
      <c r="J163" s="383"/>
      <c r="K163" s="383"/>
      <c r="L163" s="383"/>
      <c r="M163" s="383"/>
      <c r="N163" s="383"/>
      <c r="O163" s="383"/>
      <c r="P163" s="383"/>
      <c r="Q163" s="383"/>
      <c r="R163" s="383"/>
      <c r="S163" s="383"/>
      <c r="T163" s="383"/>
      <c r="U163" s="383"/>
      <c r="V163" s="383"/>
      <c r="W163" s="383"/>
      <c r="X163" s="383"/>
      <c r="Y163" s="383"/>
      <c r="Z163" s="366"/>
      <c r="AA163" s="366"/>
    </row>
    <row r="164" spans="1:67" ht="16.5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81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81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3"/>
      <c r="B166" s="383"/>
      <c r="C166" s="383"/>
      <c r="D166" s="383"/>
      <c r="E166" s="383"/>
      <c r="F166" s="383"/>
      <c r="G166" s="383"/>
      <c r="H166" s="383"/>
      <c r="I166" s="383"/>
      <c r="J166" s="383"/>
      <c r="K166" s="383"/>
      <c r="L166" s="383"/>
      <c r="M166" s="383"/>
      <c r="N166" s="404"/>
      <c r="O166" s="405" t="s">
        <v>72</v>
      </c>
      <c r="P166" s="392"/>
      <c r="Q166" s="392"/>
      <c r="R166" s="392"/>
      <c r="S166" s="392"/>
      <c r="T166" s="392"/>
      <c r="U166" s="393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x14ac:dyDescent="0.2">
      <c r="A167" s="383"/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3"/>
      <c r="M167" s="383"/>
      <c r="N167" s="404"/>
      <c r="O167" s="405" t="s">
        <v>72</v>
      </c>
      <c r="P167" s="392"/>
      <c r="Q167" s="392"/>
      <c r="R167" s="392"/>
      <c r="S167" s="392"/>
      <c r="T167" s="392"/>
      <c r="U167" s="393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customHeight="1" x14ac:dyDescent="0.25">
      <c r="A168" s="385" t="s">
        <v>102</v>
      </c>
      <c r="B168" s="383"/>
      <c r="C168" s="383"/>
      <c r="D168" s="383"/>
      <c r="E168" s="383"/>
      <c r="F168" s="383"/>
      <c r="G168" s="383"/>
      <c r="H168" s="383"/>
      <c r="I168" s="383"/>
      <c r="J168" s="383"/>
      <c r="K168" s="383"/>
      <c r="L168" s="383"/>
      <c r="M168" s="383"/>
      <c r="N168" s="383"/>
      <c r="O168" s="383"/>
      <c r="P168" s="383"/>
      <c r="Q168" s="383"/>
      <c r="R168" s="383"/>
      <c r="S168" s="383"/>
      <c r="T168" s="383"/>
      <c r="U168" s="383"/>
      <c r="V168" s="383"/>
      <c r="W168" s="383"/>
      <c r="X168" s="383"/>
      <c r="Y168" s="383"/>
      <c r="Z168" s="366"/>
      <c r="AA168" s="366"/>
    </row>
    <row r="169" spans="1:67" ht="16.5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81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81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3"/>
      <c r="B171" s="383"/>
      <c r="C171" s="383"/>
      <c r="D171" s="383"/>
      <c r="E171" s="383"/>
      <c r="F171" s="383"/>
      <c r="G171" s="383"/>
      <c r="H171" s="383"/>
      <c r="I171" s="383"/>
      <c r="J171" s="383"/>
      <c r="K171" s="383"/>
      <c r="L171" s="383"/>
      <c r="M171" s="383"/>
      <c r="N171" s="404"/>
      <c r="O171" s="405" t="s">
        <v>72</v>
      </c>
      <c r="P171" s="392"/>
      <c r="Q171" s="392"/>
      <c r="R171" s="392"/>
      <c r="S171" s="392"/>
      <c r="T171" s="392"/>
      <c r="U171" s="393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x14ac:dyDescent="0.2">
      <c r="A172" s="383"/>
      <c r="B172" s="383"/>
      <c r="C172" s="383"/>
      <c r="D172" s="383"/>
      <c r="E172" s="383"/>
      <c r="F172" s="383"/>
      <c r="G172" s="383"/>
      <c r="H172" s="383"/>
      <c r="I172" s="383"/>
      <c r="J172" s="383"/>
      <c r="K172" s="383"/>
      <c r="L172" s="383"/>
      <c r="M172" s="383"/>
      <c r="N172" s="404"/>
      <c r="O172" s="405" t="s">
        <v>72</v>
      </c>
      <c r="P172" s="392"/>
      <c r="Q172" s="392"/>
      <c r="R172" s="392"/>
      <c r="S172" s="392"/>
      <c r="T172" s="392"/>
      <c r="U172" s="393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customHeight="1" x14ac:dyDescent="0.25">
      <c r="A173" s="385" t="s">
        <v>61</v>
      </c>
      <c r="B173" s="383"/>
      <c r="C173" s="383"/>
      <c r="D173" s="383"/>
      <c r="E173" s="383"/>
      <c r="F173" s="383"/>
      <c r="G173" s="383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3"/>
      <c r="U173" s="383"/>
      <c r="V173" s="383"/>
      <c r="W173" s="383"/>
      <c r="X173" s="383"/>
      <c r="Y173" s="383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81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81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81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81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3"/>
      <c r="B178" s="383"/>
      <c r="C178" s="383"/>
      <c r="D178" s="383"/>
      <c r="E178" s="383"/>
      <c r="F178" s="383"/>
      <c r="G178" s="383"/>
      <c r="H178" s="383"/>
      <c r="I178" s="383"/>
      <c r="J178" s="383"/>
      <c r="K178" s="383"/>
      <c r="L178" s="383"/>
      <c r="M178" s="383"/>
      <c r="N178" s="404"/>
      <c r="O178" s="405" t="s">
        <v>72</v>
      </c>
      <c r="P178" s="392"/>
      <c r="Q178" s="392"/>
      <c r="R178" s="392"/>
      <c r="S178" s="392"/>
      <c r="T178" s="392"/>
      <c r="U178" s="393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x14ac:dyDescent="0.2">
      <c r="A179" s="383"/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404"/>
      <c r="O179" s="405" t="s">
        <v>72</v>
      </c>
      <c r="P179" s="392"/>
      <c r="Q179" s="392"/>
      <c r="R179" s="392"/>
      <c r="S179" s="392"/>
      <c r="T179" s="392"/>
      <c r="U179" s="393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customHeight="1" x14ac:dyDescent="0.25">
      <c r="A180" s="385" t="s">
        <v>74</v>
      </c>
      <c r="B180" s="383"/>
      <c r="C180" s="383"/>
      <c r="D180" s="383"/>
      <c r="E180" s="383"/>
      <c r="F180" s="383"/>
      <c r="G180" s="383"/>
      <c r="H180" s="383"/>
      <c r="I180" s="383"/>
      <c r="J180" s="383"/>
      <c r="K180" s="383"/>
      <c r="L180" s="383"/>
      <c r="M180" s="383"/>
      <c r="N180" s="383"/>
      <c r="O180" s="383"/>
      <c r="P180" s="383"/>
      <c r="Q180" s="383"/>
      <c r="R180" s="383"/>
      <c r="S180" s="383"/>
      <c r="T180" s="383"/>
      <c r="U180" s="383"/>
      <c r="V180" s="383"/>
      <c r="W180" s="383"/>
      <c r="X180" s="383"/>
      <c r="Y180" s="383"/>
      <c r="Z180" s="366"/>
      <c r="AA180" s="366"/>
    </row>
    <row r="181" spans="1:67" ht="27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81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81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81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4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81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81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4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81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81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0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81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81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81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81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81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6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81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81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81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81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42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81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5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x14ac:dyDescent="0.2">
      <c r="A198" s="403"/>
      <c r="B198" s="383"/>
      <c r="C198" s="383"/>
      <c r="D198" s="383"/>
      <c r="E198" s="383"/>
      <c r="F198" s="383"/>
      <c r="G198" s="383"/>
      <c r="H198" s="383"/>
      <c r="I198" s="383"/>
      <c r="J198" s="383"/>
      <c r="K198" s="383"/>
      <c r="L198" s="383"/>
      <c r="M198" s="383"/>
      <c r="N198" s="404"/>
      <c r="O198" s="405" t="s">
        <v>72</v>
      </c>
      <c r="P198" s="392"/>
      <c r="Q198" s="392"/>
      <c r="R198" s="392"/>
      <c r="S198" s="392"/>
      <c r="T198" s="392"/>
      <c r="U198" s="393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x14ac:dyDescent="0.2">
      <c r="A199" s="383"/>
      <c r="B199" s="383"/>
      <c r="C199" s="383"/>
      <c r="D199" s="383"/>
      <c r="E199" s="383"/>
      <c r="F199" s="383"/>
      <c r="G199" s="383"/>
      <c r="H199" s="383"/>
      <c r="I199" s="383"/>
      <c r="J199" s="383"/>
      <c r="K199" s="383"/>
      <c r="L199" s="383"/>
      <c r="M199" s="383"/>
      <c r="N199" s="404"/>
      <c r="O199" s="405" t="s">
        <v>72</v>
      </c>
      <c r="P199" s="392"/>
      <c r="Q199" s="392"/>
      <c r="R199" s="392"/>
      <c r="S199" s="392"/>
      <c r="T199" s="392"/>
      <c r="U199" s="393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customHeight="1" x14ac:dyDescent="0.25">
      <c r="A200" s="385" t="s">
        <v>210</v>
      </c>
      <c r="B200" s="383"/>
      <c r="C200" s="383"/>
      <c r="D200" s="383"/>
      <c r="E200" s="383"/>
      <c r="F200" s="383"/>
      <c r="G200" s="383"/>
      <c r="H200" s="383"/>
      <c r="I200" s="383"/>
      <c r="J200" s="383"/>
      <c r="K200" s="383"/>
      <c r="L200" s="383"/>
      <c r="M200" s="383"/>
      <c r="N200" s="383"/>
      <c r="O200" s="383"/>
      <c r="P200" s="383"/>
      <c r="Q200" s="383"/>
      <c r="R200" s="383"/>
      <c r="S200" s="383"/>
      <c r="T200" s="383"/>
      <c r="U200" s="383"/>
      <c r="V200" s="383"/>
      <c r="W200" s="383"/>
      <c r="X200" s="383"/>
      <c r="Y200" s="383"/>
      <c r="Z200" s="366"/>
      <c r="AA200" s="366"/>
    </row>
    <row r="201" spans="1:67" ht="16.5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81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81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81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81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03"/>
      <c r="B205" s="383"/>
      <c r="C205" s="383"/>
      <c r="D205" s="383"/>
      <c r="E205" s="383"/>
      <c r="F205" s="383"/>
      <c r="G205" s="383"/>
      <c r="H205" s="383"/>
      <c r="I205" s="383"/>
      <c r="J205" s="383"/>
      <c r="K205" s="383"/>
      <c r="L205" s="383"/>
      <c r="M205" s="383"/>
      <c r="N205" s="404"/>
      <c r="O205" s="405" t="s">
        <v>72</v>
      </c>
      <c r="P205" s="392"/>
      <c r="Q205" s="392"/>
      <c r="R205" s="392"/>
      <c r="S205" s="392"/>
      <c r="T205" s="392"/>
      <c r="U205" s="393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x14ac:dyDescent="0.2">
      <c r="A206" s="383"/>
      <c r="B206" s="383"/>
      <c r="C206" s="383"/>
      <c r="D206" s="383"/>
      <c r="E206" s="383"/>
      <c r="F206" s="383"/>
      <c r="G206" s="383"/>
      <c r="H206" s="383"/>
      <c r="I206" s="383"/>
      <c r="J206" s="383"/>
      <c r="K206" s="383"/>
      <c r="L206" s="383"/>
      <c r="M206" s="383"/>
      <c r="N206" s="404"/>
      <c r="O206" s="405" t="s">
        <v>72</v>
      </c>
      <c r="P206" s="392"/>
      <c r="Q206" s="392"/>
      <c r="R206" s="392"/>
      <c r="S206" s="392"/>
      <c r="T206" s="392"/>
      <c r="U206" s="393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customHeight="1" x14ac:dyDescent="0.25">
      <c r="A207" s="382" t="s">
        <v>319</v>
      </c>
      <c r="B207" s="383"/>
      <c r="C207" s="383"/>
      <c r="D207" s="383"/>
      <c r="E207" s="383"/>
      <c r="F207" s="383"/>
      <c r="G207" s="383"/>
      <c r="H207" s="383"/>
      <c r="I207" s="383"/>
      <c r="J207" s="383"/>
      <c r="K207" s="383"/>
      <c r="L207" s="383"/>
      <c r="M207" s="383"/>
      <c r="N207" s="383"/>
      <c r="O207" s="383"/>
      <c r="P207" s="383"/>
      <c r="Q207" s="383"/>
      <c r="R207" s="383"/>
      <c r="S207" s="383"/>
      <c r="T207" s="383"/>
      <c r="U207" s="383"/>
      <c r="V207" s="383"/>
      <c r="W207" s="383"/>
      <c r="X207" s="383"/>
      <c r="Y207" s="383"/>
      <c r="Z207" s="367"/>
      <c r="AA207" s="367"/>
    </row>
    <row r="208" spans="1:67" ht="14.25" customHeight="1" x14ac:dyDescent="0.25">
      <c r="A208" s="385" t="s">
        <v>110</v>
      </c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383"/>
      <c r="Z208" s="366"/>
      <c r="AA208" s="366"/>
    </row>
    <row r="209" spans="1:67" ht="27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81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5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81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81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3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81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81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81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x14ac:dyDescent="0.2">
      <c r="A215" s="403"/>
      <c r="B215" s="383"/>
      <c r="C215" s="383"/>
      <c r="D215" s="383"/>
      <c r="E215" s="383"/>
      <c r="F215" s="383"/>
      <c r="G215" s="383"/>
      <c r="H215" s="383"/>
      <c r="I215" s="383"/>
      <c r="J215" s="383"/>
      <c r="K215" s="383"/>
      <c r="L215" s="383"/>
      <c r="M215" s="383"/>
      <c r="N215" s="404"/>
      <c r="O215" s="405" t="s">
        <v>72</v>
      </c>
      <c r="P215" s="392"/>
      <c r="Q215" s="392"/>
      <c r="R215" s="392"/>
      <c r="S215" s="392"/>
      <c r="T215" s="392"/>
      <c r="U215" s="393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x14ac:dyDescent="0.2">
      <c r="A216" s="383"/>
      <c r="B216" s="383"/>
      <c r="C216" s="383"/>
      <c r="D216" s="383"/>
      <c r="E216" s="383"/>
      <c r="F216" s="383"/>
      <c r="G216" s="383"/>
      <c r="H216" s="383"/>
      <c r="I216" s="383"/>
      <c r="J216" s="383"/>
      <c r="K216" s="383"/>
      <c r="L216" s="383"/>
      <c r="M216" s="383"/>
      <c r="N216" s="404"/>
      <c r="O216" s="405" t="s">
        <v>72</v>
      </c>
      <c r="P216" s="392"/>
      <c r="Q216" s="392"/>
      <c r="R216" s="392"/>
      <c r="S216" s="392"/>
      <c r="T216" s="392"/>
      <c r="U216" s="393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customHeight="1" x14ac:dyDescent="0.25">
      <c r="A217" s="385" t="s">
        <v>61</v>
      </c>
      <c r="B217" s="383"/>
      <c r="C217" s="383"/>
      <c r="D217" s="383"/>
      <c r="E217" s="383"/>
      <c r="F217" s="383"/>
      <c r="G217" s="383"/>
      <c r="H217" s="383"/>
      <c r="I217" s="383"/>
      <c r="J217" s="383"/>
      <c r="K217" s="383"/>
      <c r="L217" s="383"/>
      <c r="M217" s="383"/>
      <c r="N217" s="383"/>
      <c r="O217" s="383"/>
      <c r="P217" s="383"/>
      <c r="Q217" s="383"/>
      <c r="R217" s="383"/>
      <c r="S217" s="383"/>
      <c r="T217" s="383"/>
      <c r="U217" s="383"/>
      <c r="V217" s="383"/>
      <c r="W217" s="383"/>
      <c r="X217" s="383"/>
      <c r="Y217" s="383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81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81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3"/>
      <c r="B220" s="383"/>
      <c r="C220" s="383"/>
      <c r="D220" s="383"/>
      <c r="E220" s="383"/>
      <c r="F220" s="383"/>
      <c r="G220" s="383"/>
      <c r="H220" s="383"/>
      <c r="I220" s="383"/>
      <c r="J220" s="383"/>
      <c r="K220" s="383"/>
      <c r="L220" s="383"/>
      <c r="M220" s="383"/>
      <c r="N220" s="404"/>
      <c r="O220" s="405" t="s">
        <v>72</v>
      </c>
      <c r="P220" s="392"/>
      <c r="Q220" s="392"/>
      <c r="R220" s="392"/>
      <c r="S220" s="392"/>
      <c r="T220" s="392"/>
      <c r="U220" s="393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x14ac:dyDescent="0.2">
      <c r="A221" s="383"/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404"/>
      <c r="O221" s="405" t="s">
        <v>72</v>
      </c>
      <c r="P221" s="392"/>
      <c r="Q221" s="392"/>
      <c r="R221" s="392"/>
      <c r="S221" s="392"/>
      <c r="T221" s="392"/>
      <c r="U221" s="393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customHeight="1" x14ac:dyDescent="0.25">
      <c r="A222" s="382" t="s">
        <v>336</v>
      </c>
      <c r="B222" s="383"/>
      <c r="C222" s="383"/>
      <c r="D222" s="383"/>
      <c r="E222" s="383"/>
      <c r="F222" s="383"/>
      <c r="G222" s="383"/>
      <c r="H222" s="383"/>
      <c r="I222" s="383"/>
      <c r="J222" s="383"/>
      <c r="K222" s="383"/>
      <c r="L222" s="383"/>
      <c r="M222" s="383"/>
      <c r="N222" s="383"/>
      <c r="O222" s="383"/>
      <c r="P222" s="383"/>
      <c r="Q222" s="383"/>
      <c r="R222" s="383"/>
      <c r="S222" s="383"/>
      <c r="T222" s="383"/>
      <c r="U222" s="383"/>
      <c r="V222" s="383"/>
      <c r="W222" s="383"/>
      <c r="X222" s="383"/>
      <c r="Y222" s="383"/>
      <c r="Z222" s="367"/>
      <c r="AA222" s="367"/>
    </row>
    <row r="223" spans="1:67" ht="14.25" customHeight="1" x14ac:dyDescent="0.25">
      <c r="A223" s="385" t="s">
        <v>110</v>
      </c>
      <c r="B223" s="383"/>
      <c r="C223" s="383"/>
      <c r="D223" s="383"/>
      <c r="E223" s="383"/>
      <c r="F223" s="383"/>
      <c r="G223" s="383"/>
      <c r="H223" s="383"/>
      <c r="I223" s="383"/>
      <c r="J223" s="383"/>
      <c r="K223" s="383"/>
      <c r="L223" s="383"/>
      <c r="M223" s="383"/>
      <c r="N223" s="383"/>
      <c r="O223" s="383"/>
      <c r="P223" s="383"/>
      <c r="Q223" s="383"/>
      <c r="R223" s="383"/>
      <c r="S223" s="383"/>
      <c r="T223" s="383"/>
      <c r="U223" s="383"/>
      <c r="V223" s="383"/>
      <c r="W223" s="383"/>
      <c r="X223" s="383"/>
      <c r="Y223" s="383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81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81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81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81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5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81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81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x14ac:dyDescent="0.2">
      <c r="A230" s="403"/>
      <c r="B230" s="383"/>
      <c r="C230" s="383"/>
      <c r="D230" s="383"/>
      <c r="E230" s="383"/>
      <c r="F230" s="383"/>
      <c r="G230" s="383"/>
      <c r="H230" s="383"/>
      <c r="I230" s="383"/>
      <c r="J230" s="383"/>
      <c r="K230" s="383"/>
      <c r="L230" s="383"/>
      <c r="M230" s="383"/>
      <c r="N230" s="404"/>
      <c r="O230" s="405" t="s">
        <v>72</v>
      </c>
      <c r="P230" s="392"/>
      <c r="Q230" s="392"/>
      <c r="R230" s="392"/>
      <c r="S230" s="392"/>
      <c r="T230" s="392"/>
      <c r="U230" s="393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x14ac:dyDescent="0.2">
      <c r="A231" s="383"/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3"/>
      <c r="M231" s="383"/>
      <c r="N231" s="404"/>
      <c r="O231" s="405" t="s">
        <v>72</v>
      </c>
      <c r="P231" s="392"/>
      <c r="Q231" s="392"/>
      <c r="R231" s="392"/>
      <c r="S231" s="392"/>
      <c r="T231" s="392"/>
      <c r="U231" s="393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customHeight="1" x14ac:dyDescent="0.25">
      <c r="A232" s="382" t="s">
        <v>349</v>
      </c>
      <c r="B232" s="383"/>
      <c r="C232" s="383"/>
      <c r="D232" s="383"/>
      <c r="E232" s="383"/>
      <c r="F232" s="383"/>
      <c r="G232" s="383"/>
      <c r="H232" s="383"/>
      <c r="I232" s="383"/>
      <c r="J232" s="383"/>
      <c r="K232" s="383"/>
      <c r="L232" s="383"/>
      <c r="M232" s="383"/>
      <c r="N232" s="383"/>
      <c r="O232" s="383"/>
      <c r="P232" s="383"/>
      <c r="Q232" s="383"/>
      <c r="R232" s="383"/>
      <c r="S232" s="383"/>
      <c r="T232" s="383"/>
      <c r="U232" s="383"/>
      <c r="V232" s="383"/>
      <c r="W232" s="383"/>
      <c r="X232" s="383"/>
      <c r="Y232" s="383"/>
      <c r="Z232" s="367"/>
      <c r="AA232" s="367"/>
    </row>
    <row r="233" spans="1:67" ht="14.25" customHeight="1" x14ac:dyDescent="0.25">
      <c r="A233" s="385" t="s">
        <v>110</v>
      </c>
      <c r="B233" s="383"/>
      <c r="C233" s="383"/>
      <c r="D233" s="383"/>
      <c r="E233" s="383"/>
      <c r="F233" s="383"/>
      <c r="G233" s="383"/>
      <c r="H233" s="383"/>
      <c r="I233" s="383"/>
      <c r="J233" s="383"/>
      <c r="K233" s="383"/>
      <c r="L233" s="383"/>
      <c r="M233" s="383"/>
      <c r="N233" s="383"/>
      <c r="O233" s="383"/>
      <c r="P233" s="383"/>
      <c r="Q233" s="383"/>
      <c r="R233" s="383"/>
      <c r="S233" s="383"/>
      <c r="T233" s="383"/>
      <c r="U233" s="383"/>
      <c r="V233" s="383"/>
      <c r="W233" s="383"/>
      <c r="X233" s="383"/>
      <c r="Y233" s="383"/>
      <c r="Z233" s="366"/>
      <c r="AA233" s="366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81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71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81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1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4"/>
      <c r="U235" s="34"/>
      <c r="V235" s="35" t="s">
        <v>67</v>
      </c>
      <c r="W235" s="373">
        <v>170</v>
      </c>
      <c r="X235" s="374">
        <f t="shared" si="49"/>
        <v>172.8</v>
      </c>
      <c r="Y235" s="36">
        <f>IFERROR(IF(X235=0,"",ROUNDUP(X235/H235,0)*0.02175),"")</f>
        <v>0.34799999999999998</v>
      </c>
      <c r="Z235" s="56"/>
      <c r="AA235" s="57"/>
      <c r="AE235" s="64"/>
      <c r="BB235" s="197" t="s">
        <v>1</v>
      </c>
      <c r="BL235" s="64">
        <f t="shared" si="50"/>
        <v>177.55555555555554</v>
      </c>
      <c r="BM235" s="64">
        <f t="shared" si="51"/>
        <v>180.48</v>
      </c>
      <c r="BN235" s="64">
        <f t="shared" si="52"/>
        <v>0.28108465608465605</v>
      </c>
      <c r="BO235" s="64">
        <f t="shared" si="53"/>
        <v>0.2857142857142857</v>
      </c>
    </row>
    <row r="236" spans="1:67" ht="27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81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7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81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81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50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81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81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81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4"/>
      <c r="U241" s="34"/>
      <c r="V241" s="35" t="s">
        <v>67</v>
      </c>
      <c r="W241" s="373">
        <v>5</v>
      </c>
      <c r="X241" s="374">
        <f t="shared" si="49"/>
        <v>5</v>
      </c>
      <c r="Y241" s="36">
        <f t="shared" ref="Y241:Y247" si="54">IFERROR(IF(X241=0,"",ROUNDUP(X241/H241,0)*0.00937),"")</f>
        <v>9.3699999999999999E-3</v>
      </c>
      <c r="Z241" s="56"/>
      <c r="AA241" s="57"/>
      <c r="AE241" s="64"/>
      <c r="BB241" s="203" t="s">
        <v>1</v>
      </c>
      <c r="BL241" s="64">
        <f t="shared" si="50"/>
        <v>5.21</v>
      </c>
      <c r="BM241" s="64">
        <f t="shared" si="51"/>
        <v>5.21</v>
      </c>
      <c r="BN241" s="64">
        <f t="shared" si="52"/>
        <v>8.3333333333333332E-3</v>
      </c>
      <c r="BO241" s="64">
        <f t="shared" si="53"/>
        <v>8.3333333333333332E-3</v>
      </c>
    </row>
    <row r="242" spans="1:67" ht="27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81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81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7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81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81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81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81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3"/>
      <c r="B248" s="383"/>
      <c r="C248" s="383"/>
      <c r="D248" s="383"/>
      <c r="E248" s="383"/>
      <c r="F248" s="383"/>
      <c r="G248" s="383"/>
      <c r="H248" s="383"/>
      <c r="I248" s="383"/>
      <c r="J248" s="383"/>
      <c r="K248" s="383"/>
      <c r="L248" s="383"/>
      <c r="M248" s="383"/>
      <c r="N248" s="404"/>
      <c r="O248" s="405" t="s">
        <v>72</v>
      </c>
      <c r="P248" s="392"/>
      <c r="Q248" s="392"/>
      <c r="R248" s="392"/>
      <c r="S248" s="392"/>
      <c r="T248" s="392"/>
      <c r="U248" s="393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16.74074074074074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17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0.35736999999999997</v>
      </c>
      <c r="Z248" s="376"/>
      <c r="AA248" s="376"/>
    </row>
    <row r="249" spans="1:67" x14ac:dyDescent="0.2">
      <c r="A249" s="383"/>
      <c r="B249" s="383"/>
      <c r="C249" s="383"/>
      <c r="D249" s="383"/>
      <c r="E249" s="383"/>
      <c r="F249" s="383"/>
      <c r="G249" s="383"/>
      <c r="H249" s="383"/>
      <c r="I249" s="383"/>
      <c r="J249" s="383"/>
      <c r="K249" s="383"/>
      <c r="L249" s="383"/>
      <c r="M249" s="383"/>
      <c r="N249" s="404"/>
      <c r="O249" s="405" t="s">
        <v>72</v>
      </c>
      <c r="P249" s="392"/>
      <c r="Q249" s="392"/>
      <c r="R249" s="392"/>
      <c r="S249" s="392"/>
      <c r="T249" s="392"/>
      <c r="U249" s="393"/>
      <c r="V249" s="37" t="s">
        <v>67</v>
      </c>
      <c r="W249" s="375">
        <f>IFERROR(SUM(W234:W247),"0")</f>
        <v>175</v>
      </c>
      <c r="X249" s="375">
        <f>IFERROR(SUM(X234:X247),"0")</f>
        <v>177.8</v>
      </c>
      <c r="Y249" s="37"/>
      <c r="Z249" s="376"/>
      <c r="AA249" s="376"/>
    </row>
    <row r="250" spans="1:67" ht="14.25" customHeight="1" x14ac:dyDescent="0.25">
      <c r="A250" s="385" t="s">
        <v>102</v>
      </c>
      <c r="B250" s="383"/>
      <c r="C250" s="383"/>
      <c r="D250" s="383"/>
      <c r="E250" s="383"/>
      <c r="F250" s="383"/>
      <c r="G250" s="383"/>
      <c r="H250" s="383"/>
      <c r="I250" s="383"/>
      <c r="J250" s="383"/>
      <c r="K250" s="383"/>
      <c r="L250" s="383"/>
      <c r="M250" s="383"/>
      <c r="N250" s="383"/>
      <c r="O250" s="383"/>
      <c r="P250" s="383"/>
      <c r="Q250" s="383"/>
      <c r="R250" s="383"/>
      <c r="S250" s="383"/>
      <c r="T250" s="383"/>
      <c r="U250" s="383"/>
      <c r="V250" s="383"/>
      <c r="W250" s="383"/>
      <c r="X250" s="383"/>
      <c r="Y250" s="383"/>
      <c r="Z250" s="366"/>
      <c r="AA250" s="366"/>
    </row>
    <row r="251" spans="1:67" ht="27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81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50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3"/>
      <c r="B252" s="383"/>
      <c r="C252" s="383"/>
      <c r="D252" s="383"/>
      <c r="E252" s="383"/>
      <c r="F252" s="383"/>
      <c r="G252" s="383"/>
      <c r="H252" s="383"/>
      <c r="I252" s="383"/>
      <c r="J252" s="383"/>
      <c r="K252" s="383"/>
      <c r="L252" s="383"/>
      <c r="M252" s="383"/>
      <c r="N252" s="404"/>
      <c r="O252" s="405" t="s">
        <v>72</v>
      </c>
      <c r="P252" s="392"/>
      <c r="Q252" s="392"/>
      <c r="R252" s="392"/>
      <c r="S252" s="392"/>
      <c r="T252" s="392"/>
      <c r="U252" s="393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x14ac:dyDescent="0.2">
      <c r="A253" s="383"/>
      <c r="B253" s="383"/>
      <c r="C253" s="383"/>
      <c r="D253" s="383"/>
      <c r="E253" s="383"/>
      <c r="F253" s="383"/>
      <c r="G253" s="383"/>
      <c r="H253" s="383"/>
      <c r="I253" s="383"/>
      <c r="J253" s="383"/>
      <c r="K253" s="383"/>
      <c r="L253" s="383"/>
      <c r="M253" s="383"/>
      <c r="N253" s="404"/>
      <c r="O253" s="405" t="s">
        <v>72</v>
      </c>
      <c r="P253" s="392"/>
      <c r="Q253" s="392"/>
      <c r="R253" s="392"/>
      <c r="S253" s="392"/>
      <c r="T253" s="392"/>
      <c r="U253" s="393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customHeight="1" x14ac:dyDescent="0.25">
      <c r="A254" s="385" t="s">
        <v>61</v>
      </c>
      <c r="B254" s="383"/>
      <c r="C254" s="383"/>
      <c r="D254" s="383"/>
      <c r="E254" s="383"/>
      <c r="F254" s="383"/>
      <c r="G254" s="383"/>
      <c r="H254" s="383"/>
      <c r="I254" s="383"/>
      <c r="J254" s="383"/>
      <c r="K254" s="383"/>
      <c r="L254" s="383"/>
      <c r="M254" s="383"/>
      <c r="N254" s="383"/>
      <c r="O254" s="383"/>
      <c r="P254" s="383"/>
      <c r="Q254" s="383"/>
      <c r="R254" s="383"/>
      <c r="S254" s="383"/>
      <c r="T254" s="383"/>
      <c r="U254" s="383"/>
      <c r="V254" s="383"/>
      <c r="W254" s="383"/>
      <c r="X254" s="383"/>
      <c r="Y254" s="383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81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4"/>
      <c r="U255" s="34"/>
      <c r="V255" s="35" t="s">
        <v>67</v>
      </c>
      <c r="W255" s="373">
        <v>40</v>
      </c>
      <c r="X255" s="374">
        <f>IFERROR(IF(W255="",0,CEILING((W255/$H255),1)*$H255),"")</f>
        <v>42</v>
      </c>
      <c r="Y255" s="36">
        <f>IFERROR(IF(X255=0,"",ROUNDUP(X255/H255,0)*0.00753),"")</f>
        <v>7.5300000000000006E-2</v>
      </c>
      <c r="Z255" s="56"/>
      <c r="AA255" s="57"/>
      <c r="AE255" s="64"/>
      <c r="BB255" s="211" t="s">
        <v>1</v>
      </c>
      <c r="BL255" s="64">
        <f>IFERROR(W255*I255/H255,"0")</f>
        <v>42.476190476190474</v>
      </c>
      <c r="BM255" s="64">
        <f>IFERROR(X255*I255/H255,"0")</f>
        <v>44.599999999999994</v>
      </c>
      <c r="BN255" s="64">
        <f>IFERROR(1/J255*(W255/H255),"0")</f>
        <v>6.1050061050061048E-2</v>
      </c>
      <c r="BO255" s="64">
        <f>IFERROR(1/J255*(X255/H255),"0")</f>
        <v>6.4102564102564097E-2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81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81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81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3"/>
      <c r="B259" s="383"/>
      <c r="C259" s="383"/>
      <c r="D259" s="383"/>
      <c r="E259" s="383"/>
      <c r="F259" s="383"/>
      <c r="G259" s="383"/>
      <c r="H259" s="383"/>
      <c r="I259" s="383"/>
      <c r="J259" s="383"/>
      <c r="K259" s="383"/>
      <c r="L259" s="383"/>
      <c r="M259" s="383"/>
      <c r="N259" s="404"/>
      <c r="O259" s="405" t="s">
        <v>72</v>
      </c>
      <c r="P259" s="392"/>
      <c r="Q259" s="392"/>
      <c r="R259" s="392"/>
      <c r="S259" s="392"/>
      <c r="T259" s="392"/>
      <c r="U259" s="393"/>
      <c r="V259" s="37" t="s">
        <v>73</v>
      </c>
      <c r="W259" s="375">
        <f>IFERROR(W255/H255,"0")+IFERROR(W256/H256,"0")+IFERROR(W257/H257,"0")+IFERROR(W258/H258,"0")</f>
        <v>9.5238095238095237</v>
      </c>
      <c r="X259" s="375">
        <f>IFERROR(X255/H255,"0")+IFERROR(X256/H256,"0")+IFERROR(X257/H257,"0")+IFERROR(X258/H258,"0")</f>
        <v>10</v>
      </c>
      <c r="Y259" s="375">
        <f>IFERROR(IF(Y255="",0,Y255),"0")+IFERROR(IF(Y256="",0,Y256),"0")+IFERROR(IF(Y257="",0,Y257),"0")+IFERROR(IF(Y258="",0,Y258),"0")</f>
        <v>7.5300000000000006E-2</v>
      </c>
      <c r="Z259" s="376"/>
      <c r="AA259" s="376"/>
    </row>
    <row r="260" spans="1:67" x14ac:dyDescent="0.2">
      <c r="A260" s="383"/>
      <c r="B260" s="383"/>
      <c r="C260" s="383"/>
      <c r="D260" s="383"/>
      <c r="E260" s="383"/>
      <c r="F260" s="383"/>
      <c r="G260" s="383"/>
      <c r="H260" s="383"/>
      <c r="I260" s="383"/>
      <c r="J260" s="383"/>
      <c r="K260" s="383"/>
      <c r="L260" s="383"/>
      <c r="M260" s="383"/>
      <c r="N260" s="404"/>
      <c r="O260" s="405" t="s">
        <v>72</v>
      </c>
      <c r="P260" s="392"/>
      <c r="Q260" s="392"/>
      <c r="R260" s="392"/>
      <c r="S260" s="392"/>
      <c r="T260" s="392"/>
      <c r="U260" s="393"/>
      <c r="V260" s="37" t="s">
        <v>67</v>
      </c>
      <c r="W260" s="375">
        <f>IFERROR(SUM(W255:W258),"0")</f>
        <v>40</v>
      </c>
      <c r="X260" s="375">
        <f>IFERROR(SUM(X255:X258),"0")</f>
        <v>42</v>
      </c>
      <c r="Y260" s="37"/>
      <c r="Z260" s="376"/>
      <c r="AA260" s="376"/>
    </row>
    <row r="261" spans="1:67" ht="14.25" customHeight="1" x14ac:dyDescent="0.25">
      <c r="A261" s="385" t="s">
        <v>74</v>
      </c>
      <c r="B261" s="383"/>
      <c r="C261" s="383"/>
      <c r="D261" s="383"/>
      <c r="E261" s="383"/>
      <c r="F261" s="383"/>
      <c r="G261" s="383"/>
      <c r="H261" s="383"/>
      <c r="I261" s="383"/>
      <c r="J261" s="383"/>
      <c r="K261" s="383"/>
      <c r="L261" s="383"/>
      <c r="M261" s="383"/>
      <c r="N261" s="383"/>
      <c r="O261" s="383"/>
      <c r="P261" s="383"/>
      <c r="Q261" s="383"/>
      <c r="R261" s="383"/>
      <c r="S261" s="383"/>
      <c r="T261" s="383"/>
      <c r="U261" s="383"/>
      <c r="V261" s="383"/>
      <c r="W261" s="383"/>
      <c r="X261" s="383"/>
      <c r="Y261" s="383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81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4"/>
      <c r="U262" s="34"/>
      <c r="V262" s="35" t="s">
        <v>67</v>
      </c>
      <c r="W262" s="373">
        <v>420</v>
      </c>
      <c r="X262" s="374">
        <f t="shared" ref="X262:X270" si="55">IFERROR(IF(W262="",0,CEILING((W262/$H262),1)*$H262),"")</f>
        <v>421.2</v>
      </c>
      <c r="Y262" s="36">
        <f>IFERROR(IF(X262=0,"",ROUNDUP(X262/H262,0)*0.02175),"")</f>
        <v>1.1744999999999999</v>
      </c>
      <c r="Z262" s="56"/>
      <c r="AA262" s="57"/>
      <c r="AE262" s="64"/>
      <c r="BB262" s="215" t="s">
        <v>1</v>
      </c>
      <c r="BL262" s="64">
        <f t="shared" ref="BL262:BL270" si="56">IFERROR(W262*I262/H262,"0")</f>
        <v>450.04615384615386</v>
      </c>
      <c r="BM262" s="64">
        <f t="shared" ref="BM262:BM270" si="57">IFERROR(X262*I262/H262,"0")</f>
        <v>451.33199999999999</v>
      </c>
      <c r="BN262" s="64">
        <f t="shared" ref="BN262:BN270" si="58">IFERROR(1/J262*(W262/H262),"0")</f>
        <v>0.96153846153846145</v>
      </c>
      <c r="BO262" s="64">
        <f t="shared" ref="BO262:BO270" si="59">IFERROR(1/J262*(X262/H262),"0")</f>
        <v>0.96428571428571419</v>
      </c>
    </row>
    <row r="263" spans="1:67" ht="27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81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81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81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81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6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81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81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81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5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81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7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3"/>
      <c r="B271" s="383"/>
      <c r="C271" s="383"/>
      <c r="D271" s="383"/>
      <c r="E271" s="383"/>
      <c r="F271" s="383"/>
      <c r="G271" s="383"/>
      <c r="H271" s="383"/>
      <c r="I271" s="383"/>
      <c r="J271" s="383"/>
      <c r="K271" s="383"/>
      <c r="L271" s="383"/>
      <c r="M271" s="383"/>
      <c r="N271" s="404"/>
      <c r="O271" s="405" t="s">
        <v>72</v>
      </c>
      <c r="P271" s="392"/>
      <c r="Q271" s="392"/>
      <c r="R271" s="392"/>
      <c r="S271" s="392"/>
      <c r="T271" s="392"/>
      <c r="U271" s="393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53.846153846153847</v>
      </c>
      <c r="X271" s="375">
        <f>IFERROR(X262/H262,"0")+IFERROR(X263/H263,"0")+IFERROR(X264/H264,"0")+IFERROR(X265/H265,"0")+IFERROR(X266/H266,"0")+IFERROR(X267/H267,"0")+IFERROR(X268/H268,"0")+IFERROR(X269/H269,"0")+IFERROR(X270/H270,"0")</f>
        <v>54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1.1744999999999999</v>
      </c>
      <c r="Z271" s="376"/>
      <c r="AA271" s="376"/>
    </row>
    <row r="272" spans="1:67" x14ac:dyDescent="0.2">
      <c r="A272" s="383"/>
      <c r="B272" s="383"/>
      <c r="C272" s="383"/>
      <c r="D272" s="383"/>
      <c r="E272" s="383"/>
      <c r="F272" s="383"/>
      <c r="G272" s="383"/>
      <c r="H272" s="383"/>
      <c r="I272" s="383"/>
      <c r="J272" s="383"/>
      <c r="K272" s="383"/>
      <c r="L272" s="383"/>
      <c r="M272" s="383"/>
      <c r="N272" s="404"/>
      <c r="O272" s="405" t="s">
        <v>72</v>
      </c>
      <c r="P272" s="392"/>
      <c r="Q272" s="392"/>
      <c r="R272" s="392"/>
      <c r="S272" s="392"/>
      <c r="T272" s="392"/>
      <c r="U272" s="393"/>
      <c r="V272" s="37" t="s">
        <v>67</v>
      </c>
      <c r="W272" s="375">
        <f>IFERROR(SUM(W262:W270),"0")</f>
        <v>420</v>
      </c>
      <c r="X272" s="375">
        <f>IFERROR(SUM(X262:X270),"0")</f>
        <v>421.2</v>
      </c>
      <c r="Y272" s="37"/>
      <c r="Z272" s="376"/>
      <c r="AA272" s="376"/>
    </row>
    <row r="273" spans="1:67" ht="14.25" customHeight="1" x14ac:dyDescent="0.25">
      <c r="A273" s="385" t="s">
        <v>210</v>
      </c>
      <c r="B273" s="383"/>
      <c r="C273" s="383"/>
      <c r="D273" s="383"/>
      <c r="E273" s="383"/>
      <c r="F273" s="383"/>
      <c r="G273" s="383"/>
      <c r="H273" s="383"/>
      <c r="I273" s="383"/>
      <c r="J273" s="383"/>
      <c r="K273" s="383"/>
      <c r="L273" s="383"/>
      <c r="M273" s="383"/>
      <c r="N273" s="383"/>
      <c r="O273" s="383"/>
      <c r="P273" s="383"/>
      <c r="Q273" s="383"/>
      <c r="R273" s="383"/>
      <c r="S273" s="383"/>
      <c r="T273" s="383"/>
      <c r="U273" s="383"/>
      <c r="V273" s="383"/>
      <c r="W273" s="383"/>
      <c r="X273" s="383"/>
      <c r="Y273" s="383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81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81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3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4"/>
      <c r="U275" s="34"/>
      <c r="V275" s="35" t="s">
        <v>67</v>
      </c>
      <c r="W275" s="373">
        <v>0</v>
      </c>
      <c r="X275" s="37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81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3"/>
      <c r="B277" s="383"/>
      <c r="C277" s="383"/>
      <c r="D277" s="383"/>
      <c r="E277" s="383"/>
      <c r="F277" s="383"/>
      <c r="G277" s="383"/>
      <c r="H277" s="383"/>
      <c r="I277" s="383"/>
      <c r="J277" s="383"/>
      <c r="K277" s="383"/>
      <c r="L277" s="383"/>
      <c r="M277" s="383"/>
      <c r="N277" s="404"/>
      <c r="O277" s="405" t="s">
        <v>72</v>
      </c>
      <c r="P277" s="392"/>
      <c r="Q277" s="392"/>
      <c r="R277" s="392"/>
      <c r="S277" s="392"/>
      <c r="T277" s="392"/>
      <c r="U277" s="393"/>
      <c r="V277" s="37" t="s">
        <v>73</v>
      </c>
      <c r="W277" s="375">
        <f>IFERROR(W274/H274,"0")+IFERROR(W275/H275,"0")+IFERROR(W276/H276,"0")</f>
        <v>0</v>
      </c>
      <c r="X277" s="375">
        <f>IFERROR(X274/H274,"0")+IFERROR(X275/H275,"0")+IFERROR(X276/H276,"0")</f>
        <v>0</v>
      </c>
      <c r="Y277" s="375">
        <f>IFERROR(IF(Y274="",0,Y274),"0")+IFERROR(IF(Y275="",0,Y275),"0")+IFERROR(IF(Y276="",0,Y276),"0")</f>
        <v>0</v>
      </c>
      <c r="Z277" s="376"/>
      <c r="AA277" s="376"/>
    </row>
    <row r="278" spans="1:67" x14ac:dyDescent="0.2">
      <c r="A278" s="383"/>
      <c r="B278" s="383"/>
      <c r="C278" s="383"/>
      <c r="D278" s="383"/>
      <c r="E278" s="383"/>
      <c r="F278" s="383"/>
      <c r="G278" s="383"/>
      <c r="H278" s="383"/>
      <c r="I278" s="383"/>
      <c r="J278" s="383"/>
      <c r="K278" s="383"/>
      <c r="L278" s="383"/>
      <c r="M278" s="383"/>
      <c r="N278" s="404"/>
      <c r="O278" s="405" t="s">
        <v>72</v>
      </c>
      <c r="P278" s="392"/>
      <c r="Q278" s="392"/>
      <c r="R278" s="392"/>
      <c r="S278" s="392"/>
      <c r="T278" s="392"/>
      <c r="U278" s="393"/>
      <c r="V278" s="37" t="s">
        <v>67</v>
      </c>
      <c r="W278" s="375">
        <f>IFERROR(SUM(W274:W276),"0")</f>
        <v>0</v>
      </c>
      <c r="X278" s="375">
        <f>IFERROR(SUM(X274:X276),"0")</f>
        <v>0</v>
      </c>
      <c r="Y278" s="37"/>
      <c r="Z278" s="376"/>
      <c r="AA278" s="376"/>
    </row>
    <row r="279" spans="1:67" ht="14.25" customHeight="1" x14ac:dyDescent="0.25">
      <c r="A279" s="385" t="s">
        <v>88</v>
      </c>
      <c r="B279" s="383"/>
      <c r="C279" s="383"/>
      <c r="D279" s="383"/>
      <c r="E279" s="383"/>
      <c r="F279" s="383"/>
      <c r="G279" s="383"/>
      <c r="H279" s="383"/>
      <c r="I279" s="383"/>
      <c r="J279" s="383"/>
      <c r="K279" s="383"/>
      <c r="L279" s="383"/>
      <c r="M279" s="383"/>
      <c r="N279" s="383"/>
      <c r="O279" s="383"/>
      <c r="P279" s="383"/>
      <c r="Q279" s="383"/>
      <c r="R279" s="383"/>
      <c r="S279" s="383"/>
      <c r="T279" s="383"/>
      <c r="U279" s="383"/>
      <c r="V279" s="383"/>
      <c r="W279" s="383"/>
      <c r="X279" s="383"/>
      <c r="Y279" s="383"/>
      <c r="Z279" s="366"/>
      <c r="AA279" s="366"/>
    </row>
    <row r="280" spans="1:67" ht="16.5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81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42" t="s">
        <v>413</v>
      </c>
      <c r="P280" s="380"/>
      <c r="Q280" s="380"/>
      <c r="R280" s="380"/>
      <c r="S280" s="381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81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82" t="s">
        <v>416</v>
      </c>
      <c r="P281" s="380"/>
      <c r="Q281" s="380"/>
      <c r="R281" s="380"/>
      <c r="S281" s="381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81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3"/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3"/>
      <c r="M283" s="383"/>
      <c r="N283" s="404"/>
      <c r="O283" s="405" t="s">
        <v>72</v>
      </c>
      <c r="P283" s="392"/>
      <c r="Q283" s="392"/>
      <c r="R283" s="392"/>
      <c r="S283" s="392"/>
      <c r="T283" s="392"/>
      <c r="U283" s="393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x14ac:dyDescent="0.2">
      <c r="A284" s="383"/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404"/>
      <c r="O284" s="405" t="s">
        <v>72</v>
      </c>
      <c r="P284" s="392"/>
      <c r="Q284" s="392"/>
      <c r="R284" s="392"/>
      <c r="S284" s="392"/>
      <c r="T284" s="392"/>
      <c r="U284" s="393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customHeight="1" x14ac:dyDescent="0.25">
      <c r="A285" s="385" t="s">
        <v>419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383"/>
      <c r="Y285" s="383"/>
      <c r="Z285" s="366"/>
      <c r="AA285" s="366"/>
    </row>
    <row r="286" spans="1:67" ht="16.5" customHeight="1" x14ac:dyDescent="0.25">
      <c r="A286" s="54" t="s">
        <v>420</v>
      </c>
      <c r="B286" s="54" t="s">
        <v>421</v>
      </c>
      <c r="C286" s="31">
        <v>4301180007</v>
      </c>
      <c r="D286" s="386">
        <v>4680115881808</v>
      </c>
      <c r="E286" s="381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7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81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424</v>
      </c>
      <c r="B287" s="54" t="s">
        <v>425</v>
      </c>
      <c r="C287" s="31">
        <v>4301180006</v>
      </c>
      <c r="D287" s="386">
        <v>4680115881822</v>
      </c>
      <c r="E287" s="381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81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86">
        <v>4680115880016</v>
      </c>
      <c r="E288" s="381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81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3"/>
      <c r="B289" s="383"/>
      <c r="C289" s="383"/>
      <c r="D289" s="383"/>
      <c r="E289" s="383"/>
      <c r="F289" s="383"/>
      <c r="G289" s="383"/>
      <c r="H289" s="383"/>
      <c r="I289" s="383"/>
      <c r="J289" s="383"/>
      <c r="K289" s="383"/>
      <c r="L289" s="383"/>
      <c r="M289" s="383"/>
      <c r="N289" s="404"/>
      <c r="O289" s="405" t="s">
        <v>72</v>
      </c>
      <c r="P289" s="392"/>
      <c r="Q289" s="392"/>
      <c r="R289" s="392"/>
      <c r="S289" s="392"/>
      <c r="T289" s="392"/>
      <c r="U289" s="393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x14ac:dyDescent="0.2">
      <c r="A290" s="383"/>
      <c r="B290" s="383"/>
      <c r="C290" s="383"/>
      <c r="D290" s="383"/>
      <c r="E290" s="383"/>
      <c r="F290" s="383"/>
      <c r="G290" s="383"/>
      <c r="H290" s="383"/>
      <c r="I290" s="383"/>
      <c r="J290" s="383"/>
      <c r="K290" s="383"/>
      <c r="L290" s="383"/>
      <c r="M290" s="383"/>
      <c r="N290" s="404"/>
      <c r="O290" s="405" t="s">
        <v>72</v>
      </c>
      <c r="P290" s="392"/>
      <c r="Q290" s="392"/>
      <c r="R290" s="392"/>
      <c r="S290" s="392"/>
      <c r="T290" s="392"/>
      <c r="U290" s="393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customHeight="1" x14ac:dyDescent="0.25">
      <c r="A291" s="382" t="s">
        <v>428</v>
      </c>
      <c r="B291" s="383"/>
      <c r="C291" s="383"/>
      <c r="D291" s="383"/>
      <c r="E291" s="383"/>
      <c r="F291" s="383"/>
      <c r="G291" s="383"/>
      <c r="H291" s="383"/>
      <c r="I291" s="383"/>
      <c r="J291" s="383"/>
      <c r="K291" s="383"/>
      <c r="L291" s="383"/>
      <c r="M291" s="383"/>
      <c r="N291" s="383"/>
      <c r="O291" s="383"/>
      <c r="P291" s="383"/>
      <c r="Q291" s="383"/>
      <c r="R291" s="383"/>
      <c r="S291" s="383"/>
      <c r="T291" s="383"/>
      <c r="U291" s="383"/>
      <c r="V291" s="383"/>
      <c r="W291" s="383"/>
      <c r="X291" s="383"/>
      <c r="Y291" s="383"/>
      <c r="Z291" s="367"/>
      <c r="AA291" s="367"/>
    </row>
    <row r="292" spans="1:67" ht="14.25" customHeight="1" x14ac:dyDescent="0.25">
      <c r="A292" s="385" t="s">
        <v>110</v>
      </c>
      <c r="B292" s="383"/>
      <c r="C292" s="383"/>
      <c r="D292" s="383"/>
      <c r="E292" s="383"/>
      <c r="F292" s="383"/>
      <c r="G292" s="383"/>
      <c r="H292" s="383"/>
      <c r="I292" s="383"/>
      <c r="J292" s="383"/>
      <c r="K292" s="383"/>
      <c r="L292" s="383"/>
      <c r="M292" s="383"/>
      <c r="N292" s="383"/>
      <c r="O292" s="383"/>
      <c r="P292" s="383"/>
      <c r="Q292" s="383"/>
      <c r="R292" s="383"/>
      <c r="S292" s="383"/>
      <c r="T292" s="383"/>
      <c r="U292" s="383"/>
      <c r="V292" s="383"/>
      <c r="W292" s="383"/>
      <c r="X292" s="383"/>
      <c r="Y292" s="383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86">
        <v>4607091387421</v>
      </c>
      <c r="E293" s="381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customHeight="1" x14ac:dyDescent="0.25">
      <c r="A294" s="54" t="s">
        <v>429</v>
      </c>
      <c r="B294" s="54" t="s">
        <v>431</v>
      </c>
      <c r="C294" s="31">
        <v>4301011121</v>
      </c>
      <c r="D294" s="386">
        <v>4607091387421</v>
      </c>
      <c r="E294" s="381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4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81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4301011619</v>
      </c>
      <c r="D295" s="386">
        <v>4607091387452</v>
      </c>
      <c r="E295" s="381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54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432</v>
      </c>
      <c r="B296" s="54" t="s">
        <v>434</v>
      </c>
      <c r="C296" s="31">
        <v>4301011322</v>
      </c>
      <c r="D296" s="386">
        <v>4607091387452</v>
      </c>
      <c r="E296" s="381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7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81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customHeight="1" x14ac:dyDescent="0.25">
      <c r="A297" s="54" t="s">
        <v>435</v>
      </c>
      <c r="B297" s="54" t="s">
        <v>436</v>
      </c>
      <c r="C297" s="31">
        <v>4301011313</v>
      </c>
      <c r="D297" s="386">
        <v>4607091385984</v>
      </c>
      <c r="E297" s="381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4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81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customHeight="1" x14ac:dyDescent="0.25">
      <c r="A298" s="54" t="s">
        <v>437</v>
      </c>
      <c r="B298" s="54" t="s">
        <v>438</v>
      </c>
      <c r="C298" s="31">
        <v>4301011316</v>
      </c>
      <c r="D298" s="386">
        <v>4607091387438</v>
      </c>
      <c r="E298" s="381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5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81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customHeight="1" x14ac:dyDescent="0.25">
      <c r="A299" s="54" t="s">
        <v>439</v>
      </c>
      <c r="B299" s="54" t="s">
        <v>440</v>
      </c>
      <c r="C299" s="31">
        <v>4301011318</v>
      </c>
      <c r="D299" s="386">
        <v>4607091387469</v>
      </c>
      <c r="E299" s="381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81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403"/>
      <c r="B300" s="383"/>
      <c r="C300" s="383"/>
      <c r="D300" s="383"/>
      <c r="E300" s="383"/>
      <c r="F300" s="383"/>
      <c r="G300" s="383"/>
      <c r="H300" s="383"/>
      <c r="I300" s="383"/>
      <c r="J300" s="383"/>
      <c r="K300" s="383"/>
      <c r="L300" s="383"/>
      <c r="M300" s="383"/>
      <c r="N300" s="404"/>
      <c r="O300" s="405" t="s">
        <v>72</v>
      </c>
      <c r="P300" s="392"/>
      <c r="Q300" s="392"/>
      <c r="R300" s="392"/>
      <c r="S300" s="392"/>
      <c r="T300" s="392"/>
      <c r="U300" s="393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x14ac:dyDescent="0.2">
      <c r="A301" s="383"/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404"/>
      <c r="O301" s="405" t="s">
        <v>72</v>
      </c>
      <c r="P301" s="392"/>
      <c r="Q301" s="392"/>
      <c r="R301" s="392"/>
      <c r="S301" s="392"/>
      <c r="T301" s="392"/>
      <c r="U301" s="393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customHeight="1" x14ac:dyDescent="0.25">
      <c r="A302" s="385" t="s">
        <v>61</v>
      </c>
      <c r="B302" s="383"/>
      <c r="C302" s="383"/>
      <c r="D302" s="383"/>
      <c r="E302" s="383"/>
      <c r="F302" s="383"/>
      <c r="G302" s="383"/>
      <c r="H302" s="383"/>
      <c r="I302" s="383"/>
      <c r="J302" s="383"/>
      <c r="K302" s="383"/>
      <c r="L302" s="383"/>
      <c r="M302" s="383"/>
      <c r="N302" s="383"/>
      <c r="O302" s="383"/>
      <c r="P302" s="383"/>
      <c r="Q302" s="383"/>
      <c r="R302" s="383"/>
      <c r="S302" s="383"/>
      <c r="T302" s="383"/>
      <c r="U302" s="383"/>
      <c r="V302" s="383"/>
      <c r="W302" s="383"/>
      <c r="X302" s="383"/>
      <c r="Y302" s="383"/>
      <c r="Z302" s="366"/>
      <c r="AA302" s="366"/>
    </row>
    <row r="303" spans="1:67" ht="27" customHeight="1" x14ac:dyDescent="0.25">
      <c r="A303" s="54" t="s">
        <v>441</v>
      </c>
      <c r="B303" s="54" t="s">
        <v>442</v>
      </c>
      <c r="C303" s="31">
        <v>4301031154</v>
      </c>
      <c r="D303" s="386">
        <v>4607091387292</v>
      </c>
      <c r="E303" s="381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5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81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443</v>
      </c>
      <c r="B304" s="54" t="s">
        <v>444</v>
      </c>
      <c r="C304" s="31">
        <v>4301031155</v>
      </c>
      <c r="D304" s="386">
        <v>4607091387315</v>
      </c>
      <c r="E304" s="381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81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3"/>
      <c r="B305" s="383"/>
      <c r="C305" s="383"/>
      <c r="D305" s="383"/>
      <c r="E305" s="383"/>
      <c r="F305" s="383"/>
      <c r="G305" s="383"/>
      <c r="H305" s="383"/>
      <c r="I305" s="383"/>
      <c r="J305" s="383"/>
      <c r="K305" s="383"/>
      <c r="L305" s="383"/>
      <c r="M305" s="383"/>
      <c r="N305" s="404"/>
      <c r="O305" s="405" t="s">
        <v>72</v>
      </c>
      <c r="P305" s="392"/>
      <c r="Q305" s="392"/>
      <c r="R305" s="392"/>
      <c r="S305" s="392"/>
      <c r="T305" s="392"/>
      <c r="U305" s="393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x14ac:dyDescent="0.2">
      <c r="A306" s="383"/>
      <c r="B306" s="383"/>
      <c r="C306" s="383"/>
      <c r="D306" s="383"/>
      <c r="E306" s="383"/>
      <c r="F306" s="383"/>
      <c r="G306" s="383"/>
      <c r="H306" s="383"/>
      <c r="I306" s="383"/>
      <c r="J306" s="383"/>
      <c r="K306" s="383"/>
      <c r="L306" s="383"/>
      <c r="M306" s="383"/>
      <c r="N306" s="404"/>
      <c r="O306" s="405" t="s">
        <v>72</v>
      </c>
      <c r="P306" s="392"/>
      <c r="Q306" s="392"/>
      <c r="R306" s="392"/>
      <c r="S306" s="392"/>
      <c r="T306" s="392"/>
      <c r="U306" s="393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customHeight="1" x14ac:dyDescent="0.25">
      <c r="A307" s="382" t="s">
        <v>445</v>
      </c>
      <c r="B307" s="383"/>
      <c r="C307" s="383"/>
      <c r="D307" s="383"/>
      <c r="E307" s="383"/>
      <c r="F307" s="383"/>
      <c r="G307" s="383"/>
      <c r="H307" s="383"/>
      <c r="I307" s="383"/>
      <c r="J307" s="383"/>
      <c r="K307" s="383"/>
      <c r="L307" s="383"/>
      <c r="M307" s="383"/>
      <c r="N307" s="383"/>
      <c r="O307" s="383"/>
      <c r="P307" s="383"/>
      <c r="Q307" s="383"/>
      <c r="R307" s="383"/>
      <c r="S307" s="383"/>
      <c r="T307" s="383"/>
      <c r="U307" s="383"/>
      <c r="V307" s="383"/>
      <c r="W307" s="383"/>
      <c r="X307" s="383"/>
      <c r="Y307" s="383"/>
      <c r="Z307" s="367"/>
      <c r="AA307" s="367"/>
    </row>
    <row r="308" spans="1:67" ht="14.25" customHeight="1" x14ac:dyDescent="0.25">
      <c r="A308" s="385" t="s">
        <v>61</v>
      </c>
      <c r="B308" s="383"/>
      <c r="C308" s="383"/>
      <c r="D308" s="383"/>
      <c r="E308" s="383"/>
      <c r="F308" s="383"/>
      <c r="G308" s="383"/>
      <c r="H308" s="383"/>
      <c r="I308" s="383"/>
      <c r="J308" s="383"/>
      <c r="K308" s="383"/>
      <c r="L308" s="383"/>
      <c r="M308" s="383"/>
      <c r="N308" s="383"/>
      <c r="O308" s="383"/>
      <c r="P308" s="383"/>
      <c r="Q308" s="383"/>
      <c r="R308" s="383"/>
      <c r="S308" s="383"/>
      <c r="T308" s="383"/>
      <c r="U308" s="383"/>
      <c r="V308" s="383"/>
      <c r="W308" s="383"/>
      <c r="X308" s="383"/>
      <c r="Y308" s="383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86">
        <v>4607091383836</v>
      </c>
      <c r="E309" s="381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81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3"/>
      <c r="B310" s="383"/>
      <c r="C310" s="383"/>
      <c r="D310" s="383"/>
      <c r="E310" s="383"/>
      <c r="F310" s="383"/>
      <c r="G310" s="383"/>
      <c r="H310" s="383"/>
      <c r="I310" s="383"/>
      <c r="J310" s="383"/>
      <c r="K310" s="383"/>
      <c r="L310" s="383"/>
      <c r="M310" s="383"/>
      <c r="N310" s="404"/>
      <c r="O310" s="405" t="s">
        <v>72</v>
      </c>
      <c r="P310" s="392"/>
      <c r="Q310" s="392"/>
      <c r="R310" s="392"/>
      <c r="S310" s="392"/>
      <c r="T310" s="392"/>
      <c r="U310" s="393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x14ac:dyDescent="0.2">
      <c r="A311" s="383"/>
      <c r="B311" s="383"/>
      <c r="C311" s="383"/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404"/>
      <c r="O311" s="405" t="s">
        <v>72</v>
      </c>
      <c r="P311" s="392"/>
      <c r="Q311" s="392"/>
      <c r="R311" s="392"/>
      <c r="S311" s="392"/>
      <c r="T311" s="392"/>
      <c r="U311" s="393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customHeight="1" x14ac:dyDescent="0.25">
      <c r="A312" s="385" t="s">
        <v>74</v>
      </c>
      <c r="B312" s="383"/>
      <c r="C312" s="383"/>
      <c r="D312" s="383"/>
      <c r="E312" s="383"/>
      <c r="F312" s="383"/>
      <c r="G312" s="383"/>
      <c r="H312" s="383"/>
      <c r="I312" s="383"/>
      <c r="J312" s="383"/>
      <c r="K312" s="383"/>
      <c r="L312" s="383"/>
      <c r="M312" s="383"/>
      <c r="N312" s="383"/>
      <c r="O312" s="383"/>
      <c r="P312" s="383"/>
      <c r="Q312" s="383"/>
      <c r="R312" s="383"/>
      <c r="S312" s="383"/>
      <c r="T312" s="383"/>
      <c r="U312" s="383"/>
      <c r="V312" s="383"/>
      <c r="W312" s="383"/>
      <c r="X312" s="383"/>
      <c r="Y312" s="383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86">
        <v>4607091387919</v>
      </c>
      <c r="E313" s="381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4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81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86">
        <v>4680115883604</v>
      </c>
      <c r="E314" s="381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6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81"/>
      <c r="T314" s="34"/>
      <c r="U314" s="34"/>
      <c r="V314" s="35" t="s">
        <v>67</v>
      </c>
      <c r="W314" s="373">
        <v>0</v>
      </c>
      <c r="X314" s="374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4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86">
        <v>4680115883567</v>
      </c>
      <c r="E315" s="381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40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81"/>
      <c r="T315" s="34"/>
      <c r="U315" s="34"/>
      <c r="V315" s="35" t="s">
        <v>67</v>
      </c>
      <c r="W315" s="373">
        <v>0</v>
      </c>
      <c r="X315" s="37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5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3"/>
      <c r="B316" s="383"/>
      <c r="C316" s="383"/>
      <c r="D316" s="383"/>
      <c r="E316" s="383"/>
      <c r="F316" s="383"/>
      <c r="G316" s="383"/>
      <c r="H316" s="383"/>
      <c r="I316" s="383"/>
      <c r="J316" s="383"/>
      <c r="K316" s="383"/>
      <c r="L316" s="383"/>
      <c r="M316" s="383"/>
      <c r="N316" s="404"/>
      <c r="O316" s="405" t="s">
        <v>72</v>
      </c>
      <c r="P316" s="392"/>
      <c r="Q316" s="392"/>
      <c r="R316" s="392"/>
      <c r="S316" s="392"/>
      <c r="T316" s="392"/>
      <c r="U316" s="393"/>
      <c r="V316" s="37" t="s">
        <v>73</v>
      </c>
      <c r="W316" s="375">
        <f>IFERROR(W313/H313,"0")+IFERROR(W314/H314,"0")+IFERROR(W315/H315,"0")</f>
        <v>0</v>
      </c>
      <c r="X316" s="375">
        <f>IFERROR(X313/H313,"0")+IFERROR(X314/H314,"0")+IFERROR(X315/H315,"0")</f>
        <v>0</v>
      </c>
      <c r="Y316" s="375">
        <f>IFERROR(IF(Y313="",0,Y313),"0")+IFERROR(IF(Y314="",0,Y314),"0")+IFERROR(IF(Y315="",0,Y315),"0")</f>
        <v>0</v>
      </c>
      <c r="Z316" s="376"/>
      <c r="AA316" s="376"/>
    </row>
    <row r="317" spans="1:67" x14ac:dyDescent="0.2">
      <c r="A317" s="383"/>
      <c r="B317" s="383"/>
      <c r="C317" s="383"/>
      <c r="D317" s="383"/>
      <c r="E317" s="383"/>
      <c r="F317" s="383"/>
      <c r="G317" s="383"/>
      <c r="H317" s="383"/>
      <c r="I317" s="383"/>
      <c r="J317" s="383"/>
      <c r="K317" s="383"/>
      <c r="L317" s="383"/>
      <c r="M317" s="383"/>
      <c r="N317" s="404"/>
      <c r="O317" s="405" t="s">
        <v>72</v>
      </c>
      <c r="P317" s="392"/>
      <c r="Q317" s="392"/>
      <c r="R317" s="392"/>
      <c r="S317" s="392"/>
      <c r="T317" s="392"/>
      <c r="U317" s="393"/>
      <c r="V317" s="37" t="s">
        <v>67</v>
      </c>
      <c r="W317" s="375">
        <f>IFERROR(SUM(W313:W315),"0")</f>
        <v>0</v>
      </c>
      <c r="X317" s="375">
        <f>IFERROR(SUM(X313:X315),"0")</f>
        <v>0</v>
      </c>
      <c r="Y317" s="37"/>
      <c r="Z317" s="376"/>
      <c r="AA317" s="376"/>
    </row>
    <row r="318" spans="1:67" ht="14.25" customHeight="1" x14ac:dyDescent="0.25">
      <c r="A318" s="385" t="s">
        <v>210</v>
      </c>
      <c r="B318" s="383"/>
      <c r="C318" s="383"/>
      <c r="D318" s="383"/>
      <c r="E318" s="383"/>
      <c r="F318" s="383"/>
      <c r="G318" s="383"/>
      <c r="H318" s="383"/>
      <c r="I318" s="383"/>
      <c r="J318" s="383"/>
      <c r="K318" s="383"/>
      <c r="L318" s="383"/>
      <c r="M318" s="383"/>
      <c r="N318" s="383"/>
      <c r="O318" s="383"/>
      <c r="P318" s="383"/>
      <c r="Q318" s="383"/>
      <c r="R318" s="383"/>
      <c r="S318" s="383"/>
      <c r="T318" s="383"/>
      <c r="U318" s="383"/>
      <c r="V318" s="383"/>
      <c r="W318" s="383"/>
      <c r="X318" s="383"/>
      <c r="Y318" s="383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86">
        <v>4607091388831</v>
      </c>
      <c r="E319" s="381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47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81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3"/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404"/>
      <c r="O320" s="405" t="s">
        <v>72</v>
      </c>
      <c r="P320" s="392"/>
      <c r="Q320" s="392"/>
      <c r="R320" s="392"/>
      <c r="S320" s="392"/>
      <c r="T320" s="392"/>
      <c r="U320" s="393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x14ac:dyDescent="0.2">
      <c r="A321" s="383"/>
      <c r="B321" s="383"/>
      <c r="C321" s="383"/>
      <c r="D321" s="383"/>
      <c r="E321" s="383"/>
      <c r="F321" s="383"/>
      <c r="G321" s="383"/>
      <c r="H321" s="383"/>
      <c r="I321" s="383"/>
      <c r="J321" s="383"/>
      <c r="K321" s="383"/>
      <c r="L321" s="383"/>
      <c r="M321" s="383"/>
      <c r="N321" s="404"/>
      <c r="O321" s="405" t="s">
        <v>72</v>
      </c>
      <c r="P321" s="392"/>
      <c r="Q321" s="392"/>
      <c r="R321" s="392"/>
      <c r="S321" s="392"/>
      <c r="T321" s="392"/>
      <c r="U321" s="393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customHeight="1" x14ac:dyDescent="0.25">
      <c r="A322" s="385" t="s">
        <v>88</v>
      </c>
      <c r="B322" s="383"/>
      <c r="C322" s="383"/>
      <c r="D322" s="383"/>
      <c r="E322" s="383"/>
      <c r="F322" s="383"/>
      <c r="G322" s="383"/>
      <c r="H322" s="383"/>
      <c r="I322" s="383"/>
      <c r="J322" s="383"/>
      <c r="K322" s="383"/>
      <c r="L322" s="383"/>
      <c r="M322" s="383"/>
      <c r="N322" s="383"/>
      <c r="O322" s="383"/>
      <c r="P322" s="383"/>
      <c r="Q322" s="383"/>
      <c r="R322" s="383"/>
      <c r="S322" s="383"/>
      <c r="T322" s="383"/>
      <c r="U322" s="383"/>
      <c r="V322" s="383"/>
      <c r="W322" s="383"/>
      <c r="X322" s="383"/>
      <c r="Y322" s="383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86">
        <v>4607091383102</v>
      </c>
      <c r="E323" s="381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6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81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3"/>
      <c r="B324" s="383"/>
      <c r="C324" s="383"/>
      <c r="D324" s="383"/>
      <c r="E324" s="383"/>
      <c r="F324" s="383"/>
      <c r="G324" s="383"/>
      <c r="H324" s="383"/>
      <c r="I324" s="383"/>
      <c r="J324" s="383"/>
      <c r="K324" s="383"/>
      <c r="L324" s="383"/>
      <c r="M324" s="383"/>
      <c r="N324" s="404"/>
      <c r="O324" s="405" t="s">
        <v>72</v>
      </c>
      <c r="P324" s="392"/>
      <c r="Q324" s="392"/>
      <c r="R324" s="392"/>
      <c r="S324" s="392"/>
      <c r="T324" s="392"/>
      <c r="U324" s="393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x14ac:dyDescent="0.2">
      <c r="A325" s="383"/>
      <c r="B325" s="383"/>
      <c r="C325" s="383"/>
      <c r="D325" s="383"/>
      <c r="E325" s="383"/>
      <c r="F325" s="383"/>
      <c r="G325" s="383"/>
      <c r="H325" s="383"/>
      <c r="I325" s="383"/>
      <c r="J325" s="383"/>
      <c r="K325" s="383"/>
      <c r="L325" s="383"/>
      <c r="M325" s="383"/>
      <c r="N325" s="404"/>
      <c r="O325" s="405" t="s">
        <v>72</v>
      </c>
      <c r="P325" s="392"/>
      <c r="Q325" s="392"/>
      <c r="R325" s="392"/>
      <c r="S325" s="392"/>
      <c r="T325" s="392"/>
      <c r="U325" s="393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customHeight="1" x14ac:dyDescent="0.2">
      <c r="A326" s="490" t="s">
        <v>458</v>
      </c>
      <c r="B326" s="491"/>
      <c r="C326" s="491"/>
      <c r="D326" s="491"/>
      <c r="E326" s="491"/>
      <c r="F326" s="491"/>
      <c r="G326" s="491"/>
      <c r="H326" s="491"/>
      <c r="I326" s="491"/>
      <c r="J326" s="491"/>
      <c r="K326" s="491"/>
      <c r="L326" s="491"/>
      <c r="M326" s="491"/>
      <c r="N326" s="491"/>
      <c r="O326" s="491"/>
      <c r="P326" s="491"/>
      <c r="Q326" s="491"/>
      <c r="R326" s="491"/>
      <c r="S326" s="491"/>
      <c r="T326" s="491"/>
      <c r="U326" s="491"/>
      <c r="V326" s="491"/>
      <c r="W326" s="491"/>
      <c r="X326" s="491"/>
      <c r="Y326" s="491"/>
      <c r="Z326" s="48"/>
      <c r="AA326" s="48"/>
    </row>
    <row r="327" spans="1:67" ht="16.5" customHeight="1" x14ac:dyDescent="0.25">
      <c r="A327" s="382" t="s">
        <v>459</v>
      </c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3"/>
      <c r="M327" s="383"/>
      <c r="N327" s="383"/>
      <c r="O327" s="383"/>
      <c r="P327" s="383"/>
      <c r="Q327" s="383"/>
      <c r="R327" s="383"/>
      <c r="S327" s="383"/>
      <c r="T327" s="383"/>
      <c r="U327" s="383"/>
      <c r="V327" s="383"/>
      <c r="W327" s="383"/>
      <c r="X327" s="383"/>
      <c r="Y327" s="383"/>
      <c r="Z327" s="367"/>
      <c r="AA327" s="367"/>
    </row>
    <row r="328" spans="1:67" ht="14.25" customHeight="1" x14ac:dyDescent="0.25">
      <c r="A328" s="385" t="s">
        <v>110</v>
      </c>
      <c r="B328" s="383"/>
      <c r="C328" s="383"/>
      <c r="D328" s="383"/>
      <c r="E328" s="383"/>
      <c r="F328" s="383"/>
      <c r="G328" s="383"/>
      <c r="H328" s="383"/>
      <c r="I328" s="383"/>
      <c r="J328" s="383"/>
      <c r="K328" s="383"/>
      <c r="L328" s="383"/>
      <c r="M328" s="383"/>
      <c r="N328" s="383"/>
      <c r="O328" s="383"/>
      <c r="P328" s="383"/>
      <c r="Q328" s="383"/>
      <c r="R328" s="383"/>
      <c r="S328" s="383"/>
      <c r="T328" s="383"/>
      <c r="U328" s="383"/>
      <c r="V328" s="383"/>
      <c r="W328" s="383"/>
      <c r="X328" s="383"/>
      <c r="Y328" s="383"/>
      <c r="Z328" s="366"/>
      <c r="AA328" s="366"/>
    </row>
    <row r="329" spans="1:67" ht="27" customHeight="1" x14ac:dyDescent="0.25">
      <c r="A329" s="54" t="s">
        <v>460</v>
      </c>
      <c r="B329" s="54" t="s">
        <v>461</v>
      </c>
      <c r="C329" s="31">
        <v>4301011239</v>
      </c>
      <c r="D329" s="386">
        <v>4607091383997</v>
      </c>
      <c r="E329" s="381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81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86">
        <v>4607091383997</v>
      </c>
      <c r="E330" s="381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81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IFERROR(IF(X330=0,"",ROUNDUP(X330/H330,0)*0.02175),"")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464</v>
      </c>
      <c r="C331" s="31">
        <v>4301011865</v>
      </c>
      <c r="D331" s="386">
        <v>4680115884076</v>
      </c>
      <c r="E331" s="381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52" t="s">
        <v>465</v>
      </c>
      <c r="P331" s="380"/>
      <c r="Q331" s="380"/>
      <c r="R331" s="380"/>
      <c r="S331" s="381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466</v>
      </c>
      <c r="B332" s="54" t="s">
        <v>467</v>
      </c>
      <c r="C332" s="31">
        <v>4301011240</v>
      </c>
      <c r="D332" s="386">
        <v>4607091384130</v>
      </c>
      <c r="E332" s="381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5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81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86">
        <v>4607091384130</v>
      </c>
      <c r="E333" s="381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6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81"/>
      <c r="T333" s="34"/>
      <c r="U333" s="34"/>
      <c r="V333" s="35" t="s">
        <v>67</v>
      </c>
      <c r="W333" s="373">
        <v>30</v>
      </c>
      <c r="X333" s="374">
        <f t="shared" si="65"/>
        <v>30</v>
      </c>
      <c r="Y333" s="36">
        <f>IFERROR(IF(X333=0,"",ROUNDUP(X333/H333,0)*0.02175),"")</f>
        <v>4.3499999999999997E-2</v>
      </c>
      <c r="Z333" s="56"/>
      <c r="AA333" s="57"/>
      <c r="AE333" s="64"/>
      <c r="BB333" s="252" t="s">
        <v>1</v>
      </c>
      <c r="BL333" s="64">
        <f t="shared" si="66"/>
        <v>30.96</v>
      </c>
      <c r="BM333" s="64">
        <f t="shared" si="67"/>
        <v>30.96</v>
      </c>
      <c r="BN333" s="64">
        <f t="shared" si="68"/>
        <v>4.1666666666666664E-2</v>
      </c>
      <c r="BO333" s="64">
        <f t="shared" si="69"/>
        <v>4.1666666666666664E-2</v>
      </c>
    </row>
    <row r="334" spans="1:67" ht="27" customHeight="1" x14ac:dyDescent="0.25">
      <c r="A334" s="54" t="s">
        <v>469</v>
      </c>
      <c r="B334" s="54" t="s">
        <v>470</v>
      </c>
      <c r="C334" s="31">
        <v>4301011238</v>
      </c>
      <c r="D334" s="386">
        <v>4607091384147</v>
      </c>
      <c r="E334" s="381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7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81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471</v>
      </c>
      <c r="B335" s="54" t="s">
        <v>472</v>
      </c>
      <c r="C335" s="31">
        <v>4301011947</v>
      </c>
      <c r="D335" s="386">
        <v>4680115884854</v>
      </c>
      <c r="E335" s="381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499" t="s">
        <v>473</v>
      </c>
      <c r="P335" s="380"/>
      <c r="Q335" s="380"/>
      <c r="R335" s="380"/>
      <c r="S335" s="381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86">
        <v>4607091384147</v>
      </c>
      <c r="E336" s="381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6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81"/>
      <c r="T336" s="34"/>
      <c r="U336" s="34"/>
      <c r="V336" s="35" t="s">
        <v>67</v>
      </c>
      <c r="W336" s="373">
        <v>70</v>
      </c>
      <c r="X336" s="374">
        <f t="shared" si="65"/>
        <v>75</v>
      </c>
      <c r="Y336" s="36">
        <f>IFERROR(IF(X336=0,"",ROUNDUP(X336/H336,0)*0.02175),"")</f>
        <v>0.10874999999999999</v>
      </c>
      <c r="Z336" s="56"/>
      <c r="AA336" s="57"/>
      <c r="AE336" s="64"/>
      <c r="BB336" s="255" t="s">
        <v>1</v>
      </c>
      <c r="BL336" s="64">
        <f t="shared" si="66"/>
        <v>72.240000000000009</v>
      </c>
      <c r="BM336" s="64">
        <f t="shared" si="67"/>
        <v>77.400000000000006</v>
      </c>
      <c r="BN336" s="64">
        <f t="shared" si="68"/>
        <v>9.7222222222222224E-2</v>
      </c>
      <c r="BO336" s="64">
        <f t="shared" si="69"/>
        <v>0.10416666666666666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86">
        <v>4607091384154</v>
      </c>
      <c r="E337" s="381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7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81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customHeight="1" x14ac:dyDescent="0.25">
      <c r="A338" s="54" t="s">
        <v>477</v>
      </c>
      <c r="B338" s="54" t="s">
        <v>478</v>
      </c>
      <c r="C338" s="31">
        <v>4301011332</v>
      </c>
      <c r="D338" s="386">
        <v>4607091384161</v>
      </c>
      <c r="E338" s="381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81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3"/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404"/>
      <c r="O339" s="405" t="s">
        <v>72</v>
      </c>
      <c r="P339" s="392"/>
      <c r="Q339" s="392"/>
      <c r="R339" s="392"/>
      <c r="S339" s="392"/>
      <c r="T339" s="392"/>
      <c r="U339" s="393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6.666666666666667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7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0.15225</v>
      </c>
      <c r="Z339" s="376"/>
      <c r="AA339" s="376"/>
    </row>
    <row r="340" spans="1:67" x14ac:dyDescent="0.2">
      <c r="A340" s="383"/>
      <c r="B340" s="383"/>
      <c r="C340" s="383"/>
      <c r="D340" s="383"/>
      <c r="E340" s="383"/>
      <c r="F340" s="383"/>
      <c r="G340" s="383"/>
      <c r="H340" s="383"/>
      <c r="I340" s="383"/>
      <c r="J340" s="383"/>
      <c r="K340" s="383"/>
      <c r="L340" s="383"/>
      <c r="M340" s="383"/>
      <c r="N340" s="404"/>
      <c r="O340" s="405" t="s">
        <v>72</v>
      </c>
      <c r="P340" s="392"/>
      <c r="Q340" s="392"/>
      <c r="R340" s="392"/>
      <c r="S340" s="392"/>
      <c r="T340" s="392"/>
      <c r="U340" s="393"/>
      <c r="V340" s="37" t="s">
        <v>67</v>
      </c>
      <c r="W340" s="375">
        <f>IFERROR(SUM(W329:W338),"0")</f>
        <v>100</v>
      </c>
      <c r="X340" s="375">
        <f>IFERROR(SUM(X329:X338),"0")</f>
        <v>105</v>
      </c>
      <c r="Y340" s="37"/>
      <c r="Z340" s="376"/>
      <c r="AA340" s="376"/>
    </row>
    <row r="341" spans="1:67" ht="14.25" customHeight="1" x14ac:dyDescent="0.25">
      <c r="A341" s="385" t="s">
        <v>102</v>
      </c>
      <c r="B341" s="383"/>
      <c r="C341" s="383"/>
      <c r="D341" s="383"/>
      <c r="E341" s="383"/>
      <c r="F341" s="383"/>
      <c r="G341" s="383"/>
      <c r="H341" s="383"/>
      <c r="I341" s="383"/>
      <c r="J341" s="383"/>
      <c r="K341" s="383"/>
      <c r="L341" s="383"/>
      <c r="M341" s="383"/>
      <c r="N341" s="383"/>
      <c r="O341" s="383"/>
      <c r="P341" s="383"/>
      <c r="Q341" s="383"/>
      <c r="R341" s="383"/>
      <c r="S341" s="383"/>
      <c r="T341" s="383"/>
      <c r="U341" s="383"/>
      <c r="V341" s="383"/>
      <c r="W341" s="383"/>
      <c r="X341" s="383"/>
      <c r="Y341" s="383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86">
        <v>4607091383980</v>
      </c>
      <c r="E342" s="381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4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81"/>
      <c r="T342" s="34"/>
      <c r="U342" s="34"/>
      <c r="V342" s="35" t="s">
        <v>67</v>
      </c>
      <c r="W342" s="373">
        <v>0</v>
      </c>
      <c r="X342" s="374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58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16.5" customHeight="1" x14ac:dyDescent="0.25">
      <c r="A343" s="54" t="s">
        <v>481</v>
      </c>
      <c r="B343" s="54" t="s">
        <v>482</v>
      </c>
      <c r="C343" s="31">
        <v>4301020270</v>
      </c>
      <c r="D343" s="386">
        <v>4680115883314</v>
      </c>
      <c r="E343" s="381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8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81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86">
        <v>4607091384178</v>
      </c>
      <c r="E344" s="381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81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3"/>
      <c r="B345" s="383"/>
      <c r="C345" s="383"/>
      <c r="D345" s="383"/>
      <c r="E345" s="383"/>
      <c r="F345" s="383"/>
      <c r="G345" s="383"/>
      <c r="H345" s="383"/>
      <c r="I345" s="383"/>
      <c r="J345" s="383"/>
      <c r="K345" s="383"/>
      <c r="L345" s="383"/>
      <c r="M345" s="383"/>
      <c r="N345" s="404"/>
      <c r="O345" s="405" t="s">
        <v>72</v>
      </c>
      <c r="P345" s="392"/>
      <c r="Q345" s="392"/>
      <c r="R345" s="392"/>
      <c r="S345" s="392"/>
      <c r="T345" s="392"/>
      <c r="U345" s="393"/>
      <c r="V345" s="37" t="s">
        <v>73</v>
      </c>
      <c r="W345" s="375">
        <f>IFERROR(W342/H342,"0")+IFERROR(W343/H343,"0")+IFERROR(W344/H344,"0")</f>
        <v>0</v>
      </c>
      <c r="X345" s="375">
        <f>IFERROR(X342/H342,"0")+IFERROR(X343/H343,"0")+IFERROR(X344/H344,"0")</f>
        <v>0</v>
      </c>
      <c r="Y345" s="375">
        <f>IFERROR(IF(Y342="",0,Y342),"0")+IFERROR(IF(Y343="",0,Y343),"0")+IFERROR(IF(Y344="",0,Y344),"0")</f>
        <v>0</v>
      </c>
      <c r="Z345" s="376"/>
      <c r="AA345" s="376"/>
    </row>
    <row r="346" spans="1:67" x14ac:dyDescent="0.2">
      <c r="A346" s="383"/>
      <c r="B346" s="383"/>
      <c r="C346" s="383"/>
      <c r="D346" s="383"/>
      <c r="E346" s="383"/>
      <c r="F346" s="383"/>
      <c r="G346" s="383"/>
      <c r="H346" s="383"/>
      <c r="I346" s="383"/>
      <c r="J346" s="383"/>
      <c r="K346" s="383"/>
      <c r="L346" s="383"/>
      <c r="M346" s="383"/>
      <c r="N346" s="404"/>
      <c r="O346" s="405" t="s">
        <v>72</v>
      </c>
      <c r="P346" s="392"/>
      <c r="Q346" s="392"/>
      <c r="R346" s="392"/>
      <c r="S346" s="392"/>
      <c r="T346" s="392"/>
      <c r="U346" s="393"/>
      <c r="V346" s="37" t="s">
        <v>67</v>
      </c>
      <c r="W346" s="375">
        <f>IFERROR(SUM(W342:W344),"0")</f>
        <v>0</v>
      </c>
      <c r="X346" s="375">
        <f>IFERROR(SUM(X342:X344),"0")</f>
        <v>0</v>
      </c>
      <c r="Y346" s="37"/>
      <c r="Z346" s="376"/>
      <c r="AA346" s="376"/>
    </row>
    <row r="347" spans="1:67" ht="14.25" customHeight="1" x14ac:dyDescent="0.25">
      <c r="A347" s="385" t="s">
        <v>74</v>
      </c>
      <c r="B347" s="383"/>
      <c r="C347" s="383"/>
      <c r="D347" s="383"/>
      <c r="E347" s="383"/>
      <c r="F347" s="383"/>
      <c r="G347" s="383"/>
      <c r="H347" s="383"/>
      <c r="I347" s="383"/>
      <c r="J347" s="383"/>
      <c r="K347" s="383"/>
      <c r="L347" s="383"/>
      <c r="M347" s="383"/>
      <c r="N347" s="383"/>
      <c r="O347" s="383"/>
      <c r="P347" s="383"/>
      <c r="Q347" s="383"/>
      <c r="R347" s="383"/>
      <c r="S347" s="383"/>
      <c r="T347" s="383"/>
      <c r="U347" s="383"/>
      <c r="V347" s="383"/>
      <c r="W347" s="383"/>
      <c r="X347" s="383"/>
      <c r="Y347" s="383"/>
      <c r="Z347" s="366"/>
      <c r="AA347" s="366"/>
    </row>
    <row r="348" spans="1:67" ht="27" customHeight="1" x14ac:dyDescent="0.25">
      <c r="A348" s="54" t="s">
        <v>485</v>
      </c>
      <c r="B348" s="54" t="s">
        <v>486</v>
      </c>
      <c r="C348" s="31">
        <v>4301051560</v>
      </c>
      <c r="D348" s="386">
        <v>4607091383928</v>
      </c>
      <c r="E348" s="381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4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81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86">
        <v>4607091384260</v>
      </c>
      <c r="E349" s="381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6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81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x14ac:dyDescent="0.2">
      <c r="A350" s="403"/>
      <c r="B350" s="383"/>
      <c r="C350" s="383"/>
      <c r="D350" s="383"/>
      <c r="E350" s="383"/>
      <c r="F350" s="383"/>
      <c r="G350" s="383"/>
      <c r="H350" s="383"/>
      <c r="I350" s="383"/>
      <c r="J350" s="383"/>
      <c r="K350" s="383"/>
      <c r="L350" s="383"/>
      <c r="M350" s="383"/>
      <c r="N350" s="404"/>
      <c r="O350" s="405" t="s">
        <v>72</v>
      </c>
      <c r="P350" s="392"/>
      <c r="Q350" s="392"/>
      <c r="R350" s="392"/>
      <c r="S350" s="392"/>
      <c r="T350" s="392"/>
      <c r="U350" s="393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x14ac:dyDescent="0.2">
      <c r="A351" s="383"/>
      <c r="B351" s="383"/>
      <c r="C351" s="383"/>
      <c r="D351" s="383"/>
      <c r="E351" s="383"/>
      <c r="F351" s="383"/>
      <c r="G351" s="383"/>
      <c r="H351" s="383"/>
      <c r="I351" s="383"/>
      <c r="J351" s="383"/>
      <c r="K351" s="383"/>
      <c r="L351" s="383"/>
      <c r="M351" s="383"/>
      <c r="N351" s="404"/>
      <c r="O351" s="405" t="s">
        <v>72</v>
      </c>
      <c r="P351" s="392"/>
      <c r="Q351" s="392"/>
      <c r="R351" s="392"/>
      <c r="S351" s="392"/>
      <c r="T351" s="392"/>
      <c r="U351" s="393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customHeight="1" x14ac:dyDescent="0.25">
      <c r="A352" s="385" t="s">
        <v>210</v>
      </c>
      <c r="B352" s="383"/>
      <c r="C352" s="383"/>
      <c r="D352" s="383"/>
      <c r="E352" s="383"/>
      <c r="F352" s="383"/>
      <c r="G352" s="383"/>
      <c r="H352" s="383"/>
      <c r="I352" s="383"/>
      <c r="J352" s="383"/>
      <c r="K352" s="383"/>
      <c r="L352" s="383"/>
      <c r="M352" s="383"/>
      <c r="N352" s="383"/>
      <c r="O352" s="383"/>
      <c r="P352" s="383"/>
      <c r="Q352" s="383"/>
      <c r="R352" s="383"/>
      <c r="S352" s="383"/>
      <c r="T352" s="383"/>
      <c r="U352" s="383"/>
      <c r="V352" s="383"/>
      <c r="W352" s="383"/>
      <c r="X352" s="383"/>
      <c r="Y352" s="383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86">
        <v>4607091384673</v>
      </c>
      <c r="E353" s="381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6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81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03"/>
      <c r="B354" s="383"/>
      <c r="C354" s="383"/>
      <c r="D354" s="383"/>
      <c r="E354" s="383"/>
      <c r="F354" s="383"/>
      <c r="G354" s="383"/>
      <c r="H354" s="383"/>
      <c r="I354" s="383"/>
      <c r="J354" s="383"/>
      <c r="K354" s="383"/>
      <c r="L354" s="383"/>
      <c r="M354" s="383"/>
      <c r="N354" s="404"/>
      <c r="O354" s="405" t="s">
        <v>72</v>
      </c>
      <c r="P354" s="392"/>
      <c r="Q354" s="392"/>
      <c r="R354" s="392"/>
      <c r="S354" s="392"/>
      <c r="T354" s="392"/>
      <c r="U354" s="393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x14ac:dyDescent="0.2">
      <c r="A355" s="383"/>
      <c r="B355" s="383"/>
      <c r="C355" s="383"/>
      <c r="D355" s="383"/>
      <c r="E355" s="383"/>
      <c r="F355" s="383"/>
      <c r="G355" s="383"/>
      <c r="H355" s="383"/>
      <c r="I355" s="383"/>
      <c r="J355" s="383"/>
      <c r="K355" s="383"/>
      <c r="L355" s="383"/>
      <c r="M355" s="383"/>
      <c r="N355" s="404"/>
      <c r="O355" s="405" t="s">
        <v>72</v>
      </c>
      <c r="P355" s="392"/>
      <c r="Q355" s="392"/>
      <c r="R355" s="392"/>
      <c r="S355" s="392"/>
      <c r="T355" s="392"/>
      <c r="U355" s="393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customHeight="1" x14ac:dyDescent="0.25">
      <c r="A356" s="382" t="s">
        <v>491</v>
      </c>
      <c r="B356" s="383"/>
      <c r="C356" s="383"/>
      <c r="D356" s="383"/>
      <c r="E356" s="383"/>
      <c r="F356" s="383"/>
      <c r="G356" s="383"/>
      <c r="H356" s="383"/>
      <c r="I356" s="383"/>
      <c r="J356" s="383"/>
      <c r="K356" s="383"/>
      <c r="L356" s="383"/>
      <c r="M356" s="383"/>
      <c r="N356" s="383"/>
      <c r="O356" s="383"/>
      <c r="P356" s="383"/>
      <c r="Q356" s="383"/>
      <c r="R356" s="383"/>
      <c r="S356" s="383"/>
      <c r="T356" s="383"/>
      <c r="U356" s="383"/>
      <c r="V356" s="383"/>
      <c r="W356" s="383"/>
      <c r="X356" s="383"/>
      <c r="Y356" s="383"/>
      <c r="Z356" s="367"/>
      <c r="AA356" s="367"/>
    </row>
    <row r="357" spans="1:67" ht="14.25" customHeight="1" x14ac:dyDescent="0.25">
      <c r="A357" s="385" t="s">
        <v>110</v>
      </c>
      <c r="B357" s="383"/>
      <c r="C357" s="383"/>
      <c r="D357" s="383"/>
      <c r="E357" s="383"/>
      <c r="F357" s="383"/>
      <c r="G357" s="383"/>
      <c r="H357" s="383"/>
      <c r="I357" s="383"/>
      <c r="J357" s="383"/>
      <c r="K357" s="383"/>
      <c r="L357" s="383"/>
      <c r="M357" s="383"/>
      <c r="N357" s="383"/>
      <c r="O357" s="383"/>
      <c r="P357" s="383"/>
      <c r="Q357" s="383"/>
      <c r="R357" s="383"/>
      <c r="S357" s="383"/>
      <c r="T357" s="383"/>
      <c r="U357" s="383"/>
      <c r="V357" s="383"/>
      <c r="W357" s="383"/>
      <c r="X357" s="383"/>
      <c r="Y357" s="383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86">
        <v>4607091384185</v>
      </c>
      <c r="E358" s="381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6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81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494</v>
      </c>
      <c r="B359" s="54" t="s">
        <v>495</v>
      </c>
      <c r="C359" s="31">
        <v>4301011312</v>
      </c>
      <c r="D359" s="386">
        <v>4607091384192</v>
      </c>
      <c r="E359" s="381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5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81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496</v>
      </c>
      <c r="B360" s="54" t="s">
        <v>497</v>
      </c>
      <c r="C360" s="31">
        <v>4301011483</v>
      </c>
      <c r="D360" s="386">
        <v>4680115881907</v>
      </c>
      <c r="E360" s="381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6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81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498</v>
      </c>
      <c r="B361" s="54" t="s">
        <v>499</v>
      </c>
      <c r="C361" s="31">
        <v>4301011655</v>
      </c>
      <c r="D361" s="386">
        <v>4680115883925</v>
      </c>
      <c r="E361" s="381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5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81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86">
        <v>4607091384680</v>
      </c>
      <c r="E362" s="381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7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81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3"/>
      <c r="B363" s="383"/>
      <c r="C363" s="383"/>
      <c r="D363" s="383"/>
      <c r="E363" s="383"/>
      <c r="F363" s="383"/>
      <c r="G363" s="383"/>
      <c r="H363" s="383"/>
      <c r="I363" s="383"/>
      <c r="J363" s="383"/>
      <c r="K363" s="383"/>
      <c r="L363" s="383"/>
      <c r="M363" s="383"/>
      <c r="N363" s="404"/>
      <c r="O363" s="405" t="s">
        <v>72</v>
      </c>
      <c r="P363" s="392"/>
      <c r="Q363" s="392"/>
      <c r="R363" s="392"/>
      <c r="S363" s="392"/>
      <c r="T363" s="392"/>
      <c r="U363" s="393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x14ac:dyDescent="0.2">
      <c r="A364" s="383"/>
      <c r="B364" s="383"/>
      <c r="C364" s="383"/>
      <c r="D364" s="383"/>
      <c r="E364" s="383"/>
      <c r="F364" s="383"/>
      <c r="G364" s="383"/>
      <c r="H364" s="383"/>
      <c r="I364" s="383"/>
      <c r="J364" s="383"/>
      <c r="K364" s="383"/>
      <c r="L364" s="383"/>
      <c r="M364" s="383"/>
      <c r="N364" s="404"/>
      <c r="O364" s="405" t="s">
        <v>72</v>
      </c>
      <c r="P364" s="392"/>
      <c r="Q364" s="392"/>
      <c r="R364" s="392"/>
      <c r="S364" s="392"/>
      <c r="T364" s="392"/>
      <c r="U364" s="393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customHeight="1" x14ac:dyDescent="0.25">
      <c r="A365" s="385" t="s">
        <v>61</v>
      </c>
      <c r="B365" s="383"/>
      <c r="C365" s="383"/>
      <c r="D365" s="383"/>
      <c r="E365" s="383"/>
      <c r="F365" s="383"/>
      <c r="G365" s="383"/>
      <c r="H365" s="383"/>
      <c r="I365" s="383"/>
      <c r="J365" s="383"/>
      <c r="K365" s="383"/>
      <c r="L365" s="383"/>
      <c r="M365" s="383"/>
      <c r="N365" s="383"/>
      <c r="O365" s="383"/>
      <c r="P365" s="383"/>
      <c r="Q365" s="383"/>
      <c r="R365" s="383"/>
      <c r="S365" s="383"/>
      <c r="T365" s="383"/>
      <c r="U365" s="383"/>
      <c r="V365" s="383"/>
      <c r="W365" s="383"/>
      <c r="X365" s="383"/>
      <c r="Y365" s="383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86">
        <v>4607091384802</v>
      </c>
      <c r="E366" s="381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7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81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504</v>
      </c>
      <c r="B367" s="54" t="s">
        <v>505</v>
      </c>
      <c r="C367" s="31">
        <v>4301031140</v>
      </c>
      <c r="D367" s="386">
        <v>4607091384826</v>
      </c>
      <c r="E367" s="381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5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81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3"/>
      <c r="B368" s="383"/>
      <c r="C368" s="383"/>
      <c r="D368" s="383"/>
      <c r="E368" s="383"/>
      <c r="F368" s="383"/>
      <c r="G368" s="383"/>
      <c r="H368" s="383"/>
      <c r="I368" s="383"/>
      <c r="J368" s="383"/>
      <c r="K368" s="383"/>
      <c r="L368" s="383"/>
      <c r="M368" s="383"/>
      <c r="N368" s="404"/>
      <c r="O368" s="405" t="s">
        <v>72</v>
      </c>
      <c r="P368" s="392"/>
      <c r="Q368" s="392"/>
      <c r="R368" s="392"/>
      <c r="S368" s="392"/>
      <c r="T368" s="392"/>
      <c r="U368" s="393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x14ac:dyDescent="0.2">
      <c r="A369" s="383"/>
      <c r="B369" s="383"/>
      <c r="C369" s="383"/>
      <c r="D369" s="383"/>
      <c r="E369" s="383"/>
      <c r="F369" s="383"/>
      <c r="G369" s="383"/>
      <c r="H369" s="383"/>
      <c r="I369" s="383"/>
      <c r="J369" s="383"/>
      <c r="K369" s="383"/>
      <c r="L369" s="383"/>
      <c r="M369" s="383"/>
      <c r="N369" s="404"/>
      <c r="O369" s="405" t="s">
        <v>72</v>
      </c>
      <c r="P369" s="392"/>
      <c r="Q369" s="392"/>
      <c r="R369" s="392"/>
      <c r="S369" s="392"/>
      <c r="T369" s="392"/>
      <c r="U369" s="393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customHeight="1" x14ac:dyDescent="0.25">
      <c r="A370" s="385" t="s">
        <v>74</v>
      </c>
      <c r="B370" s="383"/>
      <c r="C370" s="383"/>
      <c r="D370" s="383"/>
      <c r="E370" s="383"/>
      <c r="F370" s="383"/>
      <c r="G370" s="383"/>
      <c r="H370" s="383"/>
      <c r="I370" s="383"/>
      <c r="J370" s="383"/>
      <c r="K370" s="383"/>
      <c r="L370" s="383"/>
      <c r="M370" s="383"/>
      <c r="N370" s="383"/>
      <c r="O370" s="383"/>
      <c r="P370" s="383"/>
      <c r="Q370" s="383"/>
      <c r="R370" s="383"/>
      <c r="S370" s="383"/>
      <c r="T370" s="383"/>
      <c r="U370" s="383"/>
      <c r="V370" s="383"/>
      <c r="W370" s="383"/>
      <c r="X370" s="383"/>
      <c r="Y370" s="383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86">
        <v>4607091384246</v>
      </c>
      <c r="E371" s="381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81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508</v>
      </c>
      <c r="B372" s="54" t="s">
        <v>509</v>
      </c>
      <c r="C372" s="31">
        <v>4301051445</v>
      </c>
      <c r="D372" s="386">
        <v>4680115881976</v>
      </c>
      <c r="E372" s="381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6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81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86">
        <v>4607091384253</v>
      </c>
      <c r="E373" s="381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5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81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512</v>
      </c>
      <c r="B374" s="54" t="s">
        <v>513</v>
      </c>
      <c r="C374" s="31">
        <v>4301051444</v>
      </c>
      <c r="D374" s="386">
        <v>4680115881969</v>
      </c>
      <c r="E374" s="381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81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3"/>
      <c r="B375" s="383"/>
      <c r="C375" s="383"/>
      <c r="D375" s="383"/>
      <c r="E375" s="383"/>
      <c r="F375" s="383"/>
      <c r="G375" s="383"/>
      <c r="H375" s="383"/>
      <c r="I375" s="383"/>
      <c r="J375" s="383"/>
      <c r="K375" s="383"/>
      <c r="L375" s="383"/>
      <c r="M375" s="383"/>
      <c r="N375" s="404"/>
      <c r="O375" s="405" t="s">
        <v>72</v>
      </c>
      <c r="P375" s="392"/>
      <c r="Q375" s="392"/>
      <c r="R375" s="392"/>
      <c r="S375" s="392"/>
      <c r="T375" s="392"/>
      <c r="U375" s="393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x14ac:dyDescent="0.2">
      <c r="A376" s="383"/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404"/>
      <c r="O376" s="405" t="s">
        <v>72</v>
      </c>
      <c r="P376" s="392"/>
      <c r="Q376" s="392"/>
      <c r="R376" s="392"/>
      <c r="S376" s="392"/>
      <c r="T376" s="392"/>
      <c r="U376" s="393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customHeight="1" x14ac:dyDescent="0.25">
      <c r="A377" s="385" t="s">
        <v>210</v>
      </c>
      <c r="B377" s="383"/>
      <c r="C377" s="383"/>
      <c r="D377" s="383"/>
      <c r="E377" s="383"/>
      <c r="F377" s="383"/>
      <c r="G377" s="383"/>
      <c r="H377" s="383"/>
      <c r="I377" s="383"/>
      <c r="J377" s="383"/>
      <c r="K377" s="383"/>
      <c r="L377" s="383"/>
      <c r="M377" s="383"/>
      <c r="N377" s="383"/>
      <c r="O377" s="383"/>
      <c r="P377" s="383"/>
      <c r="Q377" s="383"/>
      <c r="R377" s="383"/>
      <c r="S377" s="383"/>
      <c r="T377" s="383"/>
      <c r="U377" s="383"/>
      <c r="V377" s="383"/>
      <c r="W377" s="383"/>
      <c r="X377" s="383"/>
      <c r="Y377" s="383"/>
      <c r="Z377" s="366"/>
      <c r="AA377" s="366"/>
    </row>
    <row r="378" spans="1:67" ht="27" customHeight="1" x14ac:dyDescent="0.25">
      <c r="A378" s="54" t="s">
        <v>514</v>
      </c>
      <c r="B378" s="54" t="s">
        <v>515</v>
      </c>
      <c r="C378" s="31">
        <v>4301060322</v>
      </c>
      <c r="D378" s="386">
        <v>4607091389357</v>
      </c>
      <c r="E378" s="381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6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81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3"/>
      <c r="B379" s="383"/>
      <c r="C379" s="383"/>
      <c r="D379" s="383"/>
      <c r="E379" s="383"/>
      <c r="F379" s="383"/>
      <c r="G379" s="383"/>
      <c r="H379" s="383"/>
      <c r="I379" s="383"/>
      <c r="J379" s="383"/>
      <c r="K379" s="383"/>
      <c r="L379" s="383"/>
      <c r="M379" s="383"/>
      <c r="N379" s="404"/>
      <c r="O379" s="405" t="s">
        <v>72</v>
      </c>
      <c r="P379" s="392"/>
      <c r="Q379" s="392"/>
      <c r="R379" s="392"/>
      <c r="S379" s="392"/>
      <c r="T379" s="392"/>
      <c r="U379" s="393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x14ac:dyDescent="0.2">
      <c r="A380" s="383"/>
      <c r="B380" s="383"/>
      <c r="C380" s="383"/>
      <c r="D380" s="383"/>
      <c r="E380" s="383"/>
      <c r="F380" s="383"/>
      <c r="G380" s="383"/>
      <c r="H380" s="383"/>
      <c r="I380" s="383"/>
      <c r="J380" s="383"/>
      <c r="K380" s="383"/>
      <c r="L380" s="383"/>
      <c r="M380" s="383"/>
      <c r="N380" s="404"/>
      <c r="O380" s="405" t="s">
        <v>72</v>
      </c>
      <c r="P380" s="392"/>
      <c r="Q380" s="392"/>
      <c r="R380" s="392"/>
      <c r="S380" s="392"/>
      <c r="T380" s="392"/>
      <c r="U380" s="393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customHeight="1" x14ac:dyDescent="0.2">
      <c r="A381" s="490" t="s">
        <v>516</v>
      </c>
      <c r="B381" s="491"/>
      <c r="C381" s="491"/>
      <c r="D381" s="491"/>
      <c r="E381" s="491"/>
      <c r="F381" s="491"/>
      <c r="G381" s="491"/>
      <c r="H381" s="491"/>
      <c r="I381" s="491"/>
      <c r="J381" s="491"/>
      <c r="K381" s="491"/>
      <c r="L381" s="491"/>
      <c r="M381" s="491"/>
      <c r="N381" s="491"/>
      <c r="O381" s="491"/>
      <c r="P381" s="491"/>
      <c r="Q381" s="491"/>
      <c r="R381" s="491"/>
      <c r="S381" s="491"/>
      <c r="T381" s="491"/>
      <c r="U381" s="491"/>
      <c r="V381" s="491"/>
      <c r="W381" s="491"/>
      <c r="X381" s="491"/>
      <c r="Y381" s="491"/>
      <c r="Z381" s="48"/>
      <c r="AA381" s="48"/>
    </row>
    <row r="382" spans="1:67" ht="16.5" customHeight="1" x14ac:dyDescent="0.25">
      <c r="A382" s="382" t="s">
        <v>517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383"/>
      <c r="Y382" s="383"/>
      <c r="Z382" s="367"/>
      <c r="AA382" s="367"/>
    </row>
    <row r="383" spans="1:67" ht="14.25" customHeight="1" x14ac:dyDescent="0.25">
      <c r="A383" s="385" t="s">
        <v>110</v>
      </c>
      <c r="B383" s="383"/>
      <c r="C383" s="383"/>
      <c r="D383" s="383"/>
      <c r="E383" s="383"/>
      <c r="F383" s="383"/>
      <c r="G383" s="383"/>
      <c r="H383" s="383"/>
      <c r="I383" s="383"/>
      <c r="J383" s="383"/>
      <c r="K383" s="383"/>
      <c r="L383" s="383"/>
      <c r="M383" s="383"/>
      <c r="N383" s="383"/>
      <c r="O383" s="383"/>
      <c r="P383" s="383"/>
      <c r="Q383" s="383"/>
      <c r="R383" s="383"/>
      <c r="S383" s="383"/>
      <c r="T383" s="383"/>
      <c r="U383" s="383"/>
      <c r="V383" s="383"/>
      <c r="W383" s="383"/>
      <c r="X383" s="383"/>
      <c r="Y383" s="383"/>
      <c r="Z383" s="366"/>
      <c r="AA383" s="366"/>
    </row>
    <row r="384" spans="1:67" ht="27" customHeight="1" x14ac:dyDescent="0.25">
      <c r="A384" s="54" t="s">
        <v>518</v>
      </c>
      <c r="B384" s="54" t="s">
        <v>519</v>
      </c>
      <c r="C384" s="31">
        <v>4301011428</v>
      </c>
      <c r="D384" s="386">
        <v>4607091389708</v>
      </c>
      <c r="E384" s="381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7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81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86">
        <v>4607091389692</v>
      </c>
      <c r="E385" s="381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7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81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3"/>
      <c r="B386" s="383"/>
      <c r="C386" s="383"/>
      <c r="D386" s="383"/>
      <c r="E386" s="383"/>
      <c r="F386" s="383"/>
      <c r="G386" s="383"/>
      <c r="H386" s="383"/>
      <c r="I386" s="383"/>
      <c r="J386" s="383"/>
      <c r="K386" s="383"/>
      <c r="L386" s="383"/>
      <c r="M386" s="383"/>
      <c r="N386" s="404"/>
      <c r="O386" s="405" t="s">
        <v>72</v>
      </c>
      <c r="P386" s="392"/>
      <c r="Q386" s="392"/>
      <c r="R386" s="392"/>
      <c r="S386" s="392"/>
      <c r="T386" s="392"/>
      <c r="U386" s="393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x14ac:dyDescent="0.2">
      <c r="A387" s="383"/>
      <c r="B387" s="383"/>
      <c r="C387" s="383"/>
      <c r="D387" s="383"/>
      <c r="E387" s="383"/>
      <c r="F387" s="383"/>
      <c r="G387" s="383"/>
      <c r="H387" s="383"/>
      <c r="I387" s="383"/>
      <c r="J387" s="383"/>
      <c r="K387" s="383"/>
      <c r="L387" s="383"/>
      <c r="M387" s="383"/>
      <c r="N387" s="404"/>
      <c r="O387" s="405" t="s">
        <v>72</v>
      </c>
      <c r="P387" s="392"/>
      <c r="Q387" s="392"/>
      <c r="R387" s="392"/>
      <c r="S387" s="392"/>
      <c r="T387" s="392"/>
      <c r="U387" s="393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customHeight="1" x14ac:dyDescent="0.25">
      <c r="A388" s="385" t="s">
        <v>61</v>
      </c>
      <c r="B388" s="383"/>
      <c r="C388" s="383"/>
      <c r="D388" s="383"/>
      <c r="E388" s="383"/>
      <c r="F388" s="383"/>
      <c r="G388" s="383"/>
      <c r="H388" s="383"/>
      <c r="I388" s="383"/>
      <c r="J388" s="383"/>
      <c r="K388" s="383"/>
      <c r="L388" s="383"/>
      <c r="M388" s="383"/>
      <c r="N388" s="383"/>
      <c r="O388" s="383"/>
      <c r="P388" s="383"/>
      <c r="Q388" s="383"/>
      <c r="R388" s="383"/>
      <c r="S388" s="383"/>
      <c r="T388" s="383"/>
      <c r="U388" s="383"/>
      <c r="V388" s="383"/>
      <c r="W388" s="383"/>
      <c r="X388" s="383"/>
      <c r="Y388" s="383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86">
        <v>4607091389753</v>
      </c>
      <c r="E389" s="381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7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81"/>
      <c r="T389" s="34"/>
      <c r="U389" s="34"/>
      <c r="V389" s="35" t="s">
        <v>67</v>
      </c>
      <c r="W389" s="373">
        <v>10</v>
      </c>
      <c r="X389" s="374">
        <f t="shared" ref="X389:X401" si="70">IFERROR(IF(W389="",0,CEILING((W389/$H389),1)*$H389),"")</f>
        <v>12.600000000000001</v>
      </c>
      <c r="Y389" s="36">
        <f>IFERROR(IF(X389=0,"",ROUNDUP(X389/H389,0)*0.00753),"")</f>
        <v>2.2589999999999999E-2</v>
      </c>
      <c r="Z389" s="56"/>
      <c r="AA389" s="57"/>
      <c r="AE389" s="64"/>
      <c r="BB389" s="278" t="s">
        <v>1</v>
      </c>
      <c r="BL389" s="64">
        <f t="shared" ref="BL389:BL401" si="71">IFERROR(W389*I389/H389,"0")</f>
        <v>10.547619047619046</v>
      </c>
      <c r="BM389" s="64">
        <f t="shared" ref="BM389:BM401" si="72">IFERROR(X389*I389/H389,"0")</f>
        <v>13.290000000000001</v>
      </c>
      <c r="BN389" s="64">
        <f t="shared" ref="BN389:BN401" si="73">IFERROR(1/J389*(W389/H389),"0")</f>
        <v>1.5262515262515262E-2</v>
      </c>
      <c r="BO389" s="64">
        <f t="shared" ref="BO389:BO401" si="74">IFERROR(1/J389*(X389/H389),"0")</f>
        <v>1.9230769230769232E-2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86">
        <v>4607091389760</v>
      </c>
      <c r="E390" s="381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5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81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86">
        <v>4607091389746</v>
      </c>
      <c r="E391" s="381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81"/>
      <c r="T391" s="34"/>
      <c r="U391" s="34"/>
      <c r="V391" s="35" t="s">
        <v>67</v>
      </c>
      <c r="W391" s="373">
        <v>10</v>
      </c>
      <c r="X391" s="374">
        <f t="shared" si="70"/>
        <v>12.600000000000001</v>
      </c>
      <c r="Y391" s="36">
        <f>IFERROR(IF(X391=0,"",ROUNDUP(X391/H391,0)*0.00753),"")</f>
        <v>2.2589999999999999E-2</v>
      </c>
      <c r="Z391" s="56"/>
      <c r="AA391" s="57"/>
      <c r="AE391" s="64"/>
      <c r="BB391" s="280" t="s">
        <v>1</v>
      </c>
      <c r="BL391" s="64">
        <f t="shared" si="71"/>
        <v>10.547619047619046</v>
      </c>
      <c r="BM391" s="64">
        <f t="shared" si="72"/>
        <v>13.290000000000001</v>
      </c>
      <c r="BN391" s="64">
        <f t="shared" si="73"/>
        <v>1.5262515262515262E-2</v>
      </c>
      <c r="BO391" s="64">
        <f t="shared" si="74"/>
        <v>1.9230769230769232E-2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86">
        <v>4680115882928</v>
      </c>
      <c r="E392" s="381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4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81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530</v>
      </c>
      <c r="B393" s="54" t="s">
        <v>531</v>
      </c>
      <c r="C393" s="31">
        <v>4301031257</v>
      </c>
      <c r="D393" s="386">
        <v>4680115883147</v>
      </c>
      <c r="E393" s="381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81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86">
        <v>4607091384338</v>
      </c>
      <c r="E394" s="381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81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534</v>
      </c>
      <c r="B395" s="54" t="s">
        <v>535</v>
      </c>
      <c r="C395" s="31">
        <v>4301031254</v>
      </c>
      <c r="D395" s="386">
        <v>4680115883154</v>
      </c>
      <c r="E395" s="381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81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86">
        <v>4607091389524</v>
      </c>
      <c r="E396" s="381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2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81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538</v>
      </c>
      <c r="B397" s="54" t="s">
        <v>539</v>
      </c>
      <c r="C397" s="31">
        <v>4301031258</v>
      </c>
      <c r="D397" s="386">
        <v>4680115883161</v>
      </c>
      <c r="E397" s="381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81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540</v>
      </c>
      <c r="B398" s="54" t="s">
        <v>541</v>
      </c>
      <c r="C398" s="31">
        <v>4301031170</v>
      </c>
      <c r="D398" s="386">
        <v>4607091384345</v>
      </c>
      <c r="E398" s="381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81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542</v>
      </c>
      <c r="B399" s="54" t="s">
        <v>543</v>
      </c>
      <c r="C399" s="31">
        <v>4301031256</v>
      </c>
      <c r="D399" s="386">
        <v>4680115883178</v>
      </c>
      <c r="E399" s="381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81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86">
        <v>4607091389531</v>
      </c>
      <c r="E400" s="381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6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81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546</v>
      </c>
      <c r="B401" s="54" t="s">
        <v>547</v>
      </c>
      <c r="C401" s="31">
        <v>4301031255</v>
      </c>
      <c r="D401" s="386">
        <v>4680115883185</v>
      </c>
      <c r="E401" s="381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63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81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3"/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404"/>
      <c r="O402" s="405" t="s">
        <v>72</v>
      </c>
      <c r="P402" s="392"/>
      <c r="Q402" s="392"/>
      <c r="R402" s="392"/>
      <c r="S402" s="392"/>
      <c r="T402" s="392"/>
      <c r="U402" s="393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4.7619047619047619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6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4.5179999999999998E-2</v>
      </c>
      <c r="Z402" s="376"/>
      <c r="AA402" s="376"/>
    </row>
    <row r="403" spans="1:67" x14ac:dyDescent="0.2">
      <c r="A403" s="383"/>
      <c r="B403" s="383"/>
      <c r="C403" s="383"/>
      <c r="D403" s="383"/>
      <c r="E403" s="383"/>
      <c r="F403" s="383"/>
      <c r="G403" s="383"/>
      <c r="H403" s="383"/>
      <c r="I403" s="383"/>
      <c r="J403" s="383"/>
      <c r="K403" s="383"/>
      <c r="L403" s="383"/>
      <c r="M403" s="383"/>
      <c r="N403" s="404"/>
      <c r="O403" s="405" t="s">
        <v>72</v>
      </c>
      <c r="P403" s="392"/>
      <c r="Q403" s="392"/>
      <c r="R403" s="392"/>
      <c r="S403" s="392"/>
      <c r="T403" s="392"/>
      <c r="U403" s="393"/>
      <c r="V403" s="37" t="s">
        <v>67</v>
      </c>
      <c r="W403" s="375">
        <f>IFERROR(SUM(W389:W401),"0")</f>
        <v>20</v>
      </c>
      <c r="X403" s="375">
        <f>IFERROR(SUM(X389:X401),"0")</f>
        <v>25.200000000000003</v>
      </c>
      <c r="Y403" s="37"/>
      <c r="Z403" s="376"/>
      <c r="AA403" s="376"/>
    </row>
    <row r="404" spans="1:67" ht="14.25" customHeight="1" x14ac:dyDescent="0.25">
      <c r="A404" s="385" t="s">
        <v>74</v>
      </c>
      <c r="B404" s="383"/>
      <c r="C404" s="383"/>
      <c r="D404" s="383"/>
      <c r="E404" s="383"/>
      <c r="F404" s="383"/>
      <c r="G404" s="383"/>
      <c r="H404" s="383"/>
      <c r="I404" s="383"/>
      <c r="J404" s="383"/>
      <c r="K404" s="383"/>
      <c r="L404" s="383"/>
      <c r="M404" s="383"/>
      <c r="N404" s="383"/>
      <c r="O404" s="383"/>
      <c r="P404" s="383"/>
      <c r="Q404" s="383"/>
      <c r="R404" s="383"/>
      <c r="S404" s="383"/>
      <c r="T404" s="383"/>
      <c r="U404" s="383"/>
      <c r="V404" s="383"/>
      <c r="W404" s="383"/>
      <c r="X404" s="383"/>
      <c r="Y404" s="383"/>
      <c r="Z404" s="366"/>
      <c r="AA404" s="366"/>
    </row>
    <row r="405" spans="1:67" ht="27" customHeight="1" x14ac:dyDescent="0.25">
      <c r="A405" s="54" t="s">
        <v>548</v>
      </c>
      <c r="B405" s="54" t="s">
        <v>549</v>
      </c>
      <c r="C405" s="31">
        <v>4301051258</v>
      </c>
      <c r="D405" s="386">
        <v>4607091389685</v>
      </c>
      <c r="E405" s="381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44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81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550</v>
      </c>
      <c r="B406" s="54" t="s">
        <v>551</v>
      </c>
      <c r="C406" s="31">
        <v>4301051431</v>
      </c>
      <c r="D406" s="386">
        <v>4607091389654</v>
      </c>
      <c r="E406" s="381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81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552</v>
      </c>
      <c r="B407" s="54" t="s">
        <v>553</v>
      </c>
      <c r="C407" s="31">
        <v>4301051284</v>
      </c>
      <c r="D407" s="386">
        <v>4607091384352</v>
      </c>
      <c r="E407" s="381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81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3"/>
      <c r="B408" s="383"/>
      <c r="C408" s="383"/>
      <c r="D408" s="383"/>
      <c r="E408" s="383"/>
      <c r="F408" s="383"/>
      <c r="G408" s="383"/>
      <c r="H408" s="383"/>
      <c r="I408" s="383"/>
      <c r="J408" s="383"/>
      <c r="K408" s="383"/>
      <c r="L408" s="383"/>
      <c r="M408" s="383"/>
      <c r="N408" s="404"/>
      <c r="O408" s="405" t="s">
        <v>72</v>
      </c>
      <c r="P408" s="392"/>
      <c r="Q408" s="392"/>
      <c r="R408" s="392"/>
      <c r="S408" s="392"/>
      <c r="T408" s="392"/>
      <c r="U408" s="393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x14ac:dyDescent="0.2">
      <c r="A409" s="383"/>
      <c r="B409" s="383"/>
      <c r="C409" s="383"/>
      <c r="D409" s="383"/>
      <c r="E409" s="383"/>
      <c r="F409" s="383"/>
      <c r="G409" s="383"/>
      <c r="H409" s="383"/>
      <c r="I409" s="383"/>
      <c r="J409" s="383"/>
      <c r="K409" s="383"/>
      <c r="L409" s="383"/>
      <c r="M409" s="383"/>
      <c r="N409" s="404"/>
      <c r="O409" s="405" t="s">
        <v>72</v>
      </c>
      <c r="P409" s="392"/>
      <c r="Q409" s="392"/>
      <c r="R409" s="392"/>
      <c r="S409" s="392"/>
      <c r="T409" s="392"/>
      <c r="U409" s="393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customHeight="1" x14ac:dyDescent="0.25">
      <c r="A410" s="385" t="s">
        <v>210</v>
      </c>
      <c r="B410" s="383"/>
      <c r="C410" s="383"/>
      <c r="D410" s="383"/>
      <c r="E410" s="383"/>
      <c r="F410" s="383"/>
      <c r="G410" s="383"/>
      <c r="H410" s="383"/>
      <c r="I410" s="383"/>
      <c r="J410" s="383"/>
      <c r="K410" s="383"/>
      <c r="L410" s="383"/>
      <c r="M410" s="383"/>
      <c r="N410" s="383"/>
      <c r="O410" s="383"/>
      <c r="P410" s="383"/>
      <c r="Q410" s="383"/>
      <c r="R410" s="383"/>
      <c r="S410" s="383"/>
      <c r="T410" s="383"/>
      <c r="U410" s="383"/>
      <c r="V410" s="383"/>
      <c r="W410" s="383"/>
      <c r="X410" s="383"/>
      <c r="Y410" s="383"/>
      <c r="Z410" s="366"/>
      <c r="AA410" s="366"/>
    </row>
    <row r="411" spans="1:67" ht="27" customHeight="1" x14ac:dyDescent="0.25">
      <c r="A411" s="54" t="s">
        <v>554</v>
      </c>
      <c r="B411" s="54" t="s">
        <v>555</v>
      </c>
      <c r="C411" s="31">
        <v>4301060352</v>
      </c>
      <c r="D411" s="386">
        <v>4680115881648</v>
      </c>
      <c r="E411" s="381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6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81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3"/>
      <c r="B412" s="383"/>
      <c r="C412" s="383"/>
      <c r="D412" s="383"/>
      <c r="E412" s="383"/>
      <c r="F412" s="383"/>
      <c r="G412" s="383"/>
      <c r="H412" s="383"/>
      <c r="I412" s="383"/>
      <c r="J412" s="383"/>
      <c r="K412" s="383"/>
      <c r="L412" s="383"/>
      <c r="M412" s="383"/>
      <c r="N412" s="404"/>
      <c r="O412" s="405" t="s">
        <v>72</v>
      </c>
      <c r="P412" s="392"/>
      <c r="Q412" s="392"/>
      <c r="R412" s="392"/>
      <c r="S412" s="392"/>
      <c r="T412" s="392"/>
      <c r="U412" s="393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x14ac:dyDescent="0.2">
      <c r="A413" s="383"/>
      <c r="B413" s="383"/>
      <c r="C413" s="383"/>
      <c r="D413" s="383"/>
      <c r="E413" s="383"/>
      <c r="F413" s="383"/>
      <c r="G413" s="383"/>
      <c r="H413" s="383"/>
      <c r="I413" s="383"/>
      <c r="J413" s="383"/>
      <c r="K413" s="383"/>
      <c r="L413" s="383"/>
      <c r="M413" s="383"/>
      <c r="N413" s="404"/>
      <c r="O413" s="405" t="s">
        <v>72</v>
      </c>
      <c r="P413" s="392"/>
      <c r="Q413" s="392"/>
      <c r="R413" s="392"/>
      <c r="S413" s="392"/>
      <c r="T413" s="392"/>
      <c r="U413" s="393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customHeight="1" x14ac:dyDescent="0.25">
      <c r="A414" s="385" t="s">
        <v>88</v>
      </c>
      <c r="B414" s="383"/>
      <c r="C414" s="383"/>
      <c r="D414" s="383"/>
      <c r="E414" s="383"/>
      <c r="F414" s="383"/>
      <c r="G414" s="383"/>
      <c r="H414" s="383"/>
      <c r="I414" s="383"/>
      <c r="J414" s="383"/>
      <c r="K414" s="383"/>
      <c r="L414" s="383"/>
      <c r="M414" s="383"/>
      <c r="N414" s="383"/>
      <c r="O414" s="383"/>
      <c r="P414" s="383"/>
      <c r="Q414" s="383"/>
      <c r="R414" s="383"/>
      <c r="S414" s="383"/>
      <c r="T414" s="383"/>
      <c r="U414" s="383"/>
      <c r="V414" s="383"/>
      <c r="W414" s="383"/>
      <c r="X414" s="383"/>
      <c r="Y414" s="383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86">
        <v>4680115884335</v>
      </c>
      <c r="E415" s="381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4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81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86">
        <v>4680115884342</v>
      </c>
      <c r="E416" s="381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81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86">
        <v>4680115884113</v>
      </c>
      <c r="E417" s="381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4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81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3"/>
      <c r="B418" s="383"/>
      <c r="C418" s="383"/>
      <c r="D418" s="383"/>
      <c r="E418" s="383"/>
      <c r="F418" s="383"/>
      <c r="G418" s="383"/>
      <c r="H418" s="383"/>
      <c r="I418" s="383"/>
      <c r="J418" s="383"/>
      <c r="K418" s="383"/>
      <c r="L418" s="383"/>
      <c r="M418" s="383"/>
      <c r="N418" s="404"/>
      <c r="O418" s="405" t="s">
        <v>72</v>
      </c>
      <c r="P418" s="392"/>
      <c r="Q418" s="392"/>
      <c r="R418" s="392"/>
      <c r="S418" s="392"/>
      <c r="T418" s="392"/>
      <c r="U418" s="393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x14ac:dyDescent="0.2">
      <c r="A419" s="383"/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404"/>
      <c r="O419" s="405" t="s">
        <v>72</v>
      </c>
      <c r="P419" s="392"/>
      <c r="Q419" s="392"/>
      <c r="R419" s="392"/>
      <c r="S419" s="392"/>
      <c r="T419" s="392"/>
      <c r="U419" s="393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customHeight="1" x14ac:dyDescent="0.25">
      <c r="A420" s="382" t="s">
        <v>564</v>
      </c>
      <c r="B420" s="383"/>
      <c r="C420" s="383"/>
      <c r="D420" s="383"/>
      <c r="E420" s="383"/>
      <c r="F420" s="383"/>
      <c r="G420" s="383"/>
      <c r="H420" s="383"/>
      <c r="I420" s="383"/>
      <c r="J420" s="383"/>
      <c r="K420" s="383"/>
      <c r="L420" s="383"/>
      <c r="M420" s="383"/>
      <c r="N420" s="383"/>
      <c r="O420" s="383"/>
      <c r="P420" s="383"/>
      <c r="Q420" s="383"/>
      <c r="R420" s="383"/>
      <c r="S420" s="383"/>
      <c r="T420" s="383"/>
      <c r="U420" s="383"/>
      <c r="V420" s="383"/>
      <c r="W420" s="383"/>
      <c r="X420" s="383"/>
      <c r="Y420" s="383"/>
      <c r="Z420" s="367"/>
      <c r="AA420" s="367"/>
    </row>
    <row r="421" spans="1:67" ht="14.25" customHeight="1" x14ac:dyDescent="0.25">
      <c r="A421" s="385" t="s">
        <v>102</v>
      </c>
      <c r="B421" s="383"/>
      <c r="C421" s="383"/>
      <c r="D421" s="383"/>
      <c r="E421" s="383"/>
      <c r="F421" s="383"/>
      <c r="G421" s="383"/>
      <c r="H421" s="383"/>
      <c r="I421" s="383"/>
      <c r="J421" s="383"/>
      <c r="K421" s="383"/>
      <c r="L421" s="383"/>
      <c r="M421" s="383"/>
      <c r="N421" s="383"/>
      <c r="O421" s="383"/>
      <c r="P421" s="383"/>
      <c r="Q421" s="383"/>
      <c r="R421" s="383"/>
      <c r="S421" s="383"/>
      <c r="T421" s="383"/>
      <c r="U421" s="383"/>
      <c r="V421" s="383"/>
      <c r="W421" s="383"/>
      <c r="X421" s="383"/>
      <c r="Y421" s="383"/>
      <c r="Z421" s="366"/>
      <c r="AA421" s="366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86">
        <v>4607091389388</v>
      </c>
      <c r="E422" s="381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6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81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567</v>
      </c>
      <c r="B423" s="54" t="s">
        <v>568</v>
      </c>
      <c r="C423" s="31">
        <v>4301020185</v>
      </c>
      <c r="D423" s="386">
        <v>4607091389364</v>
      </c>
      <c r="E423" s="381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81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3"/>
      <c r="B424" s="383"/>
      <c r="C424" s="383"/>
      <c r="D424" s="383"/>
      <c r="E424" s="383"/>
      <c r="F424" s="383"/>
      <c r="G424" s="383"/>
      <c r="H424" s="383"/>
      <c r="I424" s="383"/>
      <c r="J424" s="383"/>
      <c r="K424" s="383"/>
      <c r="L424" s="383"/>
      <c r="M424" s="383"/>
      <c r="N424" s="404"/>
      <c r="O424" s="405" t="s">
        <v>72</v>
      </c>
      <c r="P424" s="392"/>
      <c r="Q424" s="392"/>
      <c r="R424" s="392"/>
      <c r="S424" s="392"/>
      <c r="T424" s="392"/>
      <c r="U424" s="393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x14ac:dyDescent="0.2">
      <c r="A425" s="383"/>
      <c r="B425" s="383"/>
      <c r="C425" s="383"/>
      <c r="D425" s="383"/>
      <c r="E425" s="383"/>
      <c r="F425" s="383"/>
      <c r="G425" s="383"/>
      <c r="H425" s="383"/>
      <c r="I425" s="383"/>
      <c r="J425" s="383"/>
      <c r="K425" s="383"/>
      <c r="L425" s="383"/>
      <c r="M425" s="383"/>
      <c r="N425" s="404"/>
      <c r="O425" s="405" t="s">
        <v>72</v>
      </c>
      <c r="P425" s="392"/>
      <c r="Q425" s="392"/>
      <c r="R425" s="392"/>
      <c r="S425" s="392"/>
      <c r="T425" s="392"/>
      <c r="U425" s="393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customHeight="1" x14ac:dyDescent="0.25">
      <c r="A426" s="385" t="s">
        <v>61</v>
      </c>
      <c r="B426" s="383"/>
      <c r="C426" s="383"/>
      <c r="D426" s="383"/>
      <c r="E426" s="383"/>
      <c r="F426" s="383"/>
      <c r="G426" s="383"/>
      <c r="H426" s="383"/>
      <c r="I426" s="383"/>
      <c r="J426" s="383"/>
      <c r="K426" s="383"/>
      <c r="L426" s="383"/>
      <c r="M426" s="383"/>
      <c r="N426" s="383"/>
      <c r="O426" s="383"/>
      <c r="P426" s="383"/>
      <c r="Q426" s="383"/>
      <c r="R426" s="383"/>
      <c r="S426" s="383"/>
      <c r="T426" s="383"/>
      <c r="U426" s="383"/>
      <c r="V426" s="383"/>
      <c r="W426" s="383"/>
      <c r="X426" s="383"/>
      <c r="Y426" s="383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86">
        <v>4607091389739</v>
      </c>
      <c r="E427" s="381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5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81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customHeight="1" x14ac:dyDescent="0.25">
      <c r="A428" s="54" t="s">
        <v>571</v>
      </c>
      <c r="B428" s="54" t="s">
        <v>572</v>
      </c>
      <c r="C428" s="31">
        <v>4301031247</v>
      </c>
      <c r="D428" s="386">
        <v>4680115883048</v>
      </c>
      <c r="E428" s="381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6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81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573</v>
      </c>
      <c r="B429" s="54" t="s">
        <v>574</v>
      </c>
      <c r="C429" s="31">
        <v>4301031176</v>
      </c>
      <c r="D429" s="386">
        <v>4607091389425</v>
      </c>
      <c r="E429" s="381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81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575</v>
      </c>
      <c r="B430" s="54" t="s">
        <v>576</v>
      </c>
      <c r="C430" s="31">
        <v>4301031215</v>
      </c>
      <c r="D430" s="386">
        <v>4680115882911</v>
      </c>
      <c r="E430" s="381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81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577</v>
      </c>
      <c r="B431" s="54" t="s">
        <v>578</v>
      </c>
      <c r="C431" s="31">
        <v>4301031167</v>
      </c>
      <c r="D431" s="386">
        <v>4680115880771</v>
      </c>
      <c r="E431" s="381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7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81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86">
        <v>4607091389500</v>
      </c>
      <c r="E432" s="381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81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581</v>
      </c>
      <c r="B433" s="54" t="s">
        <v>582</v>
      </c>
      <c r="C433" s="31">
        <v>4301031103</v>
      </c>
      <c r="D433" s="386">
        <v>4680115881983</v>
      </c>
      <c r="E433" s="381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81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3"/>
      <c r="B434" s="383"/>
      <c r="C434" s="383"/>
      <c r="D434" s="383"/>
      <c r="E434" s="383"/>
      <c r="F434" s="383"/>
      <c r="G434" s="383"/>
      <c r="H434" s="383"/>
      <c r="I434" s="383"/>
      <c r="J434" s="383"/>
      <c r="K434" s="383"/>
      <c r="L434" s="383"/>
      <c r="M434" s="383"/>
      <c r="N434" s="404"/>
      <c r="O434" s="405" t="s">
        <v>72</v>
      </c>
      <c r="P434" s="392"/>
      <c r="Q434" s="392"/>
      <c r="R434" s="392"/>
      <c r="S434" s="392"/>
      <c r="T434" s="392"/>
      <c r="U434" s="393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x14ac:dyDescent="0.2">
      <c r="A435" s="383"/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404"/>
      <c r="O435" s="405" t="s">
        <v>72</v>
      </c>
      <c r="P435" s="392"/>
      <c r="Q435" s="392"/>
      <c r="R435" s="392"/>
      <c r="S435" s="392"/>
      <c r="T435" s="392"/>
      <c r="U435" s="393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customHeight="1" x14ac:dyDescent="0.25">
      <c r="A436" s="385" t="s">
        <v>88</v>
      </c>
      <c r="B436" s="383"/>
      <c r="C436" s="383"/>
      <c r="D436" s="383"/>
      <c r="E436" s="383"/>
      <c r="F436" s="383"/>
      <c r="G436" s="383"/>
      <c r="H436" s="383"/>
      <c r="I436" s="383"/>
      <c r="J436" s="383"/>
      <c r="K436" s="383"/>
      <c r="L436" s="383"/>
      <c r="M436" s="383"/>
      <c r="N436" s="383"/>
      <c r="O436" s="383"/>
      <c r="P436" s="383"/>
      <c r="Q436" s="383"/>
      <c r="R436" s="383"/>
      <c r="S436" s="383"/>
      <c r="T436" s="383"/>
      <c r="U436" s="383"/>
      <c r="V436" s="383"/>
      <c r="W436" s="383"/>
      <c r="X436" s="383"/>
      <c r="Y436" s="383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86">
        <v>4680115884359</v>
      </c>
      <c r="E437" s="381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7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81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585</v>
      </c>
      <c r="B438" s="54" t="s">
        <v>586</v>
      </c>
      <c r="C438" s="31">
        <v>4301040358</v>
      </c>
      <c r="D438" s="386">
        <v>4680115884571</v>
      </c>
      <c r="E438" s="381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57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81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3"/>
      <c r="B439" s="383"/>
      <c r="C439" s="383"/>
      <c r="D439" s="383"/>
      <c r="E439" s="383"/>
      <c r="F439" s="383"/>
      <c r="G439" s="383"/>
      <c r="H439" s="383"/>
      <c r="I439" s="383"/>
      <c r="J439" s="383"/>
      <c r="K439" s="383"/>
      <c r="L439" s="383"/>
      <c r="M439" s="383"/>
      <c r="N439" s="404"/>
      <c r="O439" s="405" t="s">
        <v>72</v>
      </c>
      <c r="P439" s="392"/>
      <c r="Q439" s="392"/>
      <c r="R439" s="392"/>
      <c r="S439" s="392"/>
      <c r="T439" s="392"/>
      <c r="U439" s="393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x14ac:dyDescent="0.2">
      <c r="A440" s="383"/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404"/>
      <c r="O440" s="405" t="s">
        <v>72</v>
      </c>
      <c r="P440" s="392"/>
      <c r="Q440" s="392"/>
      <c r="R440" s="392"/>
      <c r="S440" s="392"/>
      <c r="T440" s="392"/>
      <c r="U440" s="393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customHeight="1" x14ac:dyDescent="0.25">
      <c r="A441" s="385" t="s">
        <v>97</v>
      </c>
      <c r="B441" s="383"/>
      <c r="C441" s="383"/>
      <c r="D441" s="383"/>
      <c r="E441" s="383"/>
      <c r="F441" s="383"/>
      <c r="G441" s="383"/>
      <c r="H441" s="383"/>
      <c r="I441" s="383"/>
      <c r="J441" s="383"/>
      <c r="K441" s="383"/>
      <c r="L441" s="383"/>
      <c r="M441" s="383"/>
      <c r="N441" s="383"/>
      <c r="O441" s="383"/>
      <c r="P441" s="383"/>
      <c r="Q441" s="383"/>
      <c r="R441" s="383"/>
      <c r="S441" s="383"/>
      <c r="T441" s="383"/>
      <c r="U441" s="383"/>
      <c r="V441" s="383"/>
      <c r="W441" s="383"/>
      <c r="X441" s="383"/>
      <c r="Y441" s="383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86">
        <v>4680115884090</v>
      </c>
      <c r="E442" s="381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81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3"/>
      <c r="B443" s="383"/>
      <c r="C443" s="383"/>
      <c r="D443" s="383"/>
      <c r="E443" s="383"/>
      <c r="F443" s="383"/>
      <c r="G443" s="383"/>
      <c r="H443" s="383"/>
      <c r="I443" s="383"/>
      <c r="J443" s="383"/>
      <c r="K443" s="383"/>
      <c r="L443" s="383"/>
      <c r="M443" s="383"/>
      <c r="N443" s="404"/>
      <c r="O443" s="405" t="s">
        <v>72</v>
      </c>
      <c r="P443" s="392"/>
      <c r="Q443" s="392"/>
      <c r="R443" s="392"/>
      <c r="S443" s="392"/>
      <c r="T443" s="392"/>
      <c r="U443" s="393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x14ac:dyDescent="0.2">
      <c r="A444" s="383"/>
      <c r="B444" s="383"/>
      <c r="C444" s="383"/>
      <c r="D444" s="383"/>
      <c r="E444" s="383"/>
      <c r="F444" s="383"/>
      <c r="G444" s="383"/>
      <c r="H444" s="383"/>
      <c r="I444" s="383"/>
      <c r="J444" s="383"/>
      <c r="K444" s="383"/>
      <c r="L444" s="383"/>
      <c r="M444" s="383"/>
      <c r="N444" s="404"/>
      <c r="O444" s="405" t="s">
        <v>72</v>
      </c>
      <c r="P444" s="392"/>
      <c r="Q444" s="392"/>
      <c r="R444" s="392"/>
      <c r="S444" s="392"/>
      <c r="T444" s="392"/>
      <c r="U444" s="393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customHeight="1" x14ac:dyDescent="0.25">
      <c r="A445" s="385" t="s">
        <v>589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383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86">
        <v>4680115884564</v>
      </c>
      <c r="E446" s="381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54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81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03"/>
      <c r="B447" s="383"/>
      <c r="C447" s="383"/>
      <c r="D447" s="383"/>
      <c r="E447" s="383"/>
      <c r="F447" s="383"/>
      <c r="G447" s="383"/>
      <c r="H447" s="383"/>
      <c r="I447" s="383"/>
      <c r="J447" s="383"/>
      <c r="K447" s="383"/>
      <c r="L447" s="383"/>
      <c r="M447" s="383"/>
      <c r="N447" s="404"/>
      <c r="O447" s="405" t="s">
        <v>72</v>
      </c>
      <c r="P447" s="392"/>
      <c r="Q447" s="392"/>
      <c r="R447" s="392"/>
      <c r="S447" s="392"/>
      <c r="T447" s="392"/>
      <c r="U447" s="393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x14ac:dyDescent="0.2">
      <c r="A448" s="383"/>
      <c r="B448" s="383"/>
      <c r="C448" s="383"/>
      <c r="D448" s="383"/>
      <c r="E448" s="383"/>
      <c r="F448" s="383"/>
      <c r="G448" s="383"/>
      <c r="H448" s="383"/>
      <c r="I448" s="383"/>
      <c r="J448" s="383"/>
      <c r="K448" s="383"/>
      <c r="L448" s="383"/>
      <c r="M448" s="383"/>
      <c r="N448" s="404"/>
      <c r="O448" s="405" t="s">
        <v>72</v>
      </c>
      <c r="P448" s="392"/>
      <c r="Q448" s="392"/>
      <c r="R448" s="392"/>
      <c r="S448" s="392"/>
      <c r="T448" s="392"/>
      <c r="U448" s="393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customHeight="1" x14ac:dyDescent="0.25">
      <c r="A449" s="382" t="s">
        <v>592</v>
      </c>
      <c r="B449" s="383"/>
      <c r="C449" s="383"/>
      <c r="D449" s="383"/>
      <c r="E449" s="383"/>
      <c r="F449" s="383"/>
      <c r="G449" s="383"/>
      <c r="H449" s="383"/>
      <c r="I449" s="383"/>
      <c r="J449" s="383"/>
      <c r="K449" s="383"/>
      <c r="L449" s="383"/>
      <c r="M449" s="383"/>
      <c r="N449" s="383"/>
      <c r="O449" s="383"/>
      <c r="P449" s="383"/>
      <c r="Q449" s="383"/>
      <c r="R449" s="383"/>
      <c r="S449" s="383"/>
      <c r="T449" s="383"/>
      <c r="U449" s="383"/>
      <c r="V449" s="383"/>
      <c r="W449" s="383"/>
      <c r="X449" s="383"/>
      <c r="Y449" s="383"/>
      <c r="Z449" s="367"/>
      <c r="AA449" s="367"/>
    </row>
    <row r="450" spans="1:67" ht="14.25" customHeight="1" x14ac:dyDescent="0.25">
      <c r="A450" s="385" t="s">
        <v>61</v>
      </c>
      <c r="B450" s="383"/>
      <c r="C450" s="383"/>
      <c r="D450" s="383"/>
      <c r="E450" s="383"/>
      <c r="F450" s="383"/>
      <c r="G450" s="383"/>
      <c r="H450" s="383"/>
      <c r="I450" s="383"/>
      <c r="J450" s="383"/>
      <c r="K450" s="383"/>
      <c r="L450" s="383"/>
      <c r="M450" s="383"/>
      <c r="N450" s="383"/>
      <c r="O450" s="383"/>
      <c r="P450" s="383"/>
      <c r="Q450" s="383"/>
      <c r="R450" s="383"/>
      <c r="S450" s="383"/>
      <c r="T450" s="383"/>
      <c r="U450" s="383"/>
      <c r="V450" s="383"/>
      <c r="W450" s="383"/>
      <c r="X450" s="383"/>
      <c r="Y450" s="383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86">
        <v>4680115885189</v>
      </c>
      <c r="E451" s="381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642" t="s">
        <v>595</v>
      </c>
      <c r="P451" s="380"/>
      <c r="Q451" s="380"/>
      <c r="R451" s="380"/>
      <c r="S451" s="381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86">
        <v>4680115885172</v>
      </c>
      <c r="E452" s="381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83" t="s">
        <v>598</v>
      </c>
      <c r="P452" s="380"/>
      <c r="Q452" s="380"/>
      <c r="R452" s="380"/>
      <c r="S452" s="381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86">
        <v>4680115885110</v>
      </c>
      <c r="E453" s="381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647" t="s">
        <v>601</v>
      </c>
      <c r="P453" s="380"/>
      <c r="Q453" s="380"/>
      <c r="R453" s="380"/>
      <c r="S453" s="381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x14ac:dyDescent="0.2">
      <c r="A454" s="403"/>
      <c r="B454" s="383"/>
      <c r="C454" s="383"/>
      <c r="D454" s="383"/>
      <c r="E454" s="383"/>
      <c r="F454" s="383"/>
      <c r="G454" s="383"/>
      <c r="H454" s="383"/>
      <c r="I454" s="383"/>
      <c r="J454" s="383"/>
      <c r="K454" s="383"/>
      <c r="L454" s="383"/>
      <c r="M454" s="383"/>
      <c r="N454" s="404"/>
      <c r="O454" s="405" t="s">
        <v>72</v>
      </c>
      <c r="P454" s="392"/>
      <c r="Q454" s="392"/>
      <c r="R454" s="392"/>
      <c r="S454" s="392"/>
      <c r="T454" s="392"/>
      <c r="U454" s="393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x14ac:dyDescent="0.2">
      <c r="A455" s="383"/>
      <c r="B455" s="383"/>
      <c r="C455" s="383"/>
      <c r="D455" s="383"/>
      <c r="E455" s="383"/>
      <c r="F455" s="383"/>
      <c r="G455" s="383"/>
      <c r="H455" s="383"/>
      <c r="I455" s="383"/>
      <c r="J455" s="383"/>
      <c r="K455" s="383"/>
      <c r="L455" s="383"/>
      <c r="M455" s="383"/>
      <c r="N455" s="404"/>
      <c r="O455" s="405" t="s">
        <v>72</v>
      </c>
      <c r="P455" s="392"/>
      <c r="Q455" s="392"/>
      <c r="R455" s="392"/>
      <c r="S455" s="392"/>
      <c r="T455" s="392"/>
      <c r="U455" s="393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customHeight="1" x14ac:dyDescent="0.2">
      <c r="A456" s="490" t="s">
        <v>602</v>
      </c>
      <c r="B456" s="491"/>
      <c r="C456" s="491"/>
      <c r="D456" s="491"/>
      <c r="E456" s="491"/>
      <c r="F456" s="491"/>
      <c r="G456" s="491"/>
      <c r="H456" s="491"/>
      <c r="I456" s="491"/>
      <c r="J456" s="491"/>
      <c r="K456" s="491"/>
      <c r="L456" s="491"/>
      <c r="M456" s="491"/>
      <c r="N456" s="491"/>
      <c r="O456" s="491"/>
      <c r="P456" s="491"/>
      <c r="Q456" s="491"/>
      <c r="R456" s="491"/>
      <c r="S456" s="491"/>
      <c r="T456" s="491"/>
      <c r="U456" s="491"/>
      <c r="V456" s="491"/>
      <c r="W456" s="491"/>
      <c r="X456" s="491"/>
      <c r="Y456" s="491"/>
      <c r="Z456" s="48"/>
      <c r="AA456" s="48"/>
    </row>
    <row r="457" spans="1:67" ht="16.5" customHeight="1" x14ac:dyDescent="0.25">
      <c r="A457" s="382" t="s">
        <v>602</v>
      </c>
      <c r="B457" s="383"/>
      <c r="C457" s="383"/>
      <c r="D457" s="383"/>
      <c r="E457" s="383"/>
      <c r="F457" s="383"/>
      <c r="G457" s="383"/>
      <c r="H457" s="383"/>
      <c r="I457" s="383"/>
      <c r="J457" s="383"/>
      <c r="K457" s="383"/>
      <c r="L457" s="383"/>
      <c r="M457" s="383"/>
      <c r="N457" s="383"/>
      <c r="O457" s="383"/>
      <c r="P457" s="383"/>
      <c r="Q457" s="383"/>
      <c r="R457" s="383"/>
      <c r="S457" s="383"/>
      <c r="T457" s="383"/>
      <c r="U457" s="383"/>
      <c r="V457" s="383"/>
      <c r="W457" s="383"/>
      <c r="X457" s="383"/>
      <c r="Y457" s="383"/>
      <c r="Z457" s="367"/>
      <c r="AA457" s="367"/>
    </row>
    <row r="458" spans="1:67" ht="14.25" customHeight="1" x14ac:dyDescent="0.25">
      <c r="A458" s="385" t="s">
        <v>110</v>
      </c>
      <c r="B458" s="383"/>
      <c r="C458" s="383"/>
      <c r="D458" s="383"/>
      <c r="E458" s="383"/>
      <c r="F458" s="383"/>
      <c r="G458" s="383"/>
      <c r="H458" s="383"/>
      <c r="I458" s="383"/>
      <c r="J458" s="383"/>
      <c r="K458" s="383"/>
      <c r="L458" s="383"/>
      <c r="M458" s="383"/>
      <c r="N458" s="383"/>
      <c r="O458" s="383"/>
      <c r="P458" s="383"/>
      <c r="Q458" s="383"/>
      <c r="R458" s="383"/>
      <c r="S458" s="383"/>
      <c r="T458" s="383"/>
      <c r="U458" s="383"/>
      <c r="V458" s="383"/>
      <c r="W458" s="383"/>
      <c r="X458" s="383"/>
      <c r="Y458" s="383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86">
        <v>4607091389067</v>
      </c>
      <c r="E459" s="381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81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customHeight="1" x14ac:dyDescent="0.25">
      <c r="A460" s="54" t="s">
        <v>605</v>
      </c>
      <c r="B460" s="54" t="s">
        <v>606</v>
      </c>
      <c r="C460" s="31">
        <v>4301011369</v>
      </c>
      <c r="D460" s="386">
        <v>4680115885226</v>
      </c>
      <c r="E460" s="381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87" t="s">
        <v>607</v>
      </c>
      <c r="P460" s="380"/>
      <c r="Q460" s="380"/>
      <c r="R460" s="380"/>
      <c r="S460" s="381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4301011779</v>
      </c>
      <c r="D461" s="386">
        <v>4607091383522</v>
      </c>
      <c r="E461" s="381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51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81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86">
        <v>4607091384437</v>
      </c>
      <c r="E462" s="381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5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81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customHeight="1" x14ac:dyDescent="0.25">
      <c r="A463" s="54" t="s">
        <v>612</v>
      </c>
      <c r="B463" s="54" t="s">
        <v>613</v>
      </c>
      <c r="C463" s="31">
        <v>4301011774</v>
      </c>
      <c r="D463" s="386">
        <v>4680115884502</v>
      </c>
      <c r="E463" s="381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6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81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86">
        <v>4607091389104</v>
      </c>
      <c r="E464" s="381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6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81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4301011799</v>
      </c>
      <c r="D465" s="386">
        <v>4680115884519</v>
      </c>
      <c r="E465" s="381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4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81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86">
        <v>4680115880603</v>
      </c>
      <c r="E466" s="381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81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86">
        <v>4607091389999</v>
      </c>
      <c r="E467" s="381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81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4301011770</v>
      </c>
      <c r="D468" s="386">
        <v>4680115882782</v>
      </c>
      <c r="E468" s="381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81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4301011190</v>
      </c>
      <c r="D469" s="386">
        <v>4607091389098</v>
      </c>
      <c r="E469" s="381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81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86">
        <v>4607091389982</v>
      </c>
      <c r="E470" s="381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4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81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403"/>
      <c r="B471" s="383"/>
      <c r="C471" s="383"/>
      <c r="D471" s="383"/>
      <c r="E471" s="383"/>
      <c r="F471" s="383"/>
      <c r="G471" s="383"/>
      <c r="H471" s="383"/>
      <c r="I471" s="383"/>
      <c r="J471" s="383"/>
      <c r="K471" s="383"/>
      <c r="L471" s="383"/>
      <c r="M471" s="383"/>
      <c r="N471" s="404"/>
      <c r="O471" s="405" t="s">
        <v>72</v>
      </c>
      <c r="P471" s="392"/>
      <c r="Q471" s="392"/>
      <c r="R471" s="392"/>
      <c r="S471" s="392"/>
      <c r="T471" s="392"/>
      <c r="U471" s="393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376"/>
      <c r="AA471" s="376"/>
    </row>
    <row r="472" spans="1:67" x14ac:dyDescent="0.2">
      <c r="A472" s="383"/>
      <c r="B472" s="383"/>
      <c r="C472" s="383"/>
      <c r="D472" s="383"/>
      <c r="E472" s="383"/>
      <c r="F472" s="383"/>
      <c r="G472" s="383"/>
      <c r="H472" s="383"/>
      <c r="I472" s="383"/>
      <c r="J472" s="383"/>
      <c r="K472" s="383"/>
      <c r="L472" s="383"/>
      <c r="M472" s="383"/>
      <c r="N472" s="404"/>
      <c r="O472" s="405" t="s">
        <v>72</v>
      </c>
      <c r="P472" s="392"/>
      <c r="Q472" s="392"/>
      <c r="R472" s="392"/>
      <c r="S472" s="392"/>
      <c r="T472" s="392"/>
      <c r="U472" s="393"/>
      <c r="V472" s="37" t="s">
        <v>67</v>
      </c>
      <c r="W472" s="375">
        <f>IFERROR(SUM(W459:W470),"0")</f>
        <v>0</v>
      </c>
      <c r="X472" s="375">
        <f>IFERROR(SUM(X459:X470),"0")</f>
        <v>0</v>
      </c>
      <c r="Y472" s="37"/>
      <c r="Z472" s="376"/>
      <c r="AA472" s="376"/>
    </row>
    <row r="473" spans="1:67" ht="14.25" customHeight="1" x14ac:dyDescent="0.25">
      <c r="A473" s="385" t="s">
        <v>102</v>
      </c>
      <c r="B473" s="383"/>
      <c r="C473" s="383"/>
      <c r="D473" s="383"/>
      <c r="E473" s="383"/>
      <c r="F473" s="383"/>
      <c r="G473" s="383"/>
      <c r="H473" s="383"/>
      <c r="I473" s="383"/>
      <c r="J473" s="383"/>
      <c r="K473" s="383"/>
      <c r="L473" s="383"/>
      <c r="M473" s="383"/>
      <c r="N473" s="383"/>
      <c r="O473" s="383"/>
      <c r="P473" s="383"/>
      <c r="Q473" s="383"/>
      <c r="R473" s="383"/>
      <c r="S473" s="383"/>
      <c r="T473" s="383"/>
      <c r="U473" s="383"/>
      <c r="V473" s="383"/>
      <c r="W473" s="383"/>
      <c r="X473" s="383"/>
      <c r="Y473" s="383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86">
        <v>4607091388930</v>
      </c>
      <c r="E474" s="381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5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81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customHeight="1" x14ac:dyDescent="0.25">
      <c r="A475" s="54" t="s">
        <v>630</v>
      </c>
      <c r="B475" s="54" t="s">
        <v>631</v>
      </c>
      <c r="C475" s="31">
        <v>4301020206</v>
      </c>
      <c r="D475" s="386">
        <v>4680115880054</v>
      </c>
      <c r="E475" s="381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4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81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3"/>
      <c r="B476" s="383"/>
      <c r="C476" s="383"/>
      <c r="D476" s="383"/>
      <c r="E476" s="383"/>
      <c r="F476" s="383"/>
      <c r="G476" s="383"/>
      <c r="H476" s="383"/>
      <c r="I476" s="383"/>
      <c r="J476" s="383"/>
      <c r="K476" s="383"/>
      <c r="L476" s="383"/>
      <c r="M476" s="383"/>
      <c r="N476" s="404"/>
      <c r="O476" s="405" t="s">
        <v>72</v>
      </c>
      <c r="P476" s="392"/>
      <c r="Q476" s="392"/>
      <c r="R476" s="392"/>
      <c r="S476" s="392"/>
      <c r="T476" s="392"/>
      <c r="U476" s="393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x14ac:dyDescent="0.2">
      <c r="A477" s="383"/>
      <c r="B477" s="383"/>
      <c r="C477" s="383"/>
      <c r="D477" s="383"/>
      <c r="E477" s="383"/>
      <c r="F477" s="383"/>
      <c r="G477" s="383"/>
      <c r="H477" s="383"/>
      <c r="I477" s="383"/>
      <c r="J477" s="383"/>
      <c r="K477" s="383"/>
      <c r="L477" s="383"/>
      <c r="M477" s="383"/>
      <c r="N477" s="404"/>
      <c r="O477" s="405" t="s">
        <v>72</v>
      </c>
      <c r="P477" s="392"/>
      <c r="Q477" s="392"/>
      <c r="R477" s="392"/>
      <c r="S477" s="392"/>
      <c r="T477" s="392"/>
      <c r="U477" s="393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customHeight="1" x14ac:dyDescent="0.25">
      <c r="A478" s="385" t="s">
        <v>61</v>
      </c>
      <c r="B478" s="383"/>
      <c r="C478" s="383"/>
      <c r="D478" s="383"/>
      <c r="E478" s="383"/>
      <c r="F478" s="383"/>
      <c r="G478" s="383"/>
      <c r="H478" s="383"/>
      <c r="I478" s="383"/>
      <c r="J478" s="383"/>
      <c r="K478" s="383"/>
      <c r="L478" s="383"/>
      <c r="M478" s="383"/>
      <c r="N478" s="383"/>
      <c r="O478" s="383"/>
      <c r="P478" s="383"/>
      <c r="Q478" s="383"/>
      <c r="R478" s="383"/>
      <c r="S478" s="383"/>
      <c r="T478" s="383"/>
      <c r="U478" s="383"/>
      <c r="V478" s="383"/>
      <c r="W478" s="383"/>
      <c r="X478" s="383"/>
      <c r="Y478" s="383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86">
        <v>4680115883116</v>
      </c>
      <c r="E479" s="381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81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86">
        <v>4680115883093</v>
      </c>
      <c r="E480" s="381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4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81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86">
        <v>4680115883109</v>
      </c>
      <c r="E481" s="381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6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81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86">
        <v>4680115882072</v>
      </c>
      <c r="E482" s="381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7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81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86">
        <v>4680115882102</v>
      </c>
      <c r="E483" s="381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81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86">
        <v>4680115882096</v>
      </c>
      <c r="E484" s="381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81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x14ac:dyDescent="0.2">
      <c r="A485" s="403"/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404"/>
      <c r="O485" s="405" t="s">
        <v>72</v>
      </c>
      <c r="P485" s="392"/>
      <c r="Q485" s="392"/>
      <c r="R485" s="392"/>
      <c r="S485" s="392"/>
      <c r="T485" s="392"/>
      <c r="U485" s="393"/>
      <c r="V485" s="37" t="s">
        <v>73</v>
      </c>
      <c r="W485" s="375">
        <f>IFERROR(W479/H479,"0")+IFERROR(W480/H480,"0")+IFERROR(W481/H481,"0")+IFERROR(W482/H482,"0")+IFERROR(W483/H483,"0")+IFERROR(W484/H484,"0")</f>
        <v>0</v>
      </c>
      <c r="X485" s="375">
        <f>IFERROR(X479/H479,"0")+IFERROR(X480/H480,"0")+IFERROR(X481/H481,"0")+IFERROR(X482/H482,"0")+IFERROR(X483/H483,"0")+IFERROR(X484/H484,"0")</f>
        <v>0</v>
      </c>
      <c r="Y485" s="375">
        <f>IFERROR(IF(Y479="",0,Y479),"0")+IFERROR(IF(Y480="",0,Y480),"0")+IFERROR(IF(Y481="",0,Y481),"0")+IFERROR(IF(Y482="",0,Y482),"0")+IFERROR(IF(Y483="",0,Y483),"0")+IFERROR(IF(Y484="",0,Y484),"0")</f>
        <v>0</v>
      </c>
      <c r="Z485" s="376"/>
      <c r="AA485" s="376"/>
    </row>
    <row r="486" spans="1:67" x14ac:dyDescent="0.2">
      <c r="A486" s="383"/>
      <c r="B486" s="383"/>
      <c r="C486" s="383"/>
      <c r="D486" s="383"/>
      <c r="E486" s="383"/>
      <c r="F486" s="383"/>
      <c r="G486" s="383"/>
      <c r="H486" s="383"/>
      <c r="I486" s="383"/>
      <c r="J486" s="383"/>
      <c r="K486" s="383"/>
      <c r="L486" s="383"/>
      <c r="M486" s="383"/>
      <c r="N486" s="404"/>
      <c r="O486" s="405" t="s">
        <v>72</v>
      </c>
      <c r="P486" s="392"/>
      <c r="Q486" s="392"/>
      <c r="R486" s="392"/>
      <c r="S486" s="392"/>
      <c r="T486" s="392"/>
      <c r="U486" s="393"/>
      <c r="V486" s="37" t="s">
        <v>67</v>
      </c>
      <c r="W486" s="375">
        <f>IFERROR(SUM(W479:W484),"0")</f>
        <v>0</v>
      </c>
      <c r="X486" s="375">
        <f>IFERROR(SUM(X479:X484),"0")</f>
        <v>0</v>
      </c>
      <c r="Y486" s="37"/>
      <c r="Z486" s="376"/>
      <c r="AA486" s="376"/>
    </row>
    <row r="487" spans="1:67" ht="14.25" customHeight="1" x14ac:dyDescent="0.25">
      <c r="A487" s="385" t="s">
        <v>74</v>
      </c>
      <c r="B487" s="383"/>
      <c r="C487" s="383"/>
      <c r="D487" s="383"/>
      <c r="E487" s="383"/>
      <c r="F487" s="383"/>
      <c r="G487" s="383"/>
      <c r="H487" s="383"/>
      <c r="I487" s="383"/>
      <c r="J487" s="383"/>
      <c r="K487" s="383"/>
      <c r="L487" s="383"/>
      <c r="M487" s="383"/>
      <c r="N487" s="383"/>
      <c r="O487" s="383"/>
      <c r="P487" s="383"/>
      <c r="Q487" s="383"/>
      <c r="R487" s="383"/>
      <c r="S487" s="383"/>
      <c r="T487" s="383"/>
      <c r="U487" s="383"/>
      <c r="V487" s="383"/>
      <c r="W487" s="383"/>
      <c r="X487" s="383"/>
      <c r="Y487" s="383"/>
      <c r="Z487" s="366"/>
      <c r="AA487" s="366"/>
    </row>
    <row r="488" spans="1:67" ht="16.5" customHeight="1" x14ac:dyDescent="0.25">
      <c r="A488" s="54" t="s">
        <v>644</v>
      </c>
      <c r="B488" s="54" t="s">
        <v>645</v>
      </c>
      <c r="C488" s="31">
        <v>4301051230</v>
      </c>
      <c r="D488" s="386">
        <v>4607091383409</v>
      </c>
      <c r="E488" s="381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4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81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646</v>
      </c>
      <c r="B489" s="54" t="s">
        <v>647</v>
      </c>
      <c r="C489" s="31">
        <v>4301051231</v>
      </c>
      <c r="D489" s="386">
        <v>4607091383416</v>
      </c>
      <c r="E489" s="381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4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81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customHeight="1" x14ac:dyDescent="0.25">
      <c r="A490" s="54" t="s">
        <v>648</v>
      </c>
      <c r="B490" s="54" t="s">
        <v>649</v>
      </c>
      <c r="C490" s="31">
        <v>4301051058</v>
      </c>
      <c r="D490" s="386">
        <v>4680115883536</v>
      </c>
      <c r="E490" s="381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4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81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3"/>
      <c r="B491" s="383"/>
      <c r="C491" s="383"/>
      <c r="D491" s="383"/>
      <c r="E491" s="383"/>
      <c r="F491" s="383"/>
      <c r="G491" s="383"/>
      <c r="H491" s="383"/>
      <c r="I491" s="383"/>
      <c r="J491" s="383"/>
      <c r="K491" s="383"/>
      <c r="L491" s="383"/>
      <c r="M491" s="383"/>
      <c r="N491" s="404"/>
      <c r="O491" s="405" t="s">
        <v>72</v>
      </c>
      <c r="P491" s="392"/>
      <c r="Q491" s="392"/>
      <c r="R491" s="392"/>
      <c r="S491" s="392"/>
      <c r="T491" s="392"/>
      <c r="U491" s="393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x14ac:dyDescent="0.2">
      <c r="A492" s="383"/>
      <c r="B492" s="383"/>
      <c r="C492" s="383"/>
      <c r="D492" s="383"/>
      <c r="E492" s="383"/>
      <c r="F492" s="383"/>
      <c r="G492" s="383"/>
      <c r="H492" s="383"/>
      <c r="I492" s="383"/>
      <c r="J492" s="383"/>
      <c r="K492" s="383"/>
      <c r="L492" s="383"/>
      <c r="M492" s="383"/>
      <c r="N492" s="404"/>
      <c r="O492" s="405" t="s">
        <v>72</v>
      </c>
      <c r="P492" s="392"/>
      <c r="Q492" s="392"/>
      <c r="R492" s="392"/>
      <c r="S492" s="392"/>
      <c r="T492" s="392"/>
      <c r="U492" s="393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customHeight="1" x14ac:dyDescent="0.25">
      <c r="A493" s="385" t="s">
        <v>210</v>
      </c>
      <c r="B493" s="383"/>
      <c r="C493" s="383"/>
      <c r="D493" s="383"/>
      <c r="E493" s="383"/>
      <c r="F493" s="383"/>
      <c r="G493" s="383"/>
      <c r="H493" s="383"/>
      <c r="I493" s="383"/>
      <c r="J493" s="383"/>
      <c r="K493" s="383"/>
      <c r="L493" s="383"/>
      <c r="M493" s="383"/>
      <c r="N493" s="383"/>
      <c r="O493" s="383"/>
      <c r="P493" s="383"/>
      <c r="Q493" s="383"/>
      <c r="R493" s="383"/>
      <c r="S493" s="383"/>
      <c r="T493" s="383"/>
      <c r="U493" s="383"/>
      <c r="V493" s="383"/>
      <c r="W493" s="383"/>
      <c r="X493" s="383"/>
      <c r="Y493" s="383"/>
      <c r="Z493" s="366"/>
      <c r="AA493" s="366"/>
    </row>
    <row r="494" spans="1:67" ht="16.5" customHeight="1" x14ac:dyDescent="0.25">
      <c r="A494" s="54" t="s">
        <v>650</v>
      </c>
      <c r="B494" s="54" t="s">
        <v>651</v>
      </c>
      <c r="C494" s="31">
        <v>4301060363</v>
      </c>
      <c r="D494" s="386">
        <v>4680115885035</v>
      </c>
      <c r="E494" s="381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81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x14ac:dyDescent="0.2">
      <c r="A495" s="403"/>
      <c r="B495" s="383"/>
      <c r="C495" s="383"/>
      <c r="D495" s="383"/>
      <c r="E495" s="383"/>
      <c r="F495" s="383"/>
      <c r="G495" s="383"/>
      <c r="H495" s="383"/>
      <c r="I495" s="383"/>
      <c r="J495" s="383"/>
      <c r="K495" s="383"/>
      <c r="L495" s="383"/>
      <c r="M495" s="383"/>
      <c r="N495" s="404"/>
      <c r="O495" s="405" t="s">
        <v>72</v>
      </c>
      <c r="P495" s="392"/>
      <c r="Q495" s="392"/>
      <c r="R495" s="392"/>
      <c r="S495" s="392"/>
      <c r="T495" s="392"/>
      <c r="U495" s="393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x14ac:dyDescent="0.2">
      <c r="A496" s="383"/>
      <c r="B496" s="383"/>
      <c r="C496" s="383"/>
      <c r="D496" s="383"/>
      <c r="E496" s="383"/>
      <c r="F496" s="383"/>
      <c r="G496" s="383"/>
      <c r="H496" s="383"/>
      <c r="I496" s="383"/>
      <c r="J496" s="383"/>
      <c r="K496" s="383"/>
      <c r="L496" s="383"/>
      <c r="M496" s="383"/>
      <c r="N496" s="404"/>
      <c r="O496" s="405" t="s">
        <v>72</v>
      </c>
      <c r="P496" s="392"/>
      <c r="Q496" s="392"/>
      <c r="R496" s="392"/>
      <c r="S496" s="392"/>
      <c r="T496" s="392"/>
      <c r="U496" s="393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customHeight="1" x14ac:dyDescent="0.2">
      <c r="A497" s="490" t="s">
        <v>652</v>
      </c>
      <c r="B497" s="491"/>
      <c r="C497" s="491"/>
      <c r="D497" s="491"/>
      <c r="E497" s="491"/>
      <c r="F497" s="491"/>
      <c r="G497" s="491"/>
      <c r="H497" s="491"/>
      <c r="I497" s="491"/>
      <c r="J497" s="491"/>
      <c r="K497" s="491"/>
      <c r="L497" s="491"/>
      <c r="M497" s="491"/>
      <c r="N497" s="491"/>
      <c r="O497" s="491"/>
      <c r="P497" s="491"/>
      <c r="Q497" s="491"/>
      <c r="R497" s="491"/>
      <c r="S497" s="491"/>
      <c r="T497" s="491"/>
      <c r="U497" s="491"/>
      <c r="V497" s="491"/>
      <c r="W497" s="491"/>
      <c r="X497" s="491"/>
      <c r="Y497" s="491"/>
      <c r="Z497" s="48"/>
      <c r="AA497" s="48"/>
    </row>
    <row r="498" spans="1:67" ht="16.5" customHeight="1" x14ac:dyDescent="0.25">
      <c r="A498" s="382" t="s">
        <v>653</v>
      </c>
      <c r="B498" s="383"/>
      <c r="C498" s="383"/>
      <c r="D498" s="383"/>
      <c r="E498" s="383"/>
      <c r="F498" s="383"/>
      <c r="G498" s="383"/>
      <c r="H498" s="383"/>
      <c r="I498" s="383"/>
      <c r="J498" s="383"/>
      <c r="K498" s="383"/>
      <c r="L498" s="383"/>
      <c r="M498" s="383"/>
      <c r="N498" s="383"/>
      <c r="O498" s="383"/>
      <c r="P498" s="383"/>
      <c r="Q498" s="383"/>
      <c r="R498" s="383"/>
      <c r="S498" s="383"/>
      <c r="T498" s="383"/>
      <c r="U498" s="383"/>
      <c r="V498" s="383"/>
      <c r="W498" s="383"/>
      <c r="X498" s="383"/>
      <c r="Y498" s="383"/>
      <c r="Z498" s="367"/>
      <c r="AA498" s="367"/>
    </row>
    <row r="499" spans="1:67" ht="14.25" customHeight="1" x14ac:dyDescent="0.25">
      <c r="A499" s="385" t="s">
        <v>110</v>
      </c>
      <c r="B499" s="383"/>
      <c r="C499" s="383"/>
      <c r="D499" s="383"/>
      <c r="E499" s="383"/>
      <c r="F499" s="383"/>
      <c r="G499" s="383"/>
      <c r="H499" s="383"/>
      <c r="I499" s="383"/>
      <c r="J499" s="383"/>
      <c r="K499" s="383"/>
      <c r="L499" s="383"/>
      <c r="M499" s="383"/>
      <c r="N499" s="383"/>
      <c r="O499" s="383"/>
      <c r="P499" s="383"/>
      <c r="Q499" s="383"/>
      <c r="R499" s="383"/>
      <c r="S499" s="383"/>
      <c r="T499" s="383"/>
      <c r="U499" s="383"/>
      <c r="V499" s="383"/>
      <c r="W499" s="383"/>
      <c r="X499" s="383"/>
      <c r="Y499" s="383"/>
      <c r="Z499" s="366"/>
      <c r="AA499" s="366"/>
    </row>
    <row r="500" spans="1:67" ht="27" customHeight="1" x14ac:dyDescent="0.25">
      <c r="A500" s="54" t="s">
        <v>654</v>
      </c>
      <c r="B500" s="54" t="s">
        <v>655</v>
      </c>
      <c r="C500" s="31">
        <v>4301011763</v>
      </c>
      <c r="D500" s="386">
        <v>4640242181011</v>
      </c>
      <c r="E500" s="381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610" t="s">
        <v>656</v>
      </c>
      <c r="P500" s="380"/>
      <c r="Q500" s="380"/>
      <c r="R500" s="380"/>
      <c r="S500" s="381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customHeight="1" x14ac:dyDescent="0.25">
      <c r="A501" s="54" t="s">
        <v>657</v>
      </c>
      <c r="B501" s="54" t="s">
        <v>658</v>
      </c>
      <c r="C501" s="31">
        <v>4301011951</v>
      </c>
      <c r="D501" s="386">
        <v>4640242180045</v>
      </c>
      <c r="E501" s="381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98" t="s">
        <v>659</v>
      </c>
      <c r="P501" s="380"/>
      <c r="Q501" s="380"/>
      <c r="R501" s="380"/>
      <c r="S501" s="381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660</v>
      </c>
      <c r="B502" s="54" t="s">
        <v>661</v>
      </c>
      <c r="C502" s="31">
        <v>4301011585</v>
      </c>
      <c r="D502" s="386">
        <v>4640242180441</v>
      </c>
      <c r="E502" s="381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753" t="s">
        <v>662</v>
      </c>
      <c r="P502" s="380"/>
      <c r="Q502" s="380"/>
      <c r="R502" s="380"/>
      <c r="S502" s="381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663</v>
      </c>
      <c r="B503" s="54" t="s">
        <v>664</v>
      </c>
      <c r="C503" s="31">
        <v>4301011950</v>
      </c>
      <c r="D503" s="386">
        <v>4640242180601</v>
      </c>
      <c r="E503" s="381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91" t="s">
        <v>665</v>
      </c>
      <c r="P503" s="380"/>
      <c r="Q503" s="380"/>
      <c r="R503" s="380"/>
      <c r="S503" s="381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86">
        <v>4640242180564</v>
      </c>
      <c r="E504" s="381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431" t="s">
        <v>668</v>
      </c>
      <c r="P504" s="380"/>
      <c r="Q504" s="380"/>
      <c r="R504" s="380"/>
      <c r="S504" s="381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customHeight="1" x14ac:dyDescent="0.25">
      <c r="A505" s="54" t="s">
        <v>669</v>
      </c>
      <c r="B505" s="54" t="s">
        <v>670</v>
      </c>
      <c r="C505" s="31">
        <v>4301011762</v>
      </c>
      <c r="D505" s="386">
        <v>4640242180922</v>
      </c>
      <c r="E505" s="381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759" t="s">
        <v>671</v>
      </c>
      <c r="P505" s="380"/>
      <c r="Q505" s="380"/>
      <c r="R505" s="380"/>
      <c r="S505" s="381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672</v>
      </c>
      <c r="B506" s="54" t="s">
        <v>673</v>
      </c>
      <c r="C506" s="31">
        <v>4301011551</v>
      </c>
      <c r="D506" s="386">
        <v>4640242180038</v>
      </c>
      <c r="E506" s="381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538" t="s">
        <v>674</v>
      </c>
      <c r="P506" s="380"/>
      <c r="Q506" s="380"/>
      <c r="R506" s="380"/>
      <c r="S506" s="381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3"/>
      <c r="B507" s="383"/>
      <c r="C507" s="383"/>
      <c r="D507" s="383"/>
      <c r="E507" s="383"/>
      <c r="F507" s="383"/>
      <c r="G507" s="383"/>
      <c r="H507" s="383"/>
      <c r="I507" s="383"/>
      <c r="J507" s="383"/>
      <c r="K507" s="383"/>
      <c r="L507" s="383"/>
      <c r="M507" s="383"/>
      <c r="N507" s="404"/>
      <c r="O507" s="405" t="s">
        <v>72</v>
      </c>
      <c r="P507" s="392"/>
      <c r="Q507" s="392"/>
      <c r="R507" s="392"/>
      <c r="S507" s="392"/>
      <c r="T507" s="392"/>
      <c r="U507" s="393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x14ac:dyDescent="0.2">
      <c r="A508" s="383"/>
      <c r="B508" s="383"/>
      <c r="C508" s="383"/>
      <c r="D508" s="383"/>
      <c r="E508" s="383"/>
      <c r="F508" s="383"/>
      <c r="G508" s="383"/>
      <c r="H508" s="383"/>
      <c r="I508" s="383"/>
      <c r="J508" s="383"/>
      <c r="K508" s="383"/>
      <c r="L508" s="383"/>
      <c r="M508" s="383"/>
      <c r="N508" s="404"/>
      <c r="O508" s="405" t="s">
        <v>72</v>
      </c>
      <c r="P508" s="392"/>
      <c r="Q508" s="392"/>
      <c r="R508" s="392"/>
      <c r="S508" s="392"/>
      <c r="T508" s="392"/>
      <c r="U508" s="393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customHeight="1" x14ac:dyDescent="0.25">
      <c r="A509" s="385" t="s">
        <v>102</v>
      </c>
      <c r="B509" s="383"/>
      <c r="C509" s="383"/>
      <c r="D509" s="383"/>
      <c r="E509" s="383"/>
      <c r="F509" s="383"/>
      <c r="G509" s="383"/>
      <c r="H509" s="383"/>
      <c r="I509" s="383"/>
      <c r="J509" s="383"/>
      <c r="K509" s="383"/>
      <c r="L509" s="383"/>
      <c r="M509" s="383"/>
      <c r="N509" s="383"/>
      <c r="O509" s="383"/>
      <c r="P509" s="383"/>
      <c r="Q509" s="383"/>
      <c r="R509" s="383"/>
      <c r="S509" s="383"/>
      <c r="T509" s="383"/>
      <c r="U509" s="383"/>
      <c r="V509" s="383"/>
      <c r="W509" s="383"/>
      <c r="X509" s="383"/>
      <c r="Y509" s="383"/>
      <c r="Z509" s="366"/>
      <c r="AA509" s="366"/>
    </row>
    <row r="510" spans="1:67" ht="27" customHeight="1" x14ac:dyDescent="0.25">
      <c r="A510" s="54" t="s">
        <v>675</v>
      </c>
      <c r="B510" s="54" t="s">
        <v>676</v>
      </c>
      <c r="C510" s="31">
        <v>4301020260</v>
      </c>
      <c r="D510" s="386">
        <v>4640242180526</v>
      </c>
      <c r="E510" s="381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34" t="s">
        <v>677</v>
      </c>
      <c r="P510" s="380"/>
      <c r="Q510" s="380"/>
      <c r="R510" s="380"/>
      <c r="S510" s="381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customHeight="1" x14ac:dyDescent="0.25">
      <c r="A511" s="54" t="s">
        <v>678</v>
      </c>
      <c r="B511" s="54" t="s">
        <v>679</v>
      </c>
      <c r="C511" s="31">
        <v>4301020269</v>
      </c>
      <c r="D511" s="386">
        <v>4640242180519</v>
      </c>
      <c r="E511" s="381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397" t="s">
        <v>680</v>
      </c>
      <c r="P511" s="380"/>
      <c r="Q511" s="380"/>
      <c r="R511" s="380"/>
      <c r="S511" s="381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customHeight="1" x14ac:dyDescent="0.25">
      <c r="A512" s="54" t="s">
        <v>681</v>
      </c>
      <c r="B512" s="54" t="s">
        <v>682</v>
      </c>
      <c r="C512" s="31">
        <v>4301020309</v>
      </c>
      <c r="D512" s="386">
        <v>4640242180090</v>
      </c>
      <c r="E512" s="381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537" t="s">
        <v>683</v>
      </c>
      <c r="P512" s="380"/>
      <c r="Q512" s="380"/>
      <c r="R512" s="380"/>
      <c r="S512" s="381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4301020314</v>
      </c>
      <c r="D513" s="386">
        <v>4640242180090</v>
      </c>
      <c r="E513" s="381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75" t="s">
        <v>686</v>
      </c>
      <c r="P513" s="380"/>
      <c r="Q513" s="380"/>
      <c r="R513" s="380"/>
      <c r="S513" s="381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x14ac:dyDescent="0.2">
      <c r="A514" s="403"/>
      <c r="B514" s="383"/>
      <c r="C514" s="383"/>
      <c r="D514" s="383"/>
      <c r="E514" s="383"/>
      <c r="F514" s="383"/>
      <c r="G514" s="383"/>
      <c r="H514" s="383"/>
      <c r="I514" s="383"/>
      <c r="J514" s="383"/>
      <c r="K514" s="383"/>
      <c r="L514" s="383"/>
      <c r="M514" s="383"/>
      <c r="N514" s="404"/>
      <c r="O514" s="405" t="s">
        <v>72</v>
      </c>
      <c r="P514" s="392"/>
      <c r="Q514" s="392"/>
      <c r="R514" s="392"/>
      <c r="S514" s="392"/>
      <c r="T514" s="392"/>
      <c r="U514" s="393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x14ac:dyDescent="0.2">
      <c r="A515" s="383"/>
      <c r="B515" s="383"/>
      <c r="C515" s="383"/>
      <c r="D515" s="383"/>
      <c r="E515" s="383"/>
      <c r="F515" s="383"/>
      <c r="G515" s="383"/>
      <c r="H515" s="383"/>
      <c r="I515" s="383"/>
      <c r="J515" s="383"/>
      <c r="K515" s="383"/>
      <c r="L515" s="383"/>
      <c r="M515" s="383"/>
      <c r="N515" s="404"/>
      <c r="O515" s="405" t="s">
        <v>72</v>
      </c>
      <c r="P515" s="392"/>
      <c r="Q515" s="392"/>
      <c r="R515" s="392"/>
      <c r="S515" s="392"/>
      <c r="T515" s="392"/>
      <c r="U515" s="393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customHeight="1" x14ac:dyDescent="0.25">
      <c r="A516" s="385" t="s">
        <v>61</v>
      </c>
      <c r="B516" s="383"/>
      <c r="C516" s="383"/>
      <c r="D516" s="383"/>
      <c r="E516" s="383"/>
      <c r="F516" s="383"/>
      <c r="G516" s="383"/>
      <c r="H516" s="383"/>
      <c r="I516" s="383"/>
      <c r="J516" s="383"/>
      <c r="K516" s="383"/>
      <c r="L516" s="383"/>
      <c r="M516" s="383"/>
      <c r="N516" s="383"/>
      <c r="O516" s="383"/>
      <c r="P516" s="383"/>
      <c r="Q516" s="383"/>
      <c r="R516" s="383"/>
      <c r="S516" s="383"/>
      <c r="T516" s="383"/>
      <c r="U516" s="383"/>
      <c r="V516" s="383"/>
      <c r="W516" s="383"/>
      <c r="X516" s="383"/>
      <c r="Y516" s="383"/>
      <c r="Z516" s="366"/>
      <c r="AA516" s="366"/>
    </row>
    <row r="517" spans="1:67" ht="27" customHeight="1" x14ac:dyDescent="0.25">
      <c r="A517" s="54" t="s">
        <v>687</v>
      </c>
      <c r="B517" s="54" t="s">
        <v>688</v>
      </c>
      <c r="C517" s="31">
        <v>4301031280</v>
      </c>
      <c r="D517" s="386">
        <v>4640242180816</v>
      </c>
      <c r="E517" s="381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49" t="s">
        <v>689</v>
      </c>
      <c r="P517" s="380"/>
      <c r="Q517" s="380"/>
      <c r="R517" s="380"/>
      <c r="S517" s="381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customHeight="1" x14ac:dyDescent="0.25">
      <c r="A518" s="54" t="s">
        <v>690</v>
      </c>
      <c r="B518" s="54" t="s">
        <v>691</v>
      </c>
      <c r="C518" s="31">
        <v>4301031194</v>
      </c>
      <c r="D518" s="386">
        <v>4680115880856</v>
      </c>
      <c r="E518" s="381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72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81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86">
        <v>4640242180595</v>
      </c>
      <c r="E519" s="381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653" t="s">
        <v>694</v>
      </c>
      <c r="P519" s="380"/>
      <c r="Q519" s="380"/>
      <c r="R519" s="380"/>
      <c r="S519" s="381"/>
      <c r="T519" s="34"/>
      <c r="U519" s="34"/>
      <c r="V519" s="35" t="s">
        <v>67</v>
      </c>
      <c r="W519" s="373">
        <v>90</v>
      </c>
      <c r="X519" s="374">
        <f t="shared" si="98"/>
        <v>92.4</v>
      </c>
      <c r="Y519" s="36">
        <f>IFERROR(IF(X519=0,"",ROUNDUP(X519/H519,0)*0.00753),"")</f>
        <v>0.16566</v>
      </c>
      <c r="Z519" s="56"/>
      <c r="AA519" s="57"/>
      <c r="AE519" s="64"/>
      <c r="BB519" s="351" t="s">
        <v>1</v>
      </c>
      <c r="BL519" s="64">
        <f t="shared" si="99"/>
        <v>95.571428571428555</v>
      </c>
      <c r="BM519" s="64">
        <f t="shared" si="100"/>
        <v>98.12</v>
      </c>
      <c r="BN519" s="64">
        <f t="shared" si="101"/>
        <v>0.13736263736263735</v>
      </c>
      <c r="BO519" s="64">
        <f t="shared" si="102"/>
        <v>0.14102564102564102</v>
      </c>
    </row>
    <row r="520" spans="1:67" ht="27" customHeight="1" x14ac:dyDescent="0.25">
      <c r="A520" s="54" t="s">
        <v>695</v>
      </c>
      <c r="B520" s="54" t="s">
        <v>696</v>
      </c>
      <c r="C520" s="31">
        <v>4301031321</v>
      </c>
      <c r="D520" s="386">
        <v>4640242180076</v>
      </c>
      <c r="E520" s="381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712" t="s">
        <v>697</v>
      </c>
      <c r="P520" s="380"/>
      <c r="Q520" s="380"/>
      <c r="R520" s="380"/>
      <c r="S520" s="381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customHeight="1" x14ac:dyDescent="0.25">
      <c r="A521" s="54" t="s">
        <v>698</v>
      </c>
      <c r="B521" s="54" t="s">
        <v>699</v>
      </c>
      <c r="C521" s="31">
        <v>4301031203</v>
      </c>
      <c r="D521" s="386">
        <v>4640242180908</v>
      </c>
      <c r="E521" s="381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718" t="s">
        <v>700</v>
      </c>
      <c r="P521" s="380"/>
      <c r="Q521" s="380"/>
      <c r="R521" s="380"/>
      <c r="S521" s="381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4301031200</v>
      </c>
      <c r="D522" s="386">
        <v>4640242180489</v>
      </c>
      <c r="E522" s="381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544" t="s">
        <v>703</v>
      </c>
      <c r="P522" s="380"/>
      <c r="Q522" s="380"/>
      <c r="R522" s="380"/>
      <c r="S522" s="381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3"/>
      <c r="B523" s="383"/>
      <c r="C523" s="383"/>
      <c r="D523" s="383"/>
      <c r="E523" s="383"/>
      <c r="F523" s="383"/>
      <c r="G523" s="383"/>
      <c r="H523" s="383"/>
      <c r="I523" s="383"/>
      <c r="J523" s="383"/>
      <c r="K523" s="383"/>
      <c r="L523" s="383"/>
      <c r="M523" s="383"/>
      <c r="N523" s="404"/>
      <c r="O523" s="405" t="s">
        <v>72</v>
      </c>
      <c r="P523" s="392"/>
      <c r="Q523" s="392"/>
      <c r="R523" s="392"/>
      <c r="S523" s="392"/>
      <c r="T523" s="392"/>
      <c r="U523" s="393"/>
      <c r="V523" s="37" t="s">
        <v>73</v>
      </c>
      <c r="W523" s="375">
        <f>IFERROR(W517/H517,"0")+IFERROR(W518/H518,"0")+IFERROR(W519/H519,"0")+IFERROR(W520/H520,"0")+IFERROR(W521/H521,"0")+IFERROR(W522/H522,"0")</f>
        <v>21.428571428571427</v>
      </c>
      <c r="X523" s="375">
        <f>IFERROR(X517/H517,"0")+IFERROR(X518/H518,"0")+IFERROR(X519/H519,"0")+IFERROR(X520/H520,"0")+IFERROR(X521/H521,"0")+IFERROR(X522/H522,"0")</f>
        <v>22</v>
      </c>
      <c r="Y523" s="375">
        <f>IFERROR(IF(Y517="",0,Y517),"0")+IFERROR(IF(Y518="",0,Y518),"0")+IFERROR(IF(Y519="",0,Y519),"0")+IFERROR(IF(Y520="",0,Y520),"0")+IFERROR(IF(Y521="",0,Y521),"0")+IFERROR(IF(Y522="",0,Y522),"0")</f>
        <v>0.16566</v>
      </c>
      <c r="Z523" s="376"/>
      <c r="AA523" s="376"/>
    </row>
    <row r="524" spans="1:67" x14ac:dyDescent="0.2">
      <c r="A524" s="383"/>
      <c r="B524" s="383"/>
      <c r="C524" s="383"/>
      <c r="D524" s="383"/>
      <c r="E524" s="383"/>
      <c r="F524" s="383"/>
      <c r="G524" s="383"/>
      <c r="H524" s="383"/>
      <c r="I524" s="383"/>
      <c r="J524" s="383"/>
      <c r="K524" s="383"/>
      <c r="L524" s="383"/>
      <c r="M524" s="383"/>
      <c r="N524" s="404"/>
      <c r="O524" s="405" t="s">
        <v>72</v>
      </c>
      <c r="P524" s="392"/>
      <c r="Q524" s="392"/>
      <c r="R524" s="392"/>
      <c r="S524" s="392"/>
      <c r="T524" s="392"/>
      <c r="U524" s="393"/>
      <c r="V524" s="37" t="s">
        <v>67</v>
      </c>
      <c r="W524" s="375">
        <f>IFERROR(SUM(W517:W522),"0")</f>
        <v>90</v>
      </c>
      <c r="X524" s="375">
        <f>IFERROR(SUM(X517:X522),"0")</f>
        <v>92.4</v>
      </c>
      <c r="Y524" s="37"/>
      <c r="Z524" s="376"/>
      <c r="AA524" s="376"/>
    </row>
    <row r="525" spans="1:67" ht="14.25" customHeight="1" x14ac:dyDescent="0.25">
      <c r="A525" s="385" t="s">
        <v>74</v>
      </c>
      <c r="B525" s="383"/>
      <c r="C525" s="383"/>
      <c r="D525" s="383"/>
      <c r="E525" s="383"/>
      <c r="F525" s="383"/>
      <c r="G525" s="383"/>
      <c r="H525" s="383"/>
      <c r="I525" s="383"/>
      <c r="J525" s="383"/>
      <c r="K525" s="383"/>
      <c r="L525" s="383"/>
      <c r="M525" s="383"/>
      <c r="N525" s="383"/>
      <c r="O525" s="383"/>
      <c r="P525" s="383"/>
      <c r="Q525" s="383"/>
      <c r="R525" s="383"/>
      <c r="S525" s="383"/>
      <c r="T525" s="383"/>
      <c r="U525" s="383"/>
      <c r="V525" s="383"/>
      <c r="W525" s="383"/>
      <c r="X525" s="383"/>
      <c r="Y525" s="383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86">
        <v>4640242180533</v>
      </c>
      <c r="E526" s="381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711" t="s">
        <v>706</v>
      </c>
      <c r="P526" s="380"/>
      <c r="Q526" s="380"/>
      <c r="R526" s="380"/>
      <c r="S526" s="381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707</v>
      </c>
      <c r="B527" s="54" t="s">
        <v>708</v>
      </c>
      <c r="C527" s="31">
        <v>4301051780</v>
      </c>
      <c r="D527" s="386">
        <v>4640242180106</v>
      </c>
      <c r="E527" s="381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515" t="s">
        <v>709</v>
      </c>
      <c r="P527" s="380"/>
      <c r="Q527" s="380"/>
      <c r="R527" s="380"/>
      <c r="S527" s="381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710</v>
      </c>
      <c r="B528" s="54" t="s">
        <v>711</v>
      </c>
      <c r="C528" s="31">
        <v>4301051510</v>
      </c>
      <c r="D528" s="386">
        <v>4640242180540</v>
      </c>
      <c r="E528" s="381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482" t="s">
        <v>712</v>
      </c>
      <c r="P528" s="380"/>
      <c r="Q528" s="380"/>
      <c r="R528" s="380"/>
      <c r="S528" s="381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713</v>
      </c>
      <c r="B529" s="54" t="s">
        <v>714</v>
      </c>
      <c r="C529" s="31">
        <v>4301051390</v>
      </c>
      <c r="D529" s="386">
        <v>4640242181233</v>
      </c>
      <c r="E529" s="381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655" t="s">
        <v>715</v>
      </c>
      <c r="P529" s="380"/>
      <c r="Q529" s="380"/>
      <c r="R529" s="380"/>
      <c r="S529" s="381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716</v>
      </c>
      <c r="B530" s="54" t="s">
        <v>717</v>
      </c>
      <c r="C530" s="31">
        <v>4301051448</v>
      </c>
      <c r="D530" s="386">
        <v>4640242181226</v>
      </c>
      <c r="E530" s="381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483" t="s">
        <v>718</v>
      </c>
      <c r="P530" s="380"/>
      <c r="Q530" s="380"/>
      <c r="R530" s="380"/>
      <c r="S530" s="381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3"/>
      <c r="B531" s="383"/>
      <c r="C531" s="383"/>
      <c r="D531" s="383"/>
      <c r="E531" s="383"/>
      <c r="F531" s="383"/>
      <c r="G531" s="383"/>
      <c r="H531" s="383"/>
      <c r="I531" s="383"/>
      <c r="J531" s="383"/>
      <c r="K531" s="383"/>
      <c r="L531" s="383"/>
      <c r="M531" s="383"/>
      <c r="N531" s="404"/>
      <c r="O531" s="405" t="s">
        <v>72</v>
      </c>
      <c r="P531" s="392"/>
      <c r="Q531" s="392"/>
      <c r="R531" s="392"/>
      <c r="S531" s="392"/>
      <c r="T531" s="392"/>
      <c r="U531" s="393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x14ac:dyDescent="0.2">
      <c r="A532" s="383"/>
      <c r="B532" s="383"/>
      <c r="C532" s="383"/>
      <c r="D532" s="383"/>
      <c r="E532" s="383"/>
      <c r="F532" s="383"/>
      <c r="G532" s="383"/>
      <c r="H532" s="383"/>
      <c r="I532" s="383"/>
      <c r="J532" s="383"/>
      <c r="K532" s="383"/>
      <c r="L532" s="383"/>
      <c r="M532" s="383"/>
      <c r="N532" s="404"/>
      <c r="O532" s="405" t="s">
        <v>72</v>
      </c>
      <c r="P532" s="392"/>
      <c r="Q532" s="392"/>
      <c r="R532" s="392"/>
      <c r="S532" s="392"/>
      <c r="T532" s="392"/>
      <c r="U532" s="393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customHeight="1" x14ac:dyDescent="0.25">
      <c r="A533" s="385" t="s">
        <v>210</v>
      </c>
      <c r="B533" s="383"/>
      <c r="C533" s="383"/>
      <c r="D533" s="383"/>
      <c r="E533" s="383"/>
      <c r="F533" s="383"/>
      <c r="G533" s="383"/>
      <c r="H533" s="383"/>
      <c r="I533" s="383"/>
      <c r="J533" s="383"/>
      <c r="K533" s="383"/>
      <c r="L533" s="383"/>
      <c r="M533" s="383"/>
      <c r="N533" s="383"/>
      <c r="O533" s="383"/>
      <c r="P533" s="383"/>
      <c r="Q533" s="383"/>
      <c r="R533" s="383"/>
      <c r="S533" s="383"/>
      <c r="T533" s="383"/>
      <c r="U533" s="383"/>
      <c r="V533" s="383"/>
      <c r="W533" s="383"/>
      <c r="X533" s="383"/>
      <c r="Y533" s="383"/>
      <c r="Z533" s="366"/>
      <c r="AA533" s="366"/>
    </row>
    <row r="534" spans="1:67" ht="27" customHeight="1" x14ac:dyDescent="0.25">
      <c r="A534" s="54" t="s">
        <v>719</v>
      </c>
      <c r="B534" s="54" t="s">
        <v>720</v>
      </c>
      <c r="C534" s="31">
        <v>4301060354</v>
      </c>
      <c r="D534" s="386">
        <v>4640242180120</v>
      </c>
      <c r="E534" s="381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39" t="s">
        <v>721</v>
      </c>
      <c r="P534" s="380"/>
      <c r="Q534" s="380"/>
      <c r="R534" s="380"/>
      <c r="S534" s="381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719</v>
      </c>
      <c r="B535" s="54" t="s">
        <v>722</v>
      </c>
      <c r="C535" s="31">
        <v>4301060408</v>
      </c>
      <c r="D535" s="386">
        <v>4640242180120</v>
      </c>
      <c r="E535" s="381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549" t="s">
        <v>723</v>
      </c>
      <c r="P535" s="380"/>
      <c r="Q535" s="380"/>
      <c r="R535" s="380"/>
      <c r="S535" s="381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725</v>
      </c>
      <c r="C536" s="31">
        <v>4301060355</v>
      </c>
      <c r="D536" s="386">
        <v>4640242180137</v>
      </c>
      <c r="E536" s="381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432" t="s">
        <v>726</v>
      </c>
      <c r="P536" s="380"/>
      <c r="Q536" s="380"/>
      <c r="R536" s="380"/>
      <c r="S536" s="381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724</v>
      </c>
      <c r="B537" s="54" t="s">
        <v>727</v>
      </c>
      <c r="C537" s="31">
        <v>4301060407</v>
      </c>
      <c r="D537" s="386">
        <v>4640242180137</v>
      </c>
      <c r="E537" s="381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503" t="s">
        <v>728</v>
      </c>
      <c r="P537" s="380"/>
      <c r="Q537" s="380"/>
      <c r="R537" s="380"/>
      <c r="S537" s="381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x14ac:dyDescent="0.2">
      <c r="A538" s="403"/>
      <c r="B538" s="383"/>
      <c r="C538" s="383"/>
      <c r="D538" s="383"/>
      <c r="E538" s="383"/>
      <c r="F538" s="383"/>
      <c r="G538" s="383"/>
      <c r="H538" s="383"/>
      <c r="I538" s="383"/>
      <c r="J538" s="383"/>
      <c r="K538" s="383"/>
      <c r="L538" s="383"/>
      <c r="M538" s="383"/>
      <c r="N538" s="404"/>
      <c r="O538" s="405" t="s">
        <v>72</v>
      </c>
      <c r="P538" s="392"/>
      <c r="Q538" s="392"/>
      <c r="R538" s="392"/>
      <c r="S538" s="392"/>
      <c r="T538" s="392"/>
      <c r="U538" s="393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x14ac:dyDescent="0.2">
      <c r="A539" s="383"/>
      <c r="B539" s="383"/>
      <c r="C539" s="383"/>
      <c r="D539" s="383"/>
      <c r="E539" s="383"/>
      <c r="F539" s="383"/>
      <c r="G539" s="383"/>
      <c r="H539" s="383"/>
      <c r="I539" s="383"/>
      <c r="J539" s="383"/>
      <c r="K539" s="383"/>
      <c r="L539" s="383"/>
      <c r="M539" s="383"/>
      <c r="N539" s="404"/>
      <c r="O539" s="405" t="s">
        <v>72</v>
      </c>
      <c r="P539" s="392"/>
      <c r="Q539" s="392"/>
      <c r="R539" s="392"/>
      <c r="S539" s="392"/>
      <c r="T539" s="392"/>
      <c r="U539" s="393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480"/>
      <c r="B540" s="383"/>
      <c r="C540" s="383"/>
      <c r="D540" s="383"/>
      <c r="E540" s="383"/>
      <c r="F540" s="383"/>
      <c r="G540" s="383"/>
      <c r="H540" s="383"/>
      <c r="I540" s="383"/>
      <c r="J540" s="383"/>
      <c r="K540" s="383"/>
      <c r="L540" s="383"/>
      <c r="M540" s="383"/>
      <c r="N540" s="481"/>
      <c r="O540" s="427" t="s">
        <v>729</v>
      </c>
      <c r="P540" s="418"/>
      <c r="Q540" s="418"/>
      <c r="R540" s="418"/>
      <c r="S540" s="418"/>
      <c r="T540" s="418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1147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1193.6000000000001</v>
      </c>
      <c r="Y540" s="37"/>
      <c r="Z540" s="376"/>
      <c r="AA540" s="376"/>
    </row>
    <row r="541" spans="1:67" x14ac:dyDescent="0.2">
      <c r="A541" s="383"/>
      <c r="B541" s="383"/>
      <c r="C541" s="383"/>
      <c r="D541" s="383"/>
      <c r="E541" s="383"/>
      <c r="F541" s="383"/>
      <c r="G541" s="383"/>
      <c r="H541" s="383"/>
      <c r="I541" s="383"/>
      <c r="J541" s="383"/>
      <c r="K541" s="383"/>
      <c r="L541" s="383"/>
      <c r="M541" s="383"/>
      <c r="N541" s="481"/>
      <c r="O541" s="427" t="s">
        <v>730</v>
      </c>
      <c r="P541" s="418"/>
      <c r="Q541" s="418"/>
      <c r="R541" s="418"/>
      <c r="S541" s="418"/>
      <c r="T541" s="418"/>
      <c r="U541" s="414"/>
      <c r="V541" s="37" t="s">
        <v>67</v>
      </c>
      <c r="W541" s="375">
        <f>IFERROR(SUM(BL22:BL537),"0")</f>
        <v>1212.3909157509156</v>
      </c>
      <c r="X541" s="375">
        <f>IFERROR(SUM(BM22:BM537),"0")</f>
        <v>1261.6620000000003</v>
      </c>
      <c r="Y541" s="37"/>
      <c r="Z541" s="376"/>
      <c r="AA541" s="376"/>
    </row>
    <row r="542" spans="1:67" x14ac:dyDescent="0.2">
      <c r="A542" s="383"/>
      <c r="B542" s="383"/>
      <c r="C542" s="383"/>
      <c r="D542" s="383"/>
      <c r="E542" s="383"/>
      <c r="F542" s="383"/>
      <c r="G542" s="383"/>
      <c r="H542" s="383"/>
      <c r="I542" s="383"/>
      <c r="J542" s="383"/>
      <c r="K542" s="383"/>
      <c r="L542" s="383"/>
      <c r="M542" s="383"/>
      <c r="N542" s="481"/>
      <c r="O542" s="427" t="s">
        <v>731</v>
      </c>
      <c r="P542" s="418"/>
      <c r="Q542" s="418"/>
      <c r="R542" s="418"/>
      <c r="S542" s="418"/>
      <c r="T542" s="418"/>
      <c r="U542" s="414"/>
      <c r="V542" s="37" t="s">
        <v>732</v>
      </c>
      <c r="W542" s="38">
        <f>ROUNDUP(SUM(BN22:BN537),0)</f>
        <v>3</v>
      </c>
      <c r="X542" s="38">
        <f>ROUNDUP(SUM(BO22:BO537),0)</f>
        <v>3</v>
      </c>
      <c r="Y542" s="37"/>
      <c r="Z542" s="376"/>
      <c r="AA542" s="376"/>
    </row>
    <row r="543" spans="1:67" x14ac:dyDescent="0.2">
      <c r="A543" s="383"/>
      <c r="B543" s="383"/>
      <c r="C543" s="383"/>
      <c r="D543" s="383"/>
      <c r="E543" s="383"/>
      <c r="F543" s="383"/>
      <c r="G543" s="383"/>
      <c r="H543" s="383"/>
      <c r="I543" s="383"/>
      <c r="J543" s="383"/>
      <c r="K543" s="383"/>
      <c r="L543" s="383"/>
      <c r="M543" s="383"/>
      <c r="N543" s="481"/>
      <c r="O543" s="427" t="s">
        <v>733</v>
      </c>
      <c r="P543" s="418"/>
      <c r="Q543" s="418"/>
      <c r="R543" s="418"/>
      <c r="S543" s="418"/>
      <c r="T543" s="418"/>
      <c r="U543" s="414"/>
      <c r="V543" s="37" t="s">
        <v>67</v>
      </c>
      <c r="W543" s="375">
        <f>GrossWeightTotal+PalletQtyTotal*25</f>
        <v>1287.3909157509156</v>
      </c>
      <c r="X543" s="375">
        <f>GrossWeightTotalR+PalletQtyTotalR*25</f>
        <v>1336.6620000000003</v>
      </c>
      <c r="Y543" s="37"/>
      <c r="Z543" s="376"/>
      <c r="AA543" s="376"/>
    </row>
    <row r="544" spans="1:67" x14ac:dyDescent="0.2">
      <c r="A544" s="383"/>
      <c r="B544" s="383"/>
      <c r="C544" s="383"/>
      <c r="D544" s="383"/>
      <c r="E544" s="383"/>
      <c r="F544" s="383"/>
      <c r="G544" s="383"/>
      <c r="H544" s="383"/>
      <c r="I544" s="383"/>
      <c r="J544" s="383"/>
      <c r="K544" s="383"/>
      <c r="L544" s="383"/>
      <c r="M544" s="383"/>
      <c r="N544" s="481"/>
      <c r="O544" s="427" t="s">
        <v>734</v>
      </c>
      <c r="P544" s="418"/>
      <c r="Q544" s="418"/>
      <c r="R544" s="418"/>
      <c r="S544" s="418"/>
      <c r="T544" s="418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144.82234432234432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151</v>
      </c>
      <c r="Y544" s="37"/>
      <c r="Z544" s="376"/>
      <c r="AA544" s="376"/>
    </row>
    <row r="545" spans="1:30" ht="14.25" customHeight="1" x14ac:dyDescent="0.2">
      <c r="A545" s="383"/>
      <c r="B545" s="383"/>
      <c r="C545" s="383"/>
      <c r="D545" s="383"/>
      <c r="E545" s="383"/>
      <c r="F545" s="383"/>
      <c r="G545" s="383"/>
      <c r="H545" s="383"/>
      <c r="I545" s="383"/>
      <c r="J545" s="383"/>
      <c r="K545" s="383"/>
      <c r="L545" s="383"/>
      <c r="M545" s="383"/>
      <c r="N545" s="481"/>
      <c r="O545" s="427" t="s">
        <v>735</v>
      </c>
      <c r="P545" s="418"/>
      <c r="Q545" s="418"/>
      <c r="R545" s="418"/>
      <c r="S545" s="418"/>
      <c r="T545" s="418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2.6819899999999999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400" t="s">
        <v>100</v>
      </c>
      <c r="D547" s="473"/>
      <c r="E547" s="473"/>
      <c r="F547" s="474"/>
      <c r="G547" s="400" t="s">
        <v>233</v>
      </c>
      <c r="H547" s="473"/>
      <c r="I547" s="473"/>
      <c r="J547" s="473"/>
      <c r="K547" s="473"/>
      <c r="L547" s="473"/>
      <c r="M547" s="473"/>
      <c r="N547" s="473"/>
      <c r="O547" s="473"/>
      <c r="P547" s="474"/>
      <c r="Q547" s="400" t="s">
        <v>458</v>
      </c>
      <c r="R547" s="474"/>
      <c r="S547" s="400" t="s">
        <v>516</v>
      </c>
      <c r="T547" s="473"/>
      <c r="U547" s="474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614" t="s">
        <v>738</v>
      </c>
      <c r="B548" s="400" t="s">
        <v>60</v>
      </c>
      <c r="C548" s="400" t="s">
        <v>101</v>
      </c>
      <c r="D548" s="400" t="s">
        <v>109</v>
      </c>
      <c r="E548" s="400" t="s">
        <v>100</v>
      </c>
      <c r="F548" s="400" t="s">
        <v>223</v>
      </c>
      <c r="G548" s="400" t="s">
        <v>234</v>
      </c>
      <c r="H548" s="400" t="s">
        <v>241</v>
      </c>
      <c r="I548" s="400" t="s">
        <v>260</v>
      </c>
      <c r="J548" s="400" t="s">
        <v>319</v>
      </c>
      <c r="K548" s="365"/>
      <c r="L548" s="400" t="s">
        <v>349</v>
      </c>
      <c r="M548" s="365"/>
      <c r="N548" s="400" t="s">
        <v>349</v>
      </c>
      <c r="O548" s="400" t="s">
        <v>428</v>
      </c>
      <c r="P548" s="400" t="s">
        <v>445</v>
      </c>
      <c r="Q548" s="400" t="s">
        <v>459</v>
      </c>
      <c r="R548" s="400" t="s">
        <v>491</v>
      </c>
      <c r="S548" s="400" t="s">
        <v>517</v>
      </c>
      <c r="T548" s="400" t="s">
        <v>564</v>
      </c>
      <c r="U548" s="400" t="s">
        <v>592</v>
      </c>
      <c r="V548" s="400" t="s">
        <v>602</v>
      </c>
      <c r="W548" s="400" t="s">
        <v>653</v>
      </c>
      <c r="AA548" s="52"/>
      <c r="AD548" s="365"/>
    </row>
    <row r="549" spans="1:30" ht="13.5" customHeight="1" thickBot="1" x14ac:dyDescent="0.25">
      <c r="A549" s="615"/>
      <c r="B549" s="401"/>
      <c r="C549" s="401"/>
      <c r="D549" s="401"/>
      <c r="E549" s="401"/>
      <c r="F549" s="401"/>
      <c r="G549" s="401"/>
      <c r="H549" s="401"/>
      <c r="I549" s="401"/>
      <c r="J549" s="401"/>
      <c r="K549" s="365"/>
      <c r="L549" s="401"/>
      <c r="M549" s="365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0</v>
      </c>
      <c r="D550" s="46">
        <f>IFERROR(X57*1,"0")+IFERROR(X58*1,"0")+IFERROR(X59*1,"0")+IFERROR(X60*1,"0")</f>
        <v>235.8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69</v>
      </c>
      <c r="F550" s="46">
        <f>IFERROR(X134*1,"0")+IFERROR(X135*1,"0")+IFERROR(X136*1,"0")+IFERROR(X137*1,"0")+IFERROR(X138*1,"0")</f>
        <v>25.200000000000003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0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641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641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0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105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25.200000000000003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92.4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3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398:S398"/>
    <mergeCell ref="D461:E461"/>
    <mergeCell ref="O94:U94"/>
    <mergeCell ref="O367:S367"/>
    <mergeCell ref="D314:E314"/>
    <mergeCell ref="O288:S288"/>
    <mergeCell ref="O459:S459"/>
    <mergeCell ref="O423:S423"/>
    <mergeCell ref="O435:U435"/>
    <mergeCell ref="A418:N419"/>
    <mergeCell ref="A443:N444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2024-05-21T09:25:30Z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