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1,05,24 Коныгин\"/>
    </mc:Choice>
  </mc:AlternateContent>
  <xr:revisionPtr revIDLastSave="0" documentId="13_ncr:1_{C4631EA7-18E4-4381-B4C5-AD0408E894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X507" i="1"/>
  <c r="W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Y507" i="1" s="1"/>
  <c r="X500" i="1"/>
  <c r="W550" i="1" s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O469" i="1"/>
  <c r="BN469" i="1"/>
  <c r="BM469" i="1"/>
  <c r="BL469" i="1"/>
  <c r="Y469" i="1"/>
  <c r="X469" i="1"/>
  <c r="O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O461" i="1"/>
  <c r="BN460" i="1"/>
  <c r="BL460" i="1"/>
  <c r="X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T550" i="1" s="1"/>
  <c r="O422" i="1"/>
  <c r="W419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X368" i="1" s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O358" i="1"/>
  <c r="BN358" i="1"/>
  <c r="BM358" i="1"/>
  <c r="BL358" i="1"/>
  <c r="Y358" i="1"/>
  <c r="X358" i="1"/>
  <c r="X364" i="1" s="1"/>
  <c r="O358" i="1"/>
  <c r="W355" i="1"/>
  <c r="X354" i="1"/>
  <c r="W354" i="1"/>
  <c r="BO353" i="1"/>
  <c r="BN353" i="1"/>
  <c r="BM353" i="1"/>
  <c r="BL353" i="1"/>
  <c r="Y353" i="1"/>
  <c r="Y354" i="1" s="1"/>
  <c r="X353" i="1"/>
  <c r="X355" i="1" s="1"/>
  <c r="O353" i="1"/>
  <c r="W351" i="1"/>
  <c r="W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O313" i="1"/>
  <c r="BN313" i="1"/>
  <c r="BM313" i="1"/>
  <c r="BL313" i="1"/>
  <c r="Y313" i="1"/>
  <c r="X313" i="1"/>
  <c r="O313" i="1"/>
  <c r="W311" i="1"/>
  <c r="X310" i="1"/>
  <c r="W310" i="1"/>
  <c r="BO309" i="1"/>
  <c r="BN309" i="1"/>
  <c r="BM309" i="1"/>
  <c r="BL309" i="1"/>
  <c r="Y309" i="1"/>
  <c r="Y310" i="1" s="1"/>
  <c r="X309" i="1"/>
  <c r="O309" i="1"/>
  <c r="W306" i="1"/>
  <c r="X305" i="1"/>
  <c r="W305" i="1"/>
  <c r="BO304" i="1"/>
  <c r="BN304" i="1"/>
  <c r="BM304" i="1"/>
  <c r="BL304" i="1"/>
  <c r="Y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X283" i="1" s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Y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X260" i="1" s="1"/>
  <c r="O255" i="1"/>
  <c r="W253" i="1"/>
  <c r="W252" i="1"/>
  <c r="BN251" i="1"/>
  <c r="BL251" i="1"/>
  <c r="X251" i="1"/>
  <c r="X252" i="1" s="1"/>
  <c r="O251" i="1"/>
  <c r="W249" i="1"/>
  <c r="W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W231" i="1"/>
  <c r="W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BN226" i="1"/>
  <c r="BL226" i="1"/>
  <c r="X226" i="1"/>
  <c r="BO226" i="1" s="1"/>
  <c r="O226" i="1"/>
  <c r="BO225" i="1"/>
  <c r="BN225" i="1"/>
  <c r="BM225" i="1"/>
  <c r="BL225" i="1"/>
  <c r="Y225" i="1"/>
  <c r="X225" i="1"/>
  <c r="O225" i="1"/>
  <c r="BN224" i="1"/>
  <c r="BL224" i="1"/>
  <c r="X224" i="1"/>
  <c r="X231" i="1" s="1"/>
  <c r="O224" i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X220" i="1" s="1"/>
  <c r="O218" i="1"/>
  <c r="W216" i="1"/>
  <c r="W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J550" i="1" s="1"/>
  <c r="O209" i="1"/>
  <c r="W206" i="1"/>
  <c r="W205" i="1"/>
  <c r="BN204" i="1"/>
  <c r="BL204" i="1"/>
  <c r="X204" i="1"/>
  <c r="BO204" i="1" s="1"/>
  <c r="O204" i="1"/>
  <c r="BO203" i="1"/>
  <c r="BN203" i="1"/>
  <c r="BM203" i="1"/>
  <c r="BL203" i="1"/>
  <c r="Y203" i="1"/>
  <c r="X203" i="1"/>
  <c r="O203" i="1"/>
  <c r="BN202" i="1"/>
  <c r="BL202" i="1"/>
  <c r="X202" i="1"/>
  <c r="BO202" i="1" s="1"/>
  <c r="O202" i="1"/>
  <c r="BO201" i="1"/>
  <c r="BN201" i="1"/>
  <c r="BM201" i="1"/>
  <c r="BL201" i="1"/>
  <c r="Y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O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X199" i="1" s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X179" i="1" s="1"/>
  <c r="O174" i="1"/>
  <c r="W172" i="1"/>
  <c r="W171" i="1"/>
  <c r="BN170" i="1"/>
  <c r="BL170" i="1"/>
  <c r="X170" i="1"/>
  <c r="BO170" i="1" s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I550" i="1" s="1"/>
  <c r="O164" i="1"/>
  <c r="W161" i="1"/>
  <c r="W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X160" i="1" s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0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0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BN106" i="1"/>
  <c r="BL106" i="1"/>
  <c r="X106" i="1"/>
  <c r="X120" i="1" s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0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0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40" i="1" s="1"/>
  <c r="W24" i="1"/>
  <c r="BO23" i="1"/>
  <c r="BN23" i="1"/>
  <c r="BM23" i="1"/>
  <c r="BL23" i="1"/>
  <c r="Y23" i="1"/>
  <c r="X23" i="1"/>
  <c r="O23" i="1"/>
  <c r="BN22" i="1"/>
  <c r="W542" i="1" s="1"/>
  <c r="BL22" i="1"/>
  <c r="W541" i="1" s="1"/>
  <c r="W543" i="1" s="1"/>
  <c r="X22" i="1"/>
  <c r="B550" i="1" s="1"/>
  <c r="H10" i="1"/>
  <c r="A9" i="1"/>
  <c r="A10" i="1" s="1"/>
  <c r="D7" i="1"/>
  <c r="P6" i="1"/>
  <c r="O2" i="1"/>
  <c r="F9" i="1" l="1"/>
  <c r="J9" i="1"/>
  <c r="F10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X249" i="1"/>
  <c r="X253" i="1"/>
  <c r="X259" i="1"/>
  <c r="BO266" i="1"/>
  <c r="BM266" i="1"/>
  <c r="Y266" i="1"/>
  <c r="BO270" i="1"/>
  <c r="BM270" i="1"/>
  <c r="Y270" i="1"/>
  <c r="X272" i="1"/>
  <c r="X277" i="1"/>
  <c r="BO274" i="1"/>
  <c r="BM274" i="1"/>
  <c r="Y274" i="1"/>
  <c r="BO288" i="1"/>
  <c r="BM288" i="1"/>
  <c r="Y288" i="1"/>
  <c r="X290" i="1"/>
  <c r="O550" i="1"/>
  <c r="X300" i="1"/>
  <c r="BO293" i="1"/>
  <c r="BM293" i="1"/>
  <c r="Y293" i="1"/>
  <c r="BO297" i="1"/>
  <c r="BM297" i="1"/>
  <c r="Y297" i="1"/>
  <c r="BO314" i="1"/>
  <c r="BM314" i="1"/>
  <c r="Y314" i="1"/>
  <c r="Y316" i="1" s="1"/>
  <c r="BO331" i="1"/>
  <c r="BM331" i="1"/>
  <c r="Y331" i="1"/>
  <c r="BO336" i="1"/>
  <c r="BM336" i="1"/>
  <c r="Y336" i="1"/>
  <c r="BO344" i="1"/>
  <c r="BM344" i="1"/>
  <c r="Y344" i="1"/>
  <c r="X346" i="1"/>
  <c r="X351" i="1"/>
  <c r="BO348" i="1"/>
  <c r="BM348" i="1"/>
  <c r="Y348" i="1"/>
  <c r="Y350" i="1" s="1"/>
  <c r="BO361" i="1"/>
  <c r="BM361" i="1"/>
  <c r="Y361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09" i="1"/>
  <c r="X413" i="1"/>
  <c r="X412" i="1"/>
  <c r="BO411" i="1"/>
  <c r="BM411" i="1"/>
  <c r="Y411" i="1"/>
  <c r="Y412" i="1" s="1"/>
  <c r="BO416" i="1"/>
  <c r="BM416" i="1"/>
  <c r="Y416" i="1"/>
  <c r="Y418" i="1" s="1"/>
  <c r="X418" i="1"/>
  <c r="BO452" i="1"/>
  <c r="BM452" i="1"/>
  <c r="Y452" i="1"/>
  <c r="BO460" i="1"/>
  <c r="BM460" i="1"/>
  <c r="Y460" i="1"/>
  <c r="BO464" i="1"/>
  <c r="BM464" i="1"/>
  <c r="Y464" i="1"/>
  <c r="BO468" i="1"/>
  <c r="BM468" i="1"/>
  <c r="Y468" i="1"/>
  <c r="BO480" i="1"/>
  <c r="BM480" i="1"/>
  <c r="Y480" i="1"/>
  <c r="Y485" i="1" s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Y523" i="1" s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H550" i="1"/>
  <c r="H9" i="1"/>
  <c r="Y22" i="1"/>
  <c r="Y24" i="1" s="1"/>
  <c r="BM22" i="1"/>
  <c r="BO22" i="1"/>
  <c r="W544" i="1"/>
  <c r="X25" i="1"/>
  <c r="Y28" i="1"/>
  <c r="Y34" i="1" s="1"/>
  <c r="BM28" i="1"/>
  <c r="Y30" i="1"/>
  <c r="BM30" i="1"/>
  <c r="Y32" i="1"/>
  <c r="BM32" i="1"/>
  <c r="C550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Y103" i="1" s="1"/>
  <c r="BM97" i="1"/>
  <c r="Y99" i="1"/>
  <c r="BM99" i="1"/>
  <c r="Y101" i="1"/>
  <c r="BM101" i="1"/>
  <c r="Y106" i="1"/>
  <c r="Y120" i="1" s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Y160" i="1" s="1"/>
  <c r="BM151" i="1"/>
  <c r="BO151" i="1"/>
  <c r="Y153" i="1"/>
  <c r="BM153" i="1"/>
  <c r="Y155" i="1"/>
  <c r="BM155" i="1"/>
  <c r="Y157" i="1"/>
  <c r="BM157" i="1"/>
  <c r="Y159" i="1"/>
  <c r="BM159" i="1"/>
  <c r="Y164" i="1"/>
  <c r="Y166" i="1" s="1"/>
  <c r="BM164" i="1"/>
  <c r="BO164" i="1"/>
  <c r="X167" i="1"/>
  <c r="Y170" i="1"/>
  <c r="Y171" i="1" s="1"/>
  <c r="BM170" i="1"/>
  <c r="Y174" i="1"/>
  <c r="BM174" i="1"/>
  <c r="BO174" i="1"/>
  <c r="Y176" i="1"/>
  <c r="BM176" i="1"/>
  <c r="Y182" i="1"/>
  <c r="Y198" i="1" s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Y196" i="1"/>
  <c r="BM196" i="1"/>
  <c r="Y202" i="1"/>
  <c r="Y205" i="1" s="1"/>
  <c r="BM202" i="1"/>
  <c r="Y204" i="1"/>
  <c r="BM204" i="1"/>
  <c r="Y209" i="1"/>
  <c r="Y215" i="1" s="1"/>
  <c r="BM209" i="1"/>
  <c r="BO209" i="1"/>
  <c r="Y211" i="1"/>
  <c r="BM211" i="1"/>
  <c r="Y213" i="1"/>
  <c r="BM213" i="1"/>
  <c r="X216" i="1"/>
  <c r="Y219" i="1"/>
  <c r="Y220" i="1" s="1"/>
  <c r="BM219" i="1"/>
  <c r="Y224" i="1"/>
  <c r="Y230" i="1" s="1"/>
  <c r="BM224" i="1"/>
  <c r="BO224" i="1"/>
  <c r="Y226" i="1"/>
  <c r="BM226" i="1"/>
  <c r="Y228" i="1"/>
  <c r="BM228" i="1"/>
  <c r="L550" i="1"/>
  <c r="N550" i="1"/>
  <c r="Y235" i="1"/>
  <c r="Y248" i="1" s="1"/>
  <c r="BM235" i="1"/>
  <c r="Y237" i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Y252" i="1" s="1"/>
  <c r="BM251" i="1"/>
  <c r="BO251" i="1"/>
  <c r="Y255" i="1"/>
  <c r="BM255" i="1"/>
  <c r="BO255" i="1"/>
  <c r="Y257" i="1"/>
  <c r="BM257" i="1"/>
  <c r="X271" i="1"/>
  <c r="BO262" i="1"/>
  <c r="BM262" i="1"/>
  <c r="BO264" i="1"/>
  <c r="BM264" i="1"/>
  <c r="Y264" i="1"/>
  <c r="Y271" i="1" s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X317" i="1"/>
  <c r="X316" i="1"/>
  <c r="BO330" i="1"/>
  <c r="BM330" i="1"/>
  <c r="Y330" i="1"/>
  <c r="Y339" i="1" s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X350" i="1"/>
  <c r="BO359" i="1"/>
  <c r="BM359" i="1"/>
  <c r="Y359" i="1"/>
  <c r="Y363" i="1" s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Y408" i="1" s="1"/>
  <c r="BO429" i="1"/>
  <c r="BM429" i="1"/>
  <c r="Y429" i="1"/>
  <c r="BO433" i="1"/>
  <c r="BM433" i="1"/>
  <c r="Y433" i="1"/>
  <c r="X435" i="1"/>
  <c r="X440" i="1"/>
  <c r="BO437" i="1"/>
  <c r="BM437" i="1"/>
  <c r="Y437" i="1"/>
  <c r="Y439" i="1" s="1"/>
  <c r="X439" i="1"/>
  <c r="R550" i="1"/>
  <c r="P550" i="1"/>
  <c r="X311" i="1"/>
  <c r="Q550" i="1"/>
  <c r="X339" i="1"/>
  <c r="S550" i="1"/>
  <c r="X386" i="1"/>
  <c r="X419" i="1"/>
  <c r="BO423" i="1"/>
  <c r="BM423" i="1"/>
  <c r="Y423" i="1"/>
  <c r="Y424" i="1" s="1"/>
  <c r="X425" i="1"/>
  <c r="X434" i="1"/>
  <c r="BO427" i="1"/>
  <c r="BM427" i="1"/>
  <c r="Y427" i="1"/>
  <c r="Y434" i="1" s="1"/>
  <c r="BO431" i="1"/>
  <c r="BM431" i="1"/>
  <c r="Y431" i="1"/>
  <c r="U550" i="1"/>
  <c r="X454" i="1"/>
  <c r="BO451" i="1"/>
  <c r="BM451" i="1"/>
  <c r="Y451" i="1"/>
  <c r="Y454" i="1" s="1"/>
  <c r="BO453" i="1"/>
  <c r="BM453" i="1"/>
  <c r="Y453" i="1"/>
  <c r="X455" i="1"/>
  <c r="X471" i="1"/>
  <c r="BO459" i="1"/>
  <c r="BM459" i="1"/>
  <c r="Y459" i="1"/>
  <c r="BO462" i="1"/>
  <c r="BM462" i="1"/>
  <c r="Y462" i="1"/>
  <c r="BO466" i="1"/>
  <c r="BM466" i="1"/>
  <c r="Y466" i="1"/>
  <c r="BO470" i="1"/>
  <c r="BM470" i="1"/>
  <c r="Y470" i="1"/>
  <c r="X472" i="1"/>
  <c r="X477" i="1"/>
  <c r="BO474" i="1"/>
  <c r="BM474" i="1"/>
  <c r="Y474" i="1"/>
  <c r="Y476" i="1" s="1"/>
  <c r="V550" i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Y514" i="1" s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471" i="1" l="1"/>
  <c r="Y402" i="1"/>
  <c r="X540" i="1"/>
  <c r="X542" i="1"/>
  <c r="Y277" i="1"/>
  <c r="Y259" i="1"/>
  <c r="Y178" i="1"/>
  <c r="Y130" i="1"/>
  <c r="Y93" i="1"/>
  <c r="Y86" i="1"/>
  <c r="Y61" i="1"/>
  <c r="Y545" i="1" s="1"/>
  <c r="X541" i="1"/>
  <c r="X543" i="1" s="1"/>
  <c r="Y538" i="1"/>
  <c r="Y491" i="1"/>
  <c r="Y300" i="1"/>
  <c r="X544" i="1"/>
</calcChain>
</file>

<file path=xl/sharedStrings.xml><?xml version="1.0" encoding="utf-8"?>
<sst xmlns="http://schemas.openxmlformats.org/spreadsheetml/2006/main" count="2336" uniqueCount="776">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</sst>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33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51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525" t="s">
        <v>8</v>
      </c>
      <c r="B5" s="413"/>
      <c r="C5" s="414"/>
      <c r="D5" s="419"/>
      <c r="E5" s="421"/>
      <c r="F5" s="714" t="s">
        <v>9</v>
      </c>
      <c r="G5" s="414"/>
      <c r="H5" s="419"/>
      <c r="I5" s="420"/>
      <c r="J5" s="420"/>
      <c r="K5" s="420"/>
      <c r="L5" s="421"/>
      <c r="M5" s="58"/>
      <c r="O5" s="24" t="s">
        <v>10</v>
      </c>
      <c r="P5" s="749">
        <v>45430</v>
      </c>
      <c r="Q5" s="536"/>
      <c r="S5" s="609" t="s">
        <v>11</v>
      </c>
      <c r="T5" s="433"/>
      <c r="U5" s="612" t="s">
        <v>12</v>
      </c>
      <c r="V5" s="536"/>
      <c r="AA5" s="51"/>
      <c r="AB5" s="51"/>
      <c r="AC5" s="51"/>
    </row>
    <row r="6" spans="1:30" s="370" customFormat="1" ht="24" customHeight="1" x14ac:dyDescent="0.2">
      <c r="A6" s="525" t="s">
        <v>13</v>
      </c>
      <c r="B6" s="413"/>
      <c r="C6" s="414"/>
      <c r="D6" s="680" t="s">
        <v>14</v>
      </c>
      <c r="E6" s="681"/>
      <c r="F6" s="681"/>
      <c r="G6" s="681"/>
      <c r="H6" s="681"/>
      <c r="I6" s="681"/>
      <c r="J6" s="681"/>
      <c r="K6" s="681"/>
      <c r="L6" s="536"/>
      <c r="M6" s="59"/>
      <c r="O6" s="24" t="s">
        <v>15</v>
      </c>
      <c r="P6" s="402" t="str">
        <f>IF(P5=0," ",CHOOSE(WEEKDAY(P5,2),"Понедельник","Вторник","Среда","Четверг","Пятница","Суббота","Воскресенье"))</f>
        <v>Суббота</v>
      </c>
      <c r="Q6" s="378"/>
      <c r="S6" s="432" t="s">
        <v>16</v>
      </c>
      <c r="T6" s="433"/>
      <c r="U6" s="674" t="s">
        <v>17</v>
      </c>
      <c r="V6" s="450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93" t="str">
        <f>IFERROR(VLOOKUP(DeliveryAddress,Table,3,0),1)</f>
        <v>5</v>
      </c>
      <c r="E7" s="594"/>
      <c r="F7" s="594"/>
      <c r="G7" s="594"/>
      <c r="H7" s="594"/>
      <c r="I7" s="594"/>
      <c r="J7" s="594"/>
      <c r="K7" s="594"/>
      <c r="L7" s="564"/>
      <c r="M7" s="60"/>
      <c r="O7" s="24"/>
      <c r="P7" s="42"/>
      <c r="Q7" s="42"/>
      <c r="S7" s="386"/>
      <c r="T7" s="433"/>
      <c r="U7" s="675"/>
      <c r="V7" s="676"/>
      <c r="AA7" s="51"/>
      <c r="AB7" s="51"/>
      <c r="AC7" s="51"/>
    </row>
    <row r="8" spans="1:30" s="370" customFormat="1" ht="25.5" customHeight="1" x14ac:dyDescent="0.2">
      <c r="A8" s="754" t="s">
        <v>18</v>
      </c>
      <c r="B8" s="400"/>
      <c r="C8" s="401"/>
      <c r="D8" s="486"/>
      <c r="E8" s="487"/>
      <c r="F8" s="487"/>
      <c r="G8" s="487"/>
      <c r="H8" s="487"/>
      <c r="I8" s="487"/>
      <c r="J8" s="487"/>
      <c r="K8" s="487"/>
      <c r="L8" s="488"/>
      <c r="M8" s="61"/>
      <c r="O8" s="24" t="s">
        <v>19</v>
      </c>
      <c r="P8" s="563">
        <v>0.33333333333333331</v>
      </c>
      <c r="Q8" s="564"/>
      <c r="S8" s="386"/>
      <c r="T8" s="433"/>
      <c r="U8" s="675"/>
      <c r="V8" s="676"/>
      <c r="AA8" s="51"/>
      <c r="AB8" s="51"/>
      <c r="AC8" s="51"/>
    </row>
    <row r="9" spans="1:30" s="370" customFormat="1" ht="39.950000000000003" customHeight="1" x14ac:dyDescent="0.2">
      <c r="A9" s="5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42"/>
      <c r="E9" s="394"/>
      <c r="F9" s="5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3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71"/>
      <c r="O9" s="26" t="s">
        <v>20</v>
      </c>
      <c r="P9" s="531"/>
      <c r="Q9" s="532"/>
      <c r="S9" s="386"/>
      <c r="T9" s="433"/>
      <c r="U9" s="677"/>
      <c r="V9" s="67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42"/>
      <c r="E10" s="394"/>
      <c r="F10" s="5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54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620"/>
      <c r="Q10" s="62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6" t="s">
        <v>27</v>
      </c>
      <c r="V11" s="532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8" t="s">
        <v>28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4"/>
      <c r="M12" s="62"/>
      <c r="O12" s="24" t="s">
        <v>29</v>
      </c>
      <c r="P12" s="563"/>
      <c r="Q12" s="564"/>
      <c r="R12" s="23"/>
      <c r="T12" s="24"/>
      <c r="U12" s="493"/>
      <c r="V12" s="386"/>
      <c r="AA12" s="51"/>
      <c r="AB12" s="51"/>
      <c r="AC12" s="51"/>
    </row>
    <row r="13" spans="1:30" s="370" customFormat="1" ht="23.25" customHeight="1" x14ac:dyDescent="0.2">
      <c r="A13" s="708" t="s">
        <v>30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4"/>
      <c r="M13" s="62"/>
      <c r="N13" s="26"/>
      <c r="O13" s="26" t="s">
        <v>31</v>
      </c>
      <c r="P13" s="606"/>
      <c r="Q13" s="532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8" t="s">
        <v>32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4" t="s">
        <v>33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4"/>
      <c r="M15" s="63"/>
      <c r="O15" s="520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1"/>
      <c r="P16" s="521"/>
      <c r="Q16" s="521"/>
      <c r="R16" s="521"/>
      <c r="S16" s="52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8" t="s">
        <v>35</v>
      </c>
      <c r="B17" s="428" t="s">
        <v>36</v>
      </c>
      <c r="C17" s="541" t="s">
        <v>37</v>
      </c>
      <c r="D17" s="428" t="s">
        <v>38</v>
      </c>
      <c r="E17" s="456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55"/>
      <c r="Q17" s="455"/>
      <c r="R17" s="455"/>
      <c r="S17" s="456"/>
      <c r="T17" s="741" t="s">
        <v>49</v>
      </c>
      <c r="U17" s="414"/>
      <c r="V17" s="428" t="s">
        <v>50</v>
      </c>
      <c r="W17" s="428" t="s">
        <v>51</v>
      </c>
      <c r="X17" s="765" t="s">
        <v>52</v>
      </c>
      <c r="Y17" s="428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82"/>
      <c r="BB17" s="739" t="s">
        <v>57</v>
      </c>
    </row>
    <row r="18" spans="1:67" ht="14.25" customHeight="1" x14ac:dyDescent="0.2">
      <c r="A18" s="429"/>
      <c r="B18" s="429"/>
      <c r="C18" s="429"/>
      <c r="D18" s="457"/>
      <c r="E18" s="459"/>
      <c r="F18" s="429"/>
      <c r="G18" s="429"/>
      <c r="H18" s="429"/>
      <c r="I18" s="429"/>
      <c r="J18" s="429"/>
      <c r="K18" s="429"/>
      <c r="L18" s="429"/>
      <c r="M18" s="429"/>
      <c r="N18" s="429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29"/>
      <c r="W18" s="429"/>
      <c r="X18" s="766"/>
      <c r="Y18" s="429"/>
      <c r="Z18" s="636"/>
      <c r="AA18" s="636"/>
      <c r="AB18" s="471"/>
      <c r="AC18" s="472"/>
      <c r="AD18" s="473"/>
      <c r="AE18" s="483"/>
      <c r="BB18" s="386"/>
    </row>
    <row r="19" spans="1:67" ht="27.75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customHeight="1" x14ac:dyDescent="0.25">
      <c r="A20" s="397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1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7"/>
      <c r="O24" s="399" t="s">
        <v>72</v>
      </c>
      <c r="P24" s="400"/>
      <c r="Q24" s="400"/>
      <c r="R24" s="400"/>
      <c r="S24" s="400"/>
      <c r="T24" s="400"/>
      <c r="U24" s="401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7"/>
      <c r="O25" s="399" t="s">
        <v>72</v>
      </c>
      <c r="P25" s="400"/>
      <c r="Q25" s="400"/>
      <c r="R25" s="400"/>
      <c r="S25" s="400"/>
      <c r="T25" s="400"/>
      <c r="U25" s="401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7"/>
      <c r="O34" s="399" t="s">
        <v>72</v>
      </c>
      <c r="P34" s="400"/>
      <c r="Q34" s="400"/>
      <c r="R34" s="400"/>
      <c r="S34" s="400"/>
      <c r="T34" s="400"/>
      <c r="U34" s="401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7"/>
      <c r="O35" s="399" t="s">
        <v>72</v>
      </c>
      <c r="P35" s="400"/>
      <c r="Q35" s="400"/>
      <c r="R35" s="400"/>
      <c r="S35" s="400"/>
      <c r="T35" s="400"/>
      <c r="U35" s="401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7"/>
      <c r="O38" s="399" t="s">
        <v>72</v>
      </c>
      <c r="P38" s="400"/>
      <c r="Q38" s="400"/>
      <c r="R38" s="400"/>
      <c r="S38" s="400"/>
      <c r="T38" s="400"/>
      <c r="U38" s="401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7"/>
      <c r="O39" s="399" t="s">
        <v>72</v>
      </c>
      <c r="P39" s="400"/>
      <c r="Q39" s="400"/>
      <c r="R39" s="400"/>
      <c r="S39" s="400"/>
      <c r="T39" s="400"/>
      <c r="U39" s="401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7"/>
      <c r="O42" s="399" t="s">
        <v>72</v>
      </c>
      <c r="P42" s="400"/>
      <c r="Q42" s="400"/>
      <c r="R42" s="400"/>
      <c r="S42" s="400"/>
      <c r="T42" s="400"/>
      <c r="U42" s="401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7"/>
      <c r="O43" s="399" t="s">
        <v>72</v>
      </c>
      <c r="P43" s="400"/>
      <c r="Q43" s="400"/>
      <c r="R43" s="400"/>
      <c r="S43" s="400"/>
      <c r="T43" s="400"/>
      <c r="U43" s="401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7"/>
      <c r="O46" s="399" t="s">
        <v>72</v>
      </c>
      <c r="P46" s="400"/>
      <c r="Q46" s="400"/>
      <c r="R46" s="400"/>
      <c r="S46" s="400"/>
      <c r="T46" s="400"/>
      <c r="U46" s="401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7"/>
      <c r="O47" s="399" t="s">
        <v>72</v>
      </c>
      <c r="P47" s="400"/>
      <c r="Q47" s="400"/>
      <c r="R47" s="400"/>
      <c r="S47" s="400"/>
      <c r="T47" s="400"/>
      <c r="U47" s="401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customHeight="1" x14ac:dyDescent="0.25">
      <c r="A49" s="397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100</v>
      </c>
      <c r="X51" s="374">
        <f>IFERROR(IF(W51="",0,CEILING((W51/$H51),1)*$H51),"")</f>
        <v>108</v>
      </c>
      <c r="Y51" s="36">
        <f>IFERROR(IF(X51=0,"",ROUNDUP(X51/H51,0)*0.02175),"")</f>
        <v>0.21749999999999997</v>
      </c>
      <c r="Z51" s="56"/>
      <c r="AA51" s="57"/>
      <c r="AE51" s="64"/>
      <c r="BB51" s="77" t="s">
        <v>1</v>
      </c>
      <c r="BL51" s="64">
        <f>IFERROR(W51*I51/H51,"0")</f>
        <v>104.44444444444444</v>
      </c>
      <c r="BM51" s="64">
        <f>IFERROR(X51*I51/H51,"0")</f>
        <v>112.8</v>
      </c>
      <c r="BN51" s="64">
        <f>IFERROR(1/J51*(W51/H51),"0")</f>
        <v>0.16534391534391535</v>
      </c>
      <c r="BO51" s="64">
        <f>IFERROR(1/J51*(X51/H51),"0")</f>
        <v>0.17857142857142855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0</v>
      </c>
      <c r="X52" s="374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7"/>
      <c r="O53" s="399" t="s">
        <v>72</v>
      </c>
      <c r="P53" s="400"/>
      <c r="Q53" s="400"/>
      <c r="R53" s="400"/>
      <c r="S53" s="400"/>
      <c r="T53" s="400"/>
      <c r="U53" s="401"/>
      <c r="V53" s="37" t="s">
        <v>73</v>
      </c>
      <c r="W53" s="375">
        <f>IFERROR(W51/H51,"0")+IFERROR(W52/H52,"0")</f>
        <v>9.2592592592592595</v>
      </c>
      <c r="X53" s="375">
        <f>IFERROR(X51/H51,"0")+IFERROR(X52/H52,"0")</f>
        <v>10</v>
      </c>
      <c r="Y53" s="375">
        <f>IFERROR(IF(Y51="",0,Y51),"0")+IFERROR(IF(Y52="",0,Y52),"0")</f>
        <v>0.21749999999999997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7"/>
      <c r="O54" s="399" t="s">
        <v>72</v>
      </c>
      <c r="P54" s="400"/>
      <c r="Q54" s="400"/>
      <c r="R54" s="400"/>
      <c r="S54" s="400"/>
      <c r="T54" s="400"/>
      <c r="U54" s="401"/>
      <c r="V54" s="37" t="s">
        <v>67</v>
      </c>
      <c r="W54" s="375">
        <f>IFERROR(SUM(W51:W52),"0")</f>
        <v>100</v>
      </c>
      <c r="X54" s="375">
        <f>IFERROR(SUM(X51:X52),"0")</f>
        <v>108</v>
      </c>
      <c r="Y54" s="37"/>
      <c r="Z54" s="376"/>
      <c r="AA54" s="376"/>
    </row>
    <row r="55" spans="1:67" ht="16.5" customHeight="1" x14ac:dyDescent="0.25">
      <c r="A55" s="397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40</v>
      </c>
      <c r="X57" s="374">
        <f>IFERROR(IF(W57="",0,CEILING((W57/$H57),1)*$H57),"")</f>
        <v>43.2</v>
      </c>
      <c r="Y57" s="36">
        <f>IFERROR(IF(X57=0,"",ROUNDUP(X57/H57,0)*0.02175),"")</f>
        <v>8.6999999999999994E-2</v>
      </c>
      <c r="Z57" s="56"/>
      <c r="AA57" s="57"/>
      <c r="AE57" s="64"/>
      <c r="BB57" s="79" t="s">
        <v>1</v>
      </c>
      <c r="BL57" s="64">
        <f>IFERROR(W57*I57/H57,"0")</f>
        <v>41.777777777777771</v>
      </c>
      <c r="BM57" s="64">
        <f>IFERROR(X57*I57/H57,"0")</f>
        <v>45.12</v>
      </c>
      <c r="BN57" s="64">
        <f>IFERROR(1/J57*(W57/H57),"0")</f>
        <v>6.613756613756612E-2</v>
      </c>
      <c r="BO57" s="64">
        <f>IFERROR(1/J57*(X57/H57),"0")</f>
        <v>7.1428571428571425E-2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0</v>
      </c>
      <c r="X59" s="374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64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7"/>
      <c r="O61" s="399" t="s">
        <v>72</v>
      </c>
      <c r="P61" s="400"/>
      <c r="Q61" s="400"/>
      <c r="R61" s="400"/>
      <c r="S61" s="400"/>
      <c r="T61" s="400"/>
      <c r="U61" s="401"/>
      <c r="V61" s="37" t="s">
        <v>73</v>
      </c>
      <c r="W61" s="375">
        <f>IFERROR(W57/H57,"0")+IFERROR(W58/H58,"0")+IFERROR(W59/H59,"0")+IFERROR(W60/H60,"0")</f>
        <v>3.7037037037037033</v>
      </c>
      <c r="X61" s="375">
        <f>IFERROR(X57/H57,"0")+IFERROR(X58/H58,"0")+IFERROR(X59/H59,"0")+IFERROR(X60/H60,"0")</f>
        <v>4</v>
      </c>
      <c r="Y61" s="375">
        <f>IFERROR(IF(Y57="",0,Y57),"0")+IFERROR(IF(Y58="",0,Y58),"0")+IFERROR(IF(Y59="",0,Y59),"0")+IFERROR(IF(Y60="",0,Y60),"0")</f>
        <v>8.6999999999999994E-2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7"/>
      <c r="O62" s="399" t="s">
        <v>72</v>
      </c>
      <c r="P62" s="400"/>
      <c r="Q62" s="400"/>
      <c r="R62" s="400"/>
      <c r="S62" s="400"/>
      <c r="T62" s="400"/>
      <c r="U62" s="401"/>
      <c r="V62" s="37" t="s">
        <v>67</v>
      </c>
      <c r="W62" s="375">
        <f>IFERROR(SUM(W57:W60),"0")</f>
        <v>40</v>
      </c>
      <c r="X62" s="375">
        <f>IFERROR(SUM(X57:X60),"0")</f>
        <v>43.2</v>
      </c>
      <c r="Y62" s="37"/>
      <c r="Z62" s="376"/>
      <c r="AA62" s="376"/>
    </row>
    <row r="63" spans="1:67" ht="16.5" customHeight="1" x14ac:dyDescent="0.25">
      <c r="A63" s="397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8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78"/>
      <c r="T66" s="34"/>
      <c r="U66" s="34"/>
      <c r="V66" s="35" t="s">
        <v>67</v>
      </c>
      <c r="W66" s="373">
        <v>120</v>
      </c>
      <c r="X66" s="374">
        <f t="shared" si="6"/>
        <v>123.19999999999999</v>
      </c>
      <c r="Y66" s="36">
        <f t="shared" si="7"/>
        <v>0.23924999999999999</v>
      </c>
      <c r="Z66" s="56"/>
      <c r="AA66" s="57"/>
      <c r="AE66" s="64"/>
      <c r="BB66" s="84" t="s">
        <v>1</v>
      </c>
      <c r="BL66" s="64">
        <f t="shared" si="8"/>
        <v>125.14285714285714</v>
      </c>
      <c r="BM66" s="64">
        <f t="shared" si="9"/>
        <v>128.47999999999999</v>
      </c>
      <c r="BN66" s="64">
        <f t="shared" si="10"/>
        <v>0.19132653061224492</v>
      </c>
      <c r="BO66" s="64">
        <f t="shared" si="11"/>
        <v>0.19642857142857142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8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78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60</v>
      </c>
      <c r="X69" s="374">
        <f t="shared" si="6"/>
        <v>64.800000000000011</v>
      </c>
      <c r="Y69" s="36">
        <f t="shared" si="7"/>
        <v>0.1305</v>
      </c>
      <c r="Z69" s="56"/>
      <c r="AA69" s="57"/>
      <c r="AE69" s="64"/>
      <c r="BB69" s="87" t="s">
        <v>1</v>
      </c>
      <c r="BL69" s="64">
        <f t="shared" si="8"/>
        <v>62.666666666666657</v>
      </c>
      <c r="BM69" s="64">
        <f t="shared" si="9"/>
        <v>67.680000000000007</v>
      </c>
      <c r="BN69" s="64">
        <f t="shared" si="10"/>
        <v>9.9206349206349201E-2</v>
      </c>
      <c r="BO69" s="64">
        <f t="shared" si="11"/>
        <v>0.10714285714285715</v>
      </c>
    </row>
    <row r="70" spans="1:67" ht="16.5" customHeight="1" x14ac:dyDescent="0.25">
      <c r="A70" s="54" t="s">
        <v>131</v>
      </c>
      <c r="B70" s="54" t="s">
        <v>132</v>
      </c>
      <c r="C70" s="31">
        <v>4301011514</v>
      </c>
      <c r="D70" s="377">
        <v>4680115882133</v>
      </c>
      <c r="E70" s="378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4301011703</v>
      </c>
      <c r="D71" s="377">
        <v>4680115882133</v>
      </c>
      <c r="E71" s="378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20</v>
      </c>
      <c r="X73" s="374">
        <f t="shared" si="6"/>
        <v>20</v>
      </c>
      <c r="Y73" s="36">
        <f t="shared" ref="Y73:Y79" si="12">IFERROR(IF(X73=0,"",ROUNDUP(X73/H73,0)*0.00937),"")</f>
        <v>4.6850000000000003E-2</v>
      </c>
      <c r="Z73" s="56"/>
      <c r="AA73" s="57"/>
      <c r="AE73" s="64"/>
      <c r="BB73" s="91" t="s">
        <v>1</v>
      </c>
      <c r="BL73" s="64">
        <f t="shared" si="8"/>
        <v>21.200000000000003</v>
      </c>
      <c r="BM73" s="64">
        <f t="shared" si="9"/>
        <v>21.200000000000003</v>
      </c>
      <c r="BN73" s="64">
        <f t="shared" si="10"/>
        <v>4.1666666666666664E-2</v>
      </c>
      <c r="BO73" s="64">
        <f t="shared" si="11"/>
        <v>4.1666666666666664E-2</v>
      </c>
    </row>
    <row r="74" spans="1:67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0</v>
      </c>
      <c r="X79" s="37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4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7"/>
      <c r="O86" s="399" t="s">
        <v>72</v>
      </c>
      <c r="P86" s="400"/>
      <c r="Q86" s="400"/>
      <c r="R86" s="400"/>
      <c r="S86" s="400"/>
      <c r="T86" s="400"/>
      <c r="U86" s="401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21.269841269841272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22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0.41660000000000003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407"/>
      <c r="O87" s="399" t="s">
        <v>72</v>
      </c>
      <c r="P87" s="400"/>
      <c r="Q87" s="400"/>
      <c r="R87" s="400"/>
      <c r="S87" s="400"/>
      <c r="T87" s="400"/>
      <c r="U87" s="401"/>
      <c r="V87" s="37" t="s">
        <v>67</v>
      </c>
      <c r="W87" s="375">
        <f>IFERROR(SUM(W65:W85),"0")</f>
        <v>200</v>
      </c>
      <c r="X87" s="375">
        <f>IFERROR(SUM(X65:X85),"0")</f>
        <v>208</v>
      </c>
      <c r="Y87" s="37"/>
      <c r="Z87" s="376"/>
      <c r="AA87" s="376"/>
    </row>
    <row r="88" spans="1:67" ht="14.25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4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7"/>
      <c r="O93" s="399" t="s">
        <v>72</v>
      </c>
      <c r="P93" s="400"/>
      <c r="Q93" s="400"/>
      <c r="R93" s="400"/>
      <c r="S93" s="400"/>
      <c r="T93" s="400"/>
      <c r="U93" s="401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407"/>
      <c r="O94" s="399" t="s">
        <v>72</v>
      </c>
      <c r="P94" s="400"/>
      <c r="Q94" s="400"/>
      <c r="R94" s="400"/>
      <c r="S94" s="400"/>
      <c r="T94" s="400"/>
      <c r="U94" s="401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7"/>
      <c r="O103" s="399" t="s">
        <v>72</v>
      </c>
      <c r="P103" s="400"/>
      <c r="Q103" s="400"/>
      <c r="R103" s="400"/>
      <c r="S103" s="400"/>
      <c r="T103" s="400"/>
      <c r="U103" s="401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407"/>
      <c r="O104" s="399" t="s">
        <v>72</v>
      </c>
      <c r="P104" s="400"/>
      <c r="Q104" s="400"/>
      <c r="R104" s="400"/>
      <c r="S104" s="400"/>
      <c r="T104" s="400"/>
      <c r="U104" s="401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1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50</v>
      </c>
      <c r="X109" s="374">
        <f t="shared" si="18"/>
        <v>50.400000000000006</v>
      </c>
      <c r="Y109" s="36">
        <f>IFERROR(IF(X109=0,"",ROUNDUP(X109/H109,0)*0.02175),"")</f>
        <v>0.1305</v>
      </c>
      <c r="Z109" s="56"/>
      <c r="AA109" s="57"/>
      <c r="AE109" s="64"/>
      <c r="BB109" s="118" t="s">
        <v>1</v>
      </c>
      <c r="BL109" s="64">
        <f t="shared" si="19"/>
        <v>53.357142857142861</v>
      </c>
      <c r="BM109" s="64">
        <f t="shared" si="20"/>
        <v>53.784000000000006</v>
      </c>
      <c r="BN109" s="64">
        <f t="shared" si="21"/>
        <v>0.10629251700680271</v>
      </c>
      <c r="BO109" s="64">
        <f t="shared" si="22"/>
        <v>0.10714285714285714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6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7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0</v>
      </c>
      <c r="X114" s="37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5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407"/>
      <c r="O120" s="399" t="s">
        <v>72</v>
      </c>
      <c r="P120" s="400"/>
      <c r="Q120" s="400"/>
      <c r="R120" s="400"/>
      <c r="S120" s="400"/>
      <c r="T120" s="400"/>
      <c r="U120" s="401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5.9523809523809526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6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0.1305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407"/>
      <c r="O121" s="399" t="s">
        <v>72</v>
      </c>
      <c r="P121" s="400"/>
      <c r="Q121" s="400"/>
      <c r="R121" s="400"/>
      <c r="S121" s="400"/>
      <c r="T121" s="400"/>
      <c r="U121" s="401"/>
      <c r="V121" s="37" t="s">
        <v>67</v>
      </c>
      <c r="W121" s="375">
        <f>IFERROR(SUM(W106:W119),"0")</f>
        <v>50</v>
      </c>
      <c r="X121" s="375">
        <f>IFERROR(SUM(X106:X119),"0")</f>
        <v>50.400000000000006</v>
      </c>
      <c r="Y121" s="37"/>
      <c r="Z121" s="376"/>
      <c r="AA121" s="376"/>
    </row>
    <row r="122" spans="1:67" ht="14.25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4301060350</v>
      </c>
      <c r="D124" s="377">
        <v>4680115881532</v>
      </c>
      <c r="E124" s="378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58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8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213</v>
      </c>
      <c r="B126" s="54" t="s">
        <v>216</v>
      </c>
      <c r="C126" s="31">
        <v>4301060366</v>
      </c>
      <c r="D126" s="377">
        <v>4680115881532</v>
      </c>
      <c r="E126" s="378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5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407"/>
      <c r="O130" s="399" t="s">
        <v>72</v>
      </c>
      <c r="P130" s="400"/>
      <c r="Q130" s="400"/>
      <c r="R130" s="400"/>
      <c r="S130" s="400"/>
      <c r="T130" s="400"/>
      <c r="U130" s="401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407"/>
      <c r="O131" s="399" t="s">
        <v>72</v>
      </c>
      <c r="P131" s="400"/>
      <c r="Q131" s="400"/>
      <c r="R131" s="400"/>
      <c r="S131" s="400"/>
      <c r="T131" s="400"/>
      <c r="U131" s="401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customHeight="1" x14ac:dyDescent="0.25">
      <c r="A132" s="397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4301051360</v>
      </c>
      <c r="D134" s="377">
        <v>4607091385168</v>
      </c>
      <c r="E134" s="378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4301051612</v>
      </c>
      <c r="D135" s="377">
        <v>4607091385168</v>
      </c>
      <c r="E135" s="378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100</v>
      </c>
      <c r="X135" s="374">
        <f>IFERROR(IF(W135="",0,CEILING((W135/$H135),1)*$H135),"")</f>
        <v>100.80000000000001</v>
      </c>
      <c r="Y135" s="36">
        <f>IFERROR(IF(X135=0,"",ROUNDUP(X135/H135,0)*0.02175),"")</f>
        <v>0.26100000000000001</v>
      </c>
      <c r="Z135" s="56"/>
      <c r="AA135" s="57"/>
      <c r="AE135" s="64"/>
      <c r="BB135" s="137" t="s">
        <v>1</v>
      </c>
      <c r="BL135" s="64">
        <f>IFERROR(W135*I135/H135,"0")</f>
        <v>106.64285714285715</v>
      </c>
      <c r="BM135" s="64">
        <f>IFERROR(X135*I135/H135,"0")</f>
        <v>107.49600000000001</v>
      </c>
      <c r="BN135" s="64">
        <f>IFERROR(1/J135*(W135/H135),"0")</f>
        <v>0.21258503401360543</v>
      </c>
      <c r="BO135" s="64">
        <f>IFERROR(1/J135*(X135/H135),"0")</f>
        <v>0.21428571428571427</v>
      </c>
    </row>
    <row r="136" spans="1:67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5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0</v>
      </c>
      <c r="X137" s="374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407"/>
      <c r="O139" s="399" t="s">
        <v>72</v>
      </c>
      <c r="P139" s="400"/>
      <c r="Q139" s="400"/>
      <c r="R139" s="400"/>
      <c r="S139" s="400"/>
      <c r="T139" s="400"/>
      <c r="U139" s="401"/>
      <c r="V139" s="37" t="s">
        <v>73</v>
      </c>
      <c r="W139" s="375">
        <f>IFERROR(W134/H134,"0")+IFERROR(W135/H135,"0")+IFERROR(W136/H136,"0")+IFERROR(W137/H137,"0")+IFERROR(W138/H138,"0")</f>
        <v>11.904761904761905</v>
      </c>
      <c r="X139" s="375">
        <f>IFERROR(X134/H134,"0")+IFERROR(X135/H135,"0")+IFERROR(X136/H136,"0")+IFERROR(X137/H137,"0")+IFERROR(X138/H138,"0")</f>
        <v>12</v>
      </c>
      <c r="Y139" s="375">
        <f>IFERROR(IF(Y134="",0,Y134),"0")+IFERROR(IF(Y135="",0,Y135),"0")+IFERROR(IF(Y136="",0,Y136),"0")+IFERROR(IF(Y137="",0,Y137),"0")+IFERROR(IF(Y138="",0,Y138),"0")</f>
        <v>0.26100000000000001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407"/>
      <c r="O140" s="399" t="s">
        <v>72</v>
      </c>
      <c r="P140" s="400"/>
      <c r="Q140" s="400"/>
      <c r="R140" s="400"/>
      <c r="S140" s="400"/>
      <c r="T140" s="400"/>
      <c r="U140" s="401"/>
      <c r="V140" s="37" t="s">
        <v>67</v>
      </c>
      <c r="W140" s="375">
        <f>IFERROR(SUM(W134:W138),"0")</f>
        <v>100</v>
      </c>
      <c r="X140" s="375">
        <f>IFERROR(SUM(X134:X138),"0")</f>
        <v>100.80000000000001</v>
      </c>
      <c r="Y140" s="37"/>
      <c r="Z140" s="376"/>
      <c r="AA140" s="376"/>
    </row>
    <row r="141" spans="1:67" ht="27.75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customHeight="1" x14ac:dyDescent="0.25">
      <c r="A142" s="397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407"/>
      <c r="O147" s="399" t="s">
        <v>72</v>
      </c>
      <c r="P147" s="400"/>
      <c r="Q147" s="400"/>
      <c r="R147" s="400"/>
      <c r="S147" s="400"/>
      <c r="T147" s="400"/>
      <c r="U147" s="401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407"/>
      <c r="O148" s="399" t="s">
        <v>72</v>
      </c>
      <c r="P148" s="400"/>
      <c r="Q148" s="400"/>
      <c r="R148" s="400"/>
      <c r="S148" s="400"/>
      <c r="T148" s="400"/>
      <c r="U148" s="401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customHeight="1" x14ac:dyDescent="0.25">
      <c r="A149" s="397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407"/>
      <c r="O160" s="399" t="s">
        <v>72</v>
      </c>
      <c r="P160" s="400"/>
      <c r="Q160" s="400"/>
      <c r="R160" s="400"/>
      <c r="S160" s="400"/>
      <c r="T160" s="400"/>
      <c r="U160" s="401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0</v>
      </c>
      <c r="X160" s="375">
        <f>IFERROR(X151/H151,"0")+IFERROR(X152/H152,"0")+IFERROR(X153/H153,"0")+IFERROR(X154/H154,"0")+IFERROR(X155/H155,"0")+IFERROR(X156/H156,"0")+IFERROR(X157/H157,"0")+IFERROR(X158/H158,"0")+IFERROR(X159/H159,"0")</f>
        <v>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407"/>
      <c r="O161" s="399" t="s">
        <v>72</v>
      </c>
      <c r="P161" s="400"/>
      <c r="Q161" s="400"/>
      <c r="R161" s="400"/>
      <c r="S161" s="400"/>
      <c r="T161" s="400"/>
      <c r="U161" s="401"/>
      <c r="V161" s="37" t="s">
        <v>67</v>
      </c>
      <c r="W161" s="375">
        <f>IFERROR(SUM(W151:W159),"0")</f>
        <v>0</v>
      </c>
      <c r="X161" s="375">
        <f>IFERROR(SUM(X151:X159),"0")</f>
        <v>0</v>
      </c>
      <c r="Y161" s="37"/>
      <c r="Z161" s="376"/>
      <c r="AA161" s="376"/>
    </row>
    <row r="162" spans="1:67" ht="16.5" customHeight="1" x14ac:dyDescent="0.25">
      <c r="A162" s="397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407"/>
      <c r="O166" s="399" t="s">
        <v>72</v>
      </c>
      <c r="P166" s="400"/>
      <c r="Q166" s="400"/>
      <c r="R166" s="400"/>
      <c r="S166" s="400"/>
      <c r="T166" s="400"/>
      <c r="U166" s="401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407"/>
      <c r="O167" s="399" t="s">
        <v>72</v>
      </c>
      <c r="P167" s="400"/>
      <c r="Q167" s="400"/>
      <c r="R167" s="400"/>
      <c r="S167" s="400"/>
      <c r="T167" s="400"/>
      <c r="U167" s="401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407"/>
      <c r="O171" s="399" t="s">
        <v>72</v>
      </c>
      <c r="P171" s="400"/>
      <c r="Q171" s="400"/>
      <c r="R171" s="400"/>
      <c r="S171" s="400"/>
      <c r="T171" s="400"/>
      <c r="U171" s="401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407"/>
      <c r="O172" s="399" t="s">
        <v>72</v>
      </c>
      <c r="P172" s="400"/>
      <c r="Q172" s="400"/>
      <c r="R172" s="400"/>
      <c r="S172" s="400"/>
      <c r="T172" s="400"/>
      <c r="U172" s="401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407"/>
      <c r="O178" s="399" t="s">
        <v>72</v>
      </c>
      <c r="P178" s="400"/>
      <c r="Q178" s="400"/>
      <c r="R178" s="400"/>
      <c r="S178" s="400"/>
      <c r="T178" s="400"/>
      <c r="U178" s="401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407"/>
      <c r="O179" s="399" t="s">
        <v>72</v>
      </c>
      <c r="P179" s="400"/>
      <c r="Q179" s="400"/>
      <c r="R179" s="400"/>
      <c r="S179" s="400"/>
      <c r="T179" s="400"/>
      <c r="U179" s="401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5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5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6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54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5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x14ac:dyDescent="0.2">
      <c r="A198" s="406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407"/>
      <c r="O198" s="399" t="s">
        <v>72</v>
      </c>
      <c r="P198" s="400"/>
      <c r="Q198" s="400"/>
      <c r="R198" s="400"/>
      <c r="S198" s="400"/>
      <c r="T198" s="400"/>
      <c r="U198" s="401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407"/>
      <c r="O199" s="399" t="s">
        <v>72</v>
      </c>
      <c r="P199" s="400"/>
      <c r="Q199" s="400"/>
      <c r="R199" s="400"/>
      <c r="S199" s="400"/>
      <c r="T199" s="400"/>
      <c r="U199" s="401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0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407"/>
      <c r="O205" s="399" t="s">
        <v>72</v>
      </c>
      <c r="P205" s="400"/>
      <c r="Q205" s="400"/>
      <c r="R205" s="400"/>
      <c r="S205" s="400"/>
      <c r="T205" s="400"/>
      <c r="U205" s="401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407"/>
      <c r="O206" s="399" t="s">
        <v>72</v>
      </c>
      <c r="P206" s="400"/>
      <c r="Q206" s="400"/>
      <c r="R206" s="400"/>
      <c r="S206" s="400"/>
      <c r="T206" s="400"/>
      <c r="U206" s="401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customHeight="1" x14ac:dyDescent="0.25">
      <c r="A207" s="397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7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x14ac:dyDescent="0.2">
      <c r="A215" s="40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407"/>
      <c r="O215" s="399" t="s">
        <v>72</v>
      </c>
      <c r="P215" s="400"/>
      <c r="Q215" s="400"/>
      <c r="R215" s="400"/>
      <c r="S215" s="400"/>
      <c r="T215" s="400"/>
      <c r="U215" s="401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407"/>
      <c r="O216" s="399" t="s">
        <v>72</v>
      </c>
      <c r="P216" s="400"/>
      <c r="Q216" s="400"/>
      <c r="R216" s="400"/>
      <c r="S216" s="400"/>
      <c r="T216" s="400"/>
      <c r="U216" s="401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407"/>
      <c r="O220" s="399" t="s">
        <v>72</v>
      </c>
      <c r="P220" s="400"/>
      <c r="Q220" s="400"/>
      <c r="R220" s="400"/>
      <c r="S220" s="400"/>
      <c r="T220" s="400"/>
      <c r="U220" s="401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407"/>
      <c r="O221" s="399" t="s">
        <v>72</v>
      </c>
      <c r="P221" s="400"/>
      <c r="Q221" s="400"/>
      <c r="R221" s="400"/>
      <c r="S221" s="400"/>
      <c r="T221" s="400"/>
      <c r="U221" s="401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customHeight="1" x14ac:dyDescent="0.25">
      <c r="A222" s="397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x14ac:dyDescent="0.2">
      <c r="A230" s="40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407"/>
      <c r="O230" s="399" t="s">
        <v>72</v>
      </c>
      <c r="P230" s="400"/>
      <c r="Q230" s="400"/>
      <c r="R230" s="400"/>
      <c r="S230" s="400"/>
      <c r="T230" s="400"/>
      <c r="U230" s="401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407"/>
      <c r="O231" s="399" t="s">
        <v>72</v>
      </c>
      <c r="P231" s="400"/>
      <c r="Q231" s="400"/>
      <c r="R231" s="400"/>
      <c r="S231" s="400"/>
      <c r="T231" s="400"/>
      <c r="U231" s="401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customHeight="1" x14ac:dyDescent="0.25">
      <c r="A232" s="397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120</v>
      </c>
      <c r="X235" s="374">
        <f t="shared" si="49"/>
        <v>129.60000000000002</v>
      </c>
      <c r="Y235" s="36">
        <f>IFERROR(IF(X235=0,"",ROUNDUP(X235/H235,0)*0.02175),"")</f>
        <v>0.26100000000000001</v>
      </c>
      <c r="Z235" s="56"/>
      <c r="AA235" s="57"/>
      <c r="AE235" s="64"/>
      <c r="BB235" s="197" t="s">
        <v>1</v>
      </c>
      <c r="BL235" s="64">
        <f t="shared" si="50"/>
        <v>125.33333333333331</v>
      </c>
      <c r="BM235" s="64">
        <f t="shared" si="51"/>
        <v>135.36000000000001</v>
      </c>
      <c r="BN235" s="64">
        <f t="shared" si="52"/>
        <v>0.1984126984126984</v>
      </c>
      <c r="BO235" s="64">
        <f t="shared" si="53"/>
        <v>0.2142857142857143</v>
      </c>
    </row>
    <row r="236" spans="1:67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6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407"/>
      <c r="O248" s="399" t="s">
        <v>72</v>
      </c>
      <c r="P248" s="400"/>
      <c r="Q248" s="400"/>
      <c r="R248" s="400"/>
      <c r="S248" s="400"/>
      <c r="T248" s="400"/>
      <c r="U248" s="401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11.111111111111111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12.000000000000002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0.26100000000000001</v>
      </c>
      <c r="Z248" s="376"/>
      <c r="AA248" s="376"/>
    </row>
    <row r="249" spans="1:67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407"/>
      <c r="O249" s="399" t="s">
        <v>72</v>
      </c>
      <c r="P249" s="400"/>
      <c r="Q249" s="400"/>
      <c r="R249" s="400"/>
      <c r="S249" s="400"/>
      <c r="T249" s="400"/>
      <c r="U249" s="401"/>
      <c r="V249" s="37" t="s">
        <v>67</v>
      </c>
      <c r="W249" s="375">
        <f>IFERROR(SUM(W234:W247),"0")</f>
        <v>120</v>
      </c>
      <c r="X249" s="375">
        <f>IFERROR(SUM(X234:X247),"0")</f>
        <v>129.60000000000002</v>
      </c>
      <c r="Y249" s="37"/>
      <c r="Z249" s="376"/>
      <c r="AA249" s="376"/>
    </row>
    <row r="250" spans="1:67" ht="14.25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407"/>
      <c r="O252" s="399" t="s">
        <v>72</v>
      </c>
      <c r="P252" s="400"/>
      <c r="Q252" s="400"/>
      <c r="R252" s="400"/>
      <c r="S252" s="400"/>
      <c r="T252" s="400"/>
      <c r="U252" s="401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407"/>
      <c r="O253" s="399" t="s">
        <v>72</v>
      </c>
      <c r="P253" s="400"/>
      <c r="Q253" s="400"/>
      <c r="R253" s="400"/>
      <c r="S253" s="400"/>
      <c r="T253" s="400"/>
      <c r="U253" s="401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40</v>
      </c>
      <c r="X255" s="374">
        <f>IFERROR(IF(W255="",0,CEILING((W255/$H255),1)*$H255),"")</f>
        <v>42</v>
      </c>
      <c r="Y255" s="36">
        <f>IFERROR(IF(X255=0,"",ROUNDUP(X255/H255,0)*0.00753),"")</f>
        <v>7.5300000000000006E-2</v>
      </c>
      <c r="Z255" s="56"/>
      <c r="AA255" s="57"/>
      <c r="AE255" s="64"/>
      <c r="BB255" s="211" t="s">
        <v>1</v>
      </c>
      <c r="BL255" s="64">
        <f>IFERROR(W255*I255/H255,"0")</f>
        <v>42.476190476190474</v>
      </c>
      <c r="BM255" s="64">
        <f>IFERROR(X255*I255/H255,"0")</f>
        <v>44.599999999999994</v>
      </c>
      <c r="BN255" s="64">
        <f>IFERROR(1/J255*(W255/H255),"0")</f>
        <v>6.1050061050061048E-2</v>
      </c>
      <c r="BO255" s="64">
        <f>IFERROR(1/J255*(X255/H255),"0")</f>
        <v>6.4102564102564097E-2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30</v>
      </c>
      <c r="X256" s="374">
        <f>IFERROR(IF(W256="",0,CEILING((W256/$H256),1)*$H256),"")</f>
        <v>33.6</v>
      </c>
      <c r="Y256" s="36">
        <f>IFERROR(IF(X256=0,"",ROUNDUP(X256/H256,0)*0.00753),"")</f>
        <v>6.0240000000000002E-2</v>
      </c>
      <c r="Z256" s="56"/>
      <c r="AA256" s="57"/>
      <c r="AE256" s="64"/>
      <c r="BB256" s="212" t="s">
        <v>1</v>
      </c>
      <c r="BL256" s="64">
        <f>IFERROR(W256*I256/H256,"0")</f>
        <v>31.857142857142858</v>
      </c>
      <c r="BM256" s="64">
        <f>IFERROR(X256*I256/H256,"0")</f>
        <v>35.68</v>
      </c>
      <c r="BN256" s="64">
        <f>IFERROR(1/J256*(W256/H256),"0")</f>
        <v>4.5787545787545784E-2</v>
      </c>
      <c r="BO256" s="64">
        <f>IFERROR(1/J256*(X256/H256),"0")</f>
        <v>5.128205128205128E-2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4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407"/>
      <c r="O259" s="399" t="s">
        <v>72</v>
      </c>
      <c r="P259" s="400"/>
      <c r="Q259" s="400"/>
      <c r="R259" s="400"/>
      <c r="S259" s="400"/>
      <c r="T259" s="400"/>
      <c r="U259" s="401"/>
      <c r="V259" s="37" t="s">
        <v>73</v>
      </c>
      <c r="W259" s="375">
        <f>IFERROR(W255/H255,"0")+IFERROR(W256/H256,"0")+IFERROR(W257/H257,"0")+IFERROR(W258/H258,"0")</f>
        <v>16.666666666666664</v>
      </c>
      <c r="X259" s="375">
        <f>IFERROR(X255/H255,"0")+IFERROR(X256/H256,"0")+IFERROR(X257/H257,"0")+IFERROR(X258/H258,"0")</f>
        <v>18</v>
      </c>
      <c r="Y259" s="375">
        <f>IFERROR(IF(Y255="",0,Y255),"0")+IFERROR(IF(Y256="",0,Y256),"0")+IFERROR(IF(Y257="",0,Y257),"0")+IFERROR(IF(Y258="",0,Y258),"0")</f>
        <v>0.13553999999999999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407"/>
      <c r="O260" s="399" t="s">
        <v>72</v>
      </c>
      <c r="P260" s="400"/>
      <c r="Q260" s="400"/>
      <c r="R260" s="400"/>
      <c r="S260" s="400"/>
      <c r="T260" s="400"/>
      <c r="U260" s="401"/>
      <c r="V260" s="37" t="s">
        <v>67</v>
      </c>
      <c r="W260" s="375">
        <f>IFERROR(SUM(W255:W258),"0")</f>
        <v>70</v>
      </c>
      <c r="X260" s="375">
        <f>IFERROR(SUM(X255:X258),"0")</f>
        <v>75.599999999999994</v>
      </c>
      <c r="Y260" s="37"/>
      <c r="Z260" s="376"/>
      <c r="AA260" s="376"/>
    </row>
    <row r="261" spans="1:67" ht="14.25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7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700</v>
      </c>
      <c r="X262" s="374">
        <f t="shared" ref="X262:X270" si="55">IFERROR(IF(W262="",0,CEILING((W262/$H262),1)*$H262),"")</f>
        <v>702</v>
      </c>
      <c r="Y262" s="36">
        <f>IFERROR(IF(X262=0,"",ROUNDUP(X262/H262,0)*0.02175),"")</f>
        <v>1.9574999999999998</v>
      </c>
      <c r="Z262" s="56"/>
      <c r="AA262" s="57"/>
      <c r="AE262" s="64"/>
      <c r="BB262" s="215" t="s">
        <v>1</v>
      </c>
      <c r="BL262" s="64">
        <f t="shared" ref="BL262:BL270" si="56">IFERROR(W262*I262/H262,"0")</f>
        <v>750.07692307692309</v>
      </c>
      <c r="BM262" s="64">
        <f t="shared" ref="BM262:BM270" si="57">IFERROR(X262*I262/H262,"0")</f>
        <v>752.22000000000014</v>
      </c>
      <c r="BN262" s="64">
        <f t="shared" ref="BN262:BN270" si="58">IFERROR(1/J262*(W262/H262),"0")</f>
        <v>1.6025641025641026</v>
      </c>
      <c r="BO262" s="64">
        <f t="shared" ref="BO262:BO270" si="59">IFERROR(1/J262*(X262/H262),"0")</f>
        <v>1.607142857142857</v>
      </c>
    </row>
    <row r="263" spans="1:67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407"/>
      <c r="O271" s="399" t="s">
        <v>72</v>
      </c>
      <c r="P271" s="400"/>
      <c r="Q271" s="400"/>
      <c r="R271" s="400"/>
      <c r="S271" s="400"/>
      <c r="T271" s="400"/>
      <c r="U271" s="401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89.743589743589752</v>
      </c>
      <c r="X271" s="375">
        <f>IFERROR(X262/H262,"0")+IFERROR(X263/H263,"0")+IFERROR(X264/H264,"0")+IFERROR(X265/H265,"0")+IFERROR(X266/H266,"0")+IFERROR(X267/H267,"0")+IFERROR(X268/H268,"0")+IFERROR(X269/H269,"0")+IFERROR(X270/H270,"0")</f>
        <v>90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1.9574999999999998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407"/>
      <c r="O272" s="399" t="s">
        <v>72</v>
      </c>
      <c r="P272" s="400"/>
      <c r="Q272" s="400"/>
      <c r="R272" s="400"/>
      <c r="S272" s="400"/>
      <c r="T272" s="400"/>
      <c r="U272" s="401"/>
      <c r="V272" s="37" t="s">
        <v>67</v>
      </c>
      <c r="W272" s="375">
        <f>IFERROR(SUM(W262:W270),"0")</f>
        <v>700</v>
      </c>
      <c r="X272" s="375">
        <f>IFERROR(SUM(X262:X270),"0")</f>
        <v>702</v>
      </c>
      <c r="Y272" s="37"/>
      <c r="Z272" s="376"/>
      <c r="AA272" s="376"/>
    </row>
    <row r="273" spans="1:67" ht="14.25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30</v>
      </c>
      <c r="X275" s="374">
        <f>IFERROR(IF(W275="",0,CEILING((W275/$H275),1)*$H275),"")</f>
        <v>31.2</v>
      </c>
      <c r="Y275" s="36">
        <f>IFERROR(IF(X275=0,"",ROUNDUP(X275/H275,0)*0.02175),"")</f>
        <v>8.6999999999999994E-2</v>
      </c>
      <c r="Z275" s="56"/>
      <c r="AA275" s="57"/>
      <c r="AE275" s="64"/>
      <c r="BB275" s="225" t="s">
        <v>1</v>
      </c>
      <c r="BL275" s="64">
        <f>IFERROR(W275*I275/H275,"0")</f>
        <v>32.169230769230772</v>
      </c>
      <c r="BM275" s="64">
        <f>IFERROR(X275*I275/H275,"0")</f>
        <v>33.456000000000003</v>
      </c>
      <c r="BN275" s="64">
        <f>IFERROR(1/J275*(W275/H275),"0")</f>
        <v>6.8681318681318673E-2</v>
      </c>
      <c r="BO275" s="64">
        <f>IFERROR(1/J275*(X275/H275),"0")</f>
        <v>7.1428571428571425E-2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407"/>
      <c r="O277" s="399" t="s">
        <v>72</v>
      </c>
      <c r="P277" s="400"/>
      <c r="Q277" s="400"/>
      <c r="R277" s="400"/>
      <c r="S277" s="400"/>
      <c r="T277" s="400"/>
      <c r="U277" s="401"/>
      <c r="V277" s="37" t="s">
        <v>73</v>
      </c>
      <c r="W277" s="375">
        <f>IFERROR(W274/H274,"0")+IFERROR(W275/H275,"0")+IFERROR(W276/H276,"0")</f>
        <v>3.8461538461538463</v>
      </c>
      <c r="X277" s="375">
        <f>IFERROR(X274/H274,"0")+IFERROR(X275/H275,"0")+IFERROR(X276/H276,"0")</f>
        <v>4</v>
      </c>
      <c r="Y277" s="375">
        <f>IFERROR(IF(Y274="",0,Y274),"0")+IFERROR(IF(Y275="",0,Y275),"0")+IFERROR(IF(Y276="",0,Y276),"0")</f>
        <v>8.6999999999999994E-2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407"/>
      <c r="O278" s="399" t="s">
        <v>72</v>
      </c>
      <c r="P278" s="400"/>
      <c r="Q278" s="400"/>
      <c r="R278" s="400"/>
      <c r="S278" s="400"/>
      <c r="T278" s="400"/>
      <c r="U278" s="401"/>
      <c r="V278" s="37" t="s">
        <v>67</v>
      </c>
      <c r="W278" s="375">
        <f>IFERROR(SUM(W274:W276),"0")</f>
        <v>30</v>
      </c>
      <c r="X278" s="375">
        <f>IFERROR(SUM(X274:X276),"0")</f>
        <v>31.2</v>
      </c>
      <c r="Y278" s="37"/>
      <c r="Z278" s="376"/>
      <c r="AA278" s="376"/>
    </row>
    <row r="279" spans="1:67" ht="14.25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5</v>
      </c>
      <c r="X280" s="374">
        <f>IFERROR(IF(W280="",0,CEILING((W280/$H280),1)*$H280),"")</f>
        <v>6.08</v>
      </c>
      <c r="Y280" s="36">
        <f>IFERROR(IF(X280=0,"",ROUNDUP(X280/H280,0)*0.00753),"")</f>
        <v>1.506E-2</v>
      </c>
      <c r="Z280" s="56"/>
      <c r="AA280" s="57"/>
      <c r="AE280" s="64"/>
      <c r="BB280" s="227" t="s">
        <v>1</v>
      </c>
      <c r="BL280" s="64">
        <f>IFERROR(W280*I280/H280,"0")</f>
        <v>5.3947368421052628</v>
      </c>
      <c r="BM280" s="64">
        <f>IFERROR(X280*I280/H280,"0")</f>
        <v>6.56</v>
      </c>
      <c r="BN280" s="64">
        <f>IFERROR(1/J280*(W280/H280),"0")</f>
        <v>1.0543184885290147E-2</v>
      </c>
      <c r="BO280" s="64">
        <f>IFERROR(1/J280*(X280/H280),"0")</f>
        <v>1.282051282051282E-2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7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12</v>
      </c>
      <c r="X281" s="374">
        <f>IFERROR(IF(W281="",0,CEILING((W281/$H281),1)*$H281),"")</f>
        <v>12.16</v>
      </c>
      <c r="Y281" s="36">
        <f>IFERROR(IF(X281=0,"",ROUNDUP(X281/H281,0)*0.00753),"")</f>
        <v>3.0120000000000001E-2</v>
      </c>
      <c r="Z281" s="56"/>
      <c r="AA281" s="57"/>
      <c r="AE281" s="64"/>
      <c r="BB281" s="228" t="s">
        <v>1</v>
      </c>
      <c r="BL281" s="64">
        <f>IFERROR(W281*I281/H281,"0")</f>
        <v>13.105263157894736</v>
      </c>
      <c r="BM281" s="64">
        <f>IFERROR(X281*I281/H281,"0")</f>
        <v>13.280000000000001</v>
      </c>
      <c r="BN281" s="64">
        <f>IFERROR(1/J281*(W281/H281),"0")</f>
        <v>2.5303643724696356E-2</v>
      </c>
      <c r="BO281" s="64">
        <f>IFERROR(1/J281*(X281/H281),"0")</f>
        <v>2.564102564102564E-2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407"/>
      <c r="O283" s="399" t="s">
        <v>72</v>
      </c>
      <c r="P283" s="400"/>
      <c r="Q283" s="400"/>
      <c r="R283" s="400"/>
      <c r="S283" s="400"/>
      <c r="T283" s="400"/>
      <c r="U283" s="401"/>
      <c r="V283" s="37" t="s">
        <v>73</v>
      </c>
      <c r="W283" s="375">
        <f>IFERROR(W280/H280,"0")+IFERROR(W281/H281,"0")+IFERROR(W282/H282,"0")</f>
        <v>5.5921052631578947</v>
      </c>
      <c r="X283" s="375">
        <f>IFERROR(X280/H280,"0")+IFERROR(X281/H281,"0")+IFERROR(X282/H282,"0")</f>
        <v>6</v>
      </c>
      <c r="Y283" s="375">
        <f>IFERROR(IF(Y280="",0,Y280),"0")+IFERROR(IF(Y281="",0,Y281),"0")+IFERROR(IF(Y282="",0,Y282),"0")</f>
        <v>4.5179999999999998E-2</v>
      </c>
      <c r="Z283" s="376"/>
      <c r="AA283" s="376"/>
    </row>
    <row r="284" spans="1:67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407"/>
      <c r="O284" s="399" t="s">
        <v>72</v>
      </c>
      <c r="P284" s="400"/>
      <c r="Q284" s="400"/>
      <c r="R284" s="400"/>
      <c r="S284" s="400"/>
      <c r="T284" s="400"/>
      <c r="U284" s="401"/>
      <c r="V284" s="37" t="s">
        <v>67</v>
      </c>
      <c r="W284" s="375">
        <f>IFERROR(SUM(W280:W282),"0")</f>
        <v>17</v>
      </c>
      <c r="X284" s="375">
        <f>IFERROR(SUM(X280:X282),"0")</f>
        <v>18.240000000000002</v>
      </c>
      <c r="Y284" s="37"/>
      <c r="Z284" s="376"/>
      <c r="AA284" s="376"/>
    </row>
    <row r="285" spans="1:67" ht="14.25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407"/>
      <c r="O289" s="399" t="s">
        <v>72</v>
      </c>
      <c r="P289" s="400"/>
      <c r="Q289" s="400"/>
      <c r="R289" s="400"/>
      <c r="S289" s="400"/>
      <c r="T289" s="400"/>
      <c r="U289" s="401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407"/>
      <c r="O290" s="399" t="s">
        <v>72</v>
      </c>
      <c r="P290" s="400"/>
      <c r="Q290" s="400"/>
      <c r="R290" s="400"/>
      <c r="S290" s="400"/>
      <c r="T290" s="400"/>
      <c r="U290" s="401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customHeight="1" x14ac:dyDescent="0.25">
      <c r="A291" s="397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1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4301011619</v>
      </c>
      <c r="D295" s="377">
        <v>4607091387452</v>
      </c>
      <c r="E295" s="378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432</v>
      </c>
      <c r="B296" s="54" t="s">
        <v>434</v>
      </c>
      <c r="C296" s="31">
        <v>4301011322</v>
      </c>
      <c r="D296" s="377">
        <v>4607091387452</v>
      </c>
      <c r="E296" s="378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43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40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407"/>
      <c r="O300" s="399" t="s">
        <v>72</v>
      </c>
      <c r="P300" s="400"/>
      <c r="Q300" s="400"/>
      <c r="R300" s="400"/>
      <c r="S300" s="400"/>
      <c r="T300" s="400"/>
      <c r="U300" s="401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407"/>
      <c r="O301" s="399" t="s">
        <v>72</v>
      </c>
      <c r="P301" s="400"/>
      <c r="Q301" s="400"/>
      <c r="R301" s="400"/>
      <c r="S301" s="400"/>
      <c r="T301" s="400"/>
      <c r="U301" s="401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407"/>
      <c r="O305" s="399" t="s">
        <v>72</v>
      </c>
      <c r="P305" s="400"/>
      <c r="Q305" s="400"/>
      <c r="R305" s="400"/>
      <c r="S305" s="400"/>
      <c r="T305" s="400"/>
      <c r="U305" s="401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407"/>
      <c r="O306" s="399" t="s">
        <v>72</v>
      </c>
      <c r="P306" s="400"/>
      <c r="Q306" s="400"/>
      <c r="R306" s="400"/>
      <c r="S306" s="400"/>
      <c r="T306" s="400"/>
      <c r="U306" s="401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customHeight="1" x14ac:dyDescent="0.25">
      <c r="A307" s="397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407"/>
      <c r="O310" s="399" t="s">
        <v>72</v>
      </c>
      <c r="P310" s="400"/>
      <c r="Q310" s="400"/>
      <c r="R310" s="400"/>
      <c r="S310" s="400"/>
      <c r="T310" s="400"/>
      <c r="U310" s="401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407"/>
      <c r="O311" s="399" t="s">
        <v>72</v>
      </c>
      <c r="P311" s="400"/>
      <c r="Q311" s="400"/>
      <c r="R311" s="400"/>
      <c r="S311" s="400"/>
      <c r="T311" s="400"/>
      <c r="U311" s="401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90</v>
      </c>
      <c r="X313" s="374">
        <f>IFERROR(IF(W313="",0,CEILING((W313/$H313),1)*$H313),"")</f>
        <v>97.199999999999989</v>
      </c>
      <c r="Y313" s="36">
        <f>IFERROR(IF(X313=0,"",ROUNDUP(X313/H313,0)*0.02175),"")</f>
        <v>0.26100000000000001</v>
      </c>
      <c r="Z313" s="56"/>
      <c r="AA313" s="57"/>
      <c r="AE313" s="64"/>
      <c r="BB313" s="243" t="s">
        <v>1</v>
      </c>
      <c r="BL313" s="64">
        <f>IFERROR(W313*I313/H313,"0")</f>
        <v>96.266666666666666</v>
      </c>
      <c r="BM313" s="64">
        <f>IFERROR(X313*I313/H313,"0")</f>
        <v>103.96799999999999</v>
      </c>
      <c r="BN313" s="64">
        <f>IFERROR(1/J313*(W313/H313),"0")</f>
        <v>0.1984126984126984</v>
      </c>
      <c r="BO313" s="64">
        <f>IFERROR(1/J313*(X313/H313),"0")</f>
        <v>0.21428571428571427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0</v>
      </c>
      <c r="X314" s="374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4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0</v>
      </c>
      <c r="X315" s="37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5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7"/>
      <c r="O316" s="399" t="s">
        <v>72</v>
      </c>
      <c r="P316" s="400"/>
      <c r="Q316" s="400"/>
      <c r="R316" s="400"/>
      <c r="S316" s="400"/>
      <c r="T316" s="400"/>
      <c r="U316" s="401"/>
      <c r="V316" s="37" t="s">
        <v>73</v>
      </c>
      <c r="W316" s="375">
        <f>IFERROR(W313/H313,"0")+IFERROR(W314/H314,"0")+IFERROR(W315/H315,"0")</f>
        <v>11.111111111111111</v>
      </c>
      <c r="X316" s="375">
        <f>IFERROR(X313/H313,"0")+IFERROR(X314/H314,"0")+IFERROR(X315/H315,"0")</f>
        <v>12</v>
      </c>
      <c r="Y316" s="375">
        <f>IFERROR(IF(Y313="",0,Y313),"0")+IFERROR(IF(Y314="",0,Y314),"0")+IFERROR(IF(Y315="",0,Y315),"0")</f>
        <v>0.26100000000000001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407"/>
      <c r="O317" s="399" t="s">
        <v>72</v>
      </c>
      <c r="P317" s="400"/>
      <c r="Q317" s="400"/>
      <c r="R317" s="400"/>
      <c r="S317" s="400"/>
      <c r="T317" s="400"/>
      <c r="U317" s="401"/>
      <c r="V317" s="37" t="s">
        <v>67</v>
      </c>
      <c r="W317" s="375">
        <f>IFERROR(SUM(W313:W315),"0")</f>
        <v>90</v>
      </c>
      <c r="X317" s="375">
        <f>IFERROR(SUM(X313:X315),"0")</f>
        <v>97.199999999999989</v>
      </c>
      <c r="Y317" s="37"/>
      <c r="Z317" s="376"/>
      <c r="AA317" s="376"/>
    </row>
    <row r="318" spans="1:67" ht="14.25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7"/>
      <c r="O320" s="399" t="s">
        <v>72</v>
      </c>
      <c r="P320" s="400"/>
      <c r="Q320" s="400"/>
      <c r="R320" s="400"/>
      <c r="S320" s="400"/>
      <c r="T320" s="400"/>
      <c r="U320" s="401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407"/>
      <c r="O321" s="399" t="s">
        <v>72</v>
      </c>
      <c r="P321" s="400"/>
      <c r="Q321" s="400"/>
      <c r="R321" s="400"/>
      <c r="S321" s="400"/>
      <c r="T321" s="400"/>
      <c r="U321" s="401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407"/>
      <c r="O324" s="399" t="s">
        <v>72</v>
      </c>
      <c r="P324" s="400"/>
      <c r="Q324" s="400"/>
      <c r="R324" s="400"/>
      <c r="S324" s="400"/>
      <c r="T324" s="400"/>
      <c r="U324" s="401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407"/>
      <c r="O325" s="399" t="s">
        <v>72</v>
      </c>
      <c r="P325" s="400"/>
      <c r="Q325" s="400"/>
      <c r="R325" s="400"/>
      <c r="S325" s="400"/>
      <c r="T325" s="400"/>
      <c r="U325" s="401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customHeight="1" x14ac:dyDescent="0.25">
      <c r="A327" s="397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customHeight="1" x14ac:dyDescent="0.25">
      <c r="A329" s="54" t="s">
        <v>460</v>
      </c>
      <c r="B329" s="54" t="s">
        <v>461</v>
      </c>
      <c r="C329" s="31">
        <v>4301011239</v>
      </c>
      <c r="D329" s="377">
        <v>4607091383997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57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300</v>
      </c>
      <c r="X330" s="374">
        <f t="shared" si="65"/>
        <v>300</v>
      </c>
      <c r="Y330" s="36">
        <f>IFERROR(IF(X330=0,"",ROUNDUP(X330/H330,0)*0.02175),"")</f>
        <v>0.43499999999999994</v>
      </c>
      <c r="Z330" s="56"/>
      <c r="AA330" s="57"/>
      <c r="AE330" s="64"/>
      <c r="BB330" s="249" t="s">
        <v>1</v>
      </c>
      <c r="BL330" s="64">
        <f t="shared" si="66"/>
        <v>309.60000000000002</v>
      </c>
      <c r="BM330" s="64">
        <f t="shared" si="67"/>
        <v>309.60000000000002</v>
      </c>
      <c r="BN330" s="64">
        <f t="shared" si="68"/>
        <v>0.41666666666666663</v>
      </c>
      <c r="BO330" s="64">
        <f t="shared" si="69"/>
        <v>0.41666666666666663</v>
      </c>
    </row>
    <row r="331" spans="1:67" ht="27" customHeight="1" x14ac:dyDescent="0.25">
      <c r="A331" s="54" t="s">
        <v>463</v>
      </c>
      <c r="B331" s="54" t="s">
        <v>464</v>
      </c>
      <c r="C331" s="31">
        <v>4301011865</v>
      </c>
      <c r="D331" s="377">
        <v>4680115884076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6" t="s">
        <v>465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466</v>
      </c>
      <c r="B332" s="54" t="s">
        <v>467</v>
      </c>
      <c r="C332" s="31">
        <v>4301011240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90</v>
      </c>
      <c r="X333" s="374">
        <f t="shared" si="65"/>
        <v>90</v>
      </c>
      <c r="Y333" s="36">
        <f>IFERROR(IF(X333=0,"",ROUNDUP(X333/H333,0)*0.02175),"")</f>
        <v>0.1305</v>
      </c>
      <c r="Z333" s="56"/>
      <c r="AA333" s="57"/>
      <c r="AE333" s="64"/>
      <c r="BB333" s="252" t="s">
        <v>1</v>
      </c>
      <c r="BL333" s="64">
        <f t="shared" si="66"/>
        <v>92.88000000000001</v>
      </c>
      <c r="BM333" s="64">
        <f t="shared" si="67"/>
        <v>92.88000000000001</v>
      </c>
      <c r="BN333" s="64">
        <f t="shared" si="68"/>
        <v>0.125</v>
      </c>
      <c r="BO333" s="64">
        <f t="shared" si="69"/>
        <v>0.125</v>
      </c>
    </row>
    <row r="334" spans="1:67" ht="27" customHeight="1" x14ac:dyDescent="0.25">
      <c r="A334" s="54" t="s">
        <v>469</v>
      </c>
      <c r="B334" s="54" t="s">
        <v>470</v>
      </c>
      <c r="C334" s="31">
        <v>4301011238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3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94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55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60</v>
      </c>
      <c r="X336" s="374">
        <f t="shared" si="65"/>
        <v>60</v>
      </c>
      <c r="Y336" s="36">
        <f>IFERROR(IF(X336=0,"",ROUNDUP(X336/H336,0)*0.02175),"")</f>
        <v>8.6999999999999994E-2</v>
      </c>
      <c r="Z336" s="56"/>
      <c r="AA336" s="57"/>
      <c r="AE336" s="64"/>
      <c r="BB336" s="255" t="s">
        <v>1</v>
      </c>
      <c r="BL336" s="64">
        <f t="shared" si="66"/>
        <v>61.92</v>
      </c>
      <c r="BM336" s="64">
        <f t="shared" si="67"/>
        <v>61.92</v>
      </c>
      <c r="BN336" s="64">
        <f t="shared" si="68"/>
        <v>8.3333333333333329E-2</v>
      </c>
      <c r="BO336" s="64">
        <f t="shared" si="69"/>
        <v>8.3333333333333329E-2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6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407"/>
      <c r="O339" s="399" t="s">
        <v>72</v>
      </c>
      <c r="P339" s="400"/>
      <c r="Q339" s="400"/>
      <c r="R339" s="400"/>
      <c r="S339" s="400"/>
      <c r="T339" s="400"/>
      <c r="U339" s="401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30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30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0.65249999999999986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407"/>
      <c r="O340" s="399" t="s">
        <v>72</v>
      </c>
      <c r="P340" s="400"/>
      <c r="Q340" s="400"/>
      <c r="R340" s="400"/>
      <c r="S340" s="400"/>
      <c r="T340" s="400"/>
      <c r="U340" s="401"/>
      <c r="V340" s="37" t="s">
        <v>67</v>
      </c>
      <c r="W340" s="375">
        <f>IFERROR(SUM(W329:W338),"0")</f>
        <v>450</v>
      </c>
      <c r="X340" s="375">
        <f>IFERROR(SUM(X329:X338),"0")</f>
        <v>450</v>
      </c>
      <c r="Y340" s="37"/>
      <c r="Z340" s="376"/>
      <c r="AA340" s="376"/>
    </row>
    <row r="341" spans="1:67" ht="14.25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400</v>
      </c>
      <c r="X342" s="374">
        <f>IFERROR(IF(W342="",0,CEILING((W342/$H342),1)*$H342),"")</f>
        <v>405</v>
      </c>
      <c r="Y342" s="36">
        <f>IFERROR(IF(X342=0,"",ROUNDUP(X342/H342,0)*0.02175),"")</f>
        <v>0.58724999999999994</v>
      </c>
      <c r="Z342" s="56"/>
      <c r="AA342" s="57"/>
      <c r="AE342" s="64"/>
      <c r="BB342" s="258" t="s">
        <v>1</v>
      </c>
      <c r="BL342" s="64">
        <f>IFERROR(W342*I342/H342,"0")</f>
        <v>412.8</v>
      </c>
      <c r="BM342" s="64">
        <f>IFERROR(X342*I342/H342,"0")</f>
        <v>417.96000000000004</v>
      </c>
      <c r="BN342" s="64">
        <f>IFERROR(1/J342*(W342/H342),"0")</f>
        <v>0.55555555555555558</v>
      </c>
      <c r="BO342" s="64">
        <f>IFERROR(1/J342*(X342/H342),"0")</f>
        <v>0.5625</v>
      </c>
    </row>
    <row r="343" spans="1:67" ht="16.5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7"/>
      <c r="O345" s="399" t="s">
        <v>72</v>
      </c>
      <c r="P345" s="400"/>
      <c r="Q345" s="400"/>
      <c r="R345" s="400"/>
      <c r="S345" s="400"/>
      <c r="T345" s="400"/>
      <c r="U345" s="401"/>
      <c r="V345" s="37" t="s">
        <v>73</v>
      </c>
      <c r="W345" s="375">
        <f>IFERROR(W342/H342,"0")+IFERROR(W343/H343,"0")+IFERROR(W344/H344,"0")</f>
        <v>26.666666666666668</v>
      </c>
      <c r="X345" s="375">
        <f>IFERROR(X342/H342,"0")+IFERROR(X343/H343,"0")+IFERROR(X344/H344,"0")</f>
        <v>27</v>
      </c>
      <c r="Y345" s="375">
        <f>IFERROR(IF(Y342="",0,Y342),"0")+IFERROR(IF(Y343="",0,Y343),"0")+IFERROR(IF(Y344="",0,Y344),"0")</f>
        <v>0.58724999999999994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407"/>
      <c r="O346" s="399" t="s">
        <v>72</v>
      </c>
      <c r="P346" s="400"/>
      <c r="Q346" s="400"/>
      <c r="R346" s="400"/>
      <c r="S346" s="400"/>
      <c r="T346" s="400"/>
      <c r="U346" s="401"/>
      <c r="V346" s="37" t="s">
        <v>67</v>
      </c>
      <c r="W346" s="375">
        <f>IFERROR(SUM(W342:W344),"0")</f>
        <v>400</v>
      </c>
      <c r="X346" s="375">
        <f>IFERROR(SUM(X342:X344),"0")</f>
        <v>405</v>
      </c>
      <c r="Y346" s="37"/>
      <c r="Z346" s="376"/>
      <c r="AA346" s="376"/>
    </row>
    <row r="347" spans="1:67" ht="14.25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7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x14ac:dyDescent="0.2">
      <c r="A350" s="406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407"/>
      <c r="O350" s="399" t="s">
        <v>72</v>
      </c>
      <c r="P350" s="400"/>
      <c r="Q350" s="400"/>
      <c r="R350" s="400"/>
      <c r="S350" s="400"/>
      <c r="T350" s="400"/>
      <c r="U350" s="401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407"/>
      <c r="O351" s="399" t="s">
        <v>72</v>
      </c>
      <c r="P351" s="400"/>
      <c r="Q351" s="400"/>
      <c r="R351" s="400"/>
      <c r="S351" s="400"/>
      <c r="T351" s="400"/>
      <c r="U351" s="401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0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407"/>
      <c r="O354" s="399" t="s">
        <v>72</v>
      </c>
      <c r="P354" s="400"/>
      <c r="Q354" s="400"/>
      <c r="R354" s="400"/>
      <c r="S354" s="400"/>
      <c r="T354" s="400"/>
      <c r="U354" s="401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407"/>
      <c r="O355" s="399" t="s">
        <v>72</v>
      </c>
      <c r="P355" s="400"/>
      <c r="Q355" s="400"/>
      <c r="R355" s="400"/>
      <c r="S355" s="400"/>
      <c r="T355" s="400"/>
      <c r="U355" s="401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customHeight="1" x14ac:dyDescent="0.25">
      <c r="A356" s="397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6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7"/>
      <c r="O363" s="399" t="s">
        <v>72</v>
      </c>
      <c r="P363" s="400"/>
      <c r="Q363" s="400"/>
      <c r="R363" s="400"/>
      <c r="S363" s="400"/>
      <c r="T363" s="400"/>
      <c r="U363" s="401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407"/>
      <c r="O364" s="399" t="s">
        <v>72</v>
      </c>
      <c r="P364" s="400"/>
      <c r="Q364" s="400"/>
      <c r="R364" s="400"/>
      <c r="S364" s="400"/>
      <c r="T364" s="400"/>
      <c r="U364" s="401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70</v>
      </c>
      <c r="X366" s="374">
        <f>IFERROR(IF(W366="",0,CEILING((W366/$H366),1)*$H366),"")</f>
        <v>70.08</v>
      </c>
      <c r="Y366" s="36">
        <f>IFERROR(IF(X366=0,"",ROUNDUP(X366/H366,0)*0.00753),"")</f>
        <v>0.12048</v>
      </c>
      <c r="Z366" s="56"/>
      <c r="AA366" s="57"/>
      <c r="AE366" s="64"/>
      <c r="BB366" s="269" t="s">
        <v>1</v>
      </c>
      <c r="BL366" s="64">
        <f>IFERROR(W366*I366/H366,"0")</f>
        <v>73.196347031963484</v>
      </c>
      <c r="BM366" s="64">
        <f>IFERROR(X366*I366/H366,"0")</f>
        <v>73.28</v>
      </c>
      <c r="BN366" s="64">
        <f>IFERROR(1/J366*(W366/H366),"0")</f>
        <v>0.10244702025523944</v>
      </c>
      <c r="BO366" s="64">
        <f>IFERROR(1/J366*(X366/H366),"0")</f>
        <v>0.10256410256410256</v>
      </c>
    </row>
    <row r="367" spans="1:67" ht="27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6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6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407"/>
      <c r="O368" s="399" t="s">
        <v>72</v>
      </c>
      <c r="P368" s="400"/>
      <c r="Q368" s="400"/>
      <c r="R368" s="400"/>
      <c r="S368" s="400"/>
      <c r="T368" s="400"/>
      <c r="U368" s="401"/>
      <c r="V368" s="37" t="s">
        <v>73</v>
      </c>
      <c r="W368" s="375">
        <f>IFERROR(W366/H366,"0")+IFERROR(W367/H367,"0")</f>
        <v>15.981735159817353</v>
      </c>
      <c r="X368" s="375">
        <f>IFERROR(X366/H366,"0")+IFERROR(X367/H367,"0")</f>
        <v>16</v>
      </c>
      <c r="Y368" s="375">
        <f>IFERROR(IF(Y366="",0,Y366),"0")+IFERROR(IF(Y367="",0,Y367),"0")</f>
        <v>0.12048</v>
      </c>
      <c r="Z368" s="376"/>
      <c r="AA368" s="376"/>
    </row>
    <row r="369" spans="1:67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7"/>
      <c r="O369" s="399" t="s">
        <v>72</v>
      </c>
      <c r="P369" s="400"/>
      <c r="Q369" s="400"/>
      <c r="R369" s="400"/>
      <c r="S369" s="400"/>
      <c r="T369" s="400"/>
      <c r="U369" s="401"/>
      <c r="V369" s="37" t="s">
        <v>67</v>
      </c>
      <c r="W369" s="375">
        <f>IFERROR(SUM(W366:W367),"0")</f>
        <v>70</v>
      </c>
      <c r="X369" s="375">
        <f>IFERROR(SUM(X366:X367),"0")</f>
        <v>70.08</v>
      </c>
      <c r="Y369" s="37"/>
      <c r="Z369" s="376"/>
      <c r="AA369" s="376"/>
    </row>
    <row r="370" spans="1:67" ht="14.25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350</v>
      </c>
      <c r="X371" s="374">
        <f>IFERROR(IF(W371="",0,CEILING((W371/$H371),1)*$H371),"")</f>
        <v>351</v>
      </c>
      <c r="Y371" s="36">
        <f>IFERROR(IF(X371=0,"",ROUNDUP(X371/H371,0)*0.02175),"")</f>
        <v>0.9787499999999999</v>
      </c>
      <c r="Z371" s="56"/>
      <c r="AA371" s="57"/>
      <c r="AE371" s="64"/>
      <c r="BB371" s="271" t="s">
        <v>1</v>
      </c>
      <c r="BL371" s="64">
        <f>IFERROR(W371*I371/H371,"0")</f>
        <v>375.30769230769232</v>
      </c>
      <c r="BM371" s="64">
        <f>IFERROR(X371*I371/H371,"0")</f>
        <v>376.38000000000005</v>
      </c>
      <c r="BN371" s="64">
        <f>IFERROR(1/J371*(W371/H371),"0")</f>
        <v>0.80128205128205132</v>
      </c>
      <c r="BO371" s="64">
        <f>IFERROR(1/J371*(X371/H371),"0")</f>
        <v>0.80357142857142849</v>
      </c>
    </row>
    <row r="372" spans="1:67" ht="27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6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407"/>
      <c r="O375" s="399" t="s">
        <v>72</v>
      </c>
      <c r="P375" s="400"/>
      <c r="Q375" s="400"/>
      <c r="R375" s="400"/>
      <c r="S375" s="400"/>
      <c r="T375" s="400"/>
      <c r="U375" s="401"/>
      <c r="V375" s="37" t="s">
        <v>73</v>
      </c>
      <c r="W375" s="375">
        <f>IFERROR(W371/H371,"0")+IFERROR(W372/H372,"0")+IFERROR(W373/H373,"0")+IFERROR(W374/H374,"0")</f>
        <v>44.871794871794876</v>
      </c>
      <c r="X375" s="375">
        <f>IFERROR(X371/H371,"0")+IFERROR(X372/H372,"0")+IFERROR(X373/H373,"0")+IFERROR(X374/H374,"0")</f>
        <v>45</v>
      </c>
      <c r="Y375" s="375">
        <f>IFERROR(IF(Y371="",0,Y371),"0")+IFERROR(IF(Y372="",0,Y372),"0")+IFERROR(IF(Y373="",0,Y373),"0")+IFERROR(IF(Y374="",0,Y374),"0")</f>
        <v>0.9787499999999999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407"/>
      <c r="O376" s="399" t="s">
        <v>72</v>
      </c>
      <c r="P376" s="400"/>
      <c r="Q376" s="400"/>
      <c r="R376" s="400"/>
      <c r="S376" s="400"/>
      <c r="T376" s="400"/>
      <c r="U376" s="401"/>
      <c r="V376" s="37" t="s">
        <v>67</v>
      </c>
      <c r="W376" s="375">
        <f>IFERROR(SUM(W371:W374),"0")</f>
        <v>350</v>
      </c>
      <c r="X376" s="375">
        <f>IFERROR(SUM(X371:X374),"0")</f>
        <v>351</v>
      </c>
      <c r="Y376" s="37"/>
      <c r="Z376" s="376"/>
      <c r="AA376" s="376"/>
    </row>
    <row r="377" spans="1:67" ht="14.25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407"/>
      <c r="O379" s="399" t="s">
        <v>72</v>
      </c>
      <c r="P379" s="400"/>
      <c r="Q379" s="400"/>
      <c r="R379" s="400"/>
      <c r="S379" s="400"/>
      <c r="T379" s="400"/>
      <c r="U379" s="401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7"/>
      <c r="O380" s="399" t="s">
        <v>72</v>
      </c>
      <c r="P380" s="400"/>
      <c r="Q380" s="400"/>
      <c r="R380" s="400"/>
      <c r="S380" s="400"/>
      <c r="T380" s="400"/>
      <c r="U380" s="401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customHeight="1" x14ac:dyDescent="0.25">
      <c r="A382" s="397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6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407"/>
      <c r="O386" s="399" t="s">
        <v>72</v>
      </c>
      <c r="P386" s="400"/>
      <c r="Q386" s="400"/>
      <c r="R386" s="400"/>
      <c r="S386" s="400"/>
      <c r="T386" s="400"/>
      <c r="U386" s="401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407"/>
      <c r="O387" s="399" t="s">
        <v>72</v>
      </c>
      <c r="P387" s="400"/>
      <c r="Q387" s="400"/>
      <c r="R387" s="400"/>
      <c r="S387" s="400"/>
      <c r="T387" s="400"/>
      <c r="U387" s="401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15</v>
      </c>
      <c r="X389" s="374">
        <f t="shared" ref="X389:X401" si="70">IFERROR(IF(W389="",0,CEILING((W389/$H389),1)*$H389),"")</f>
        <v>16.8</v>
      </c>
      <c r="Y389" s="36">
        <f>IFERROR(IF(X389=0,"",ROUNDUP(X389/H389,0)*0.00753),"")</f>
        <v>3.0120000000000001E-2</v>
      </c>
      <c r="Z389" s="56"/>
      <c r="AA389" s="57"/>
      <c r="AE389" s="64"/>
      <c r="BB389" s="278" t="s">
        <v>1</v>
      </c>
      <c r="BL389" s="64">
        <f t="shared" ref="BL389:BL401" si="71">IFERROR(W389*I389/H389,"0")</f>
        <v>15.821428571428568</v>
      </c>
      <c r="BM389" s="64">
        <f t="shared" ref="BM389:BM401" si="72">IFERROR(X389*I389/H389,"0")</f>
        <v>17.72</v>
      </c>
      <c r="BN389" s="64">
        <f t="shared" ref="BN389:BN401" si="73">IFERROR(1/J389*(W389/H389),"0")</f>
        <v>2.2893772893772892E-2</v>
      </c>
      <c r="BO389" s="64">
        <f t="shared" ref="BO389:BO401" si="74">IFERROR(1/J389*(X389/H389),"0")</f>
        <v>2.564102564102564E-2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50</v>
      </c>
      <c r="X390" s="374">
        <f t="shared" si="70"/>
        <v>50.400000000000006</v>
      </c>
      <c r="Y390" s="36">
        <f>IFERROR(IF(X390=0,"",ROUNDUP(X390/H390,0)*0.00753),"")</f>
        <v>9.0359999999999996E-2</v>
      </c>
      <c r="Z390" s="56"/>
      <c r="AA390" s="57"/>
      <c r="AE390" s="64"/>
      <c r="BB390" s="279" t="s">
        <v>1</v>
      </c>
      <c r="BL390" s="64">
        <f t="shared" si="71"/>
        <v>52.738095238095234</v>
      </c>
      <c r="BM390" s="64">
        <f t="shared" si="72"/>
        <v>53.160000000000004</v>
      </c>
      <c r="BN390" s="64">
        <f t="shared" si="73"/>
        <v>7.6312576312576319E-2</v>
      </c>
      <c r="BO390" s="64">
        <f t="shared" si="74"/>
        <v>7.6923076923076927E-2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2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60</v>
      </c>
      <c r="X391" s="374">
        <f t="shared" si="70"/>
        <v>63</v>
      </c>
      <c r="Y391" s="36">
        <f>IFERROR(IF(X391=0,"",ROUNDUP(X391/H391,0)*0.00753),"")</f>
        <v>0.11295000000000001</v>
      </c>
      <c r="Z391" s="56"/>
      <c r="AA391" s="57"/>
      <c r="AE391" s="64"/>
      <c r="BB391" s="280" t="s">
        <v>1</v>
      </c>
      <c r="BL391" s="64">
        <f t="shared" si="71"/>
        <v>63.28571428571427</v>
      </c>
      <c r="BM391" s="64">
        <f t="shared" si="72"/>
        <v>66.449999999999989</v>
      </c>
      <c r="BN391" s="64">
        <f t="shared" si="73"/>
        <v>9.1575091575091569E-2</v>
      </c>
      <c r="BO391" s="64">
        <f t="shared" si="74"/>
        <v>9.6153846153846145E-2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0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3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7"/>
      <c r="O402" s="399" t="s">
        <v>72</v>
      </c>
      <c r="P402" s="400"/>
      <c r="Q402" s="400"/>
      <c r="R402" s="400"/>
      <c r="S402" s="400"/>
      <c r="T402" s="400"/>
      <c r="U402" s="401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29.761904761904759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31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0.23343000000000003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7"/>
      <c r="O403" s="399" t="s">
        <v>72</v>
      </c>
      <c r="P403" s="400"/>
      <c r="Q403" s="400"/>
      <c r="R403" s="400"/>
      <c r="S403" s="400"/>
      <c r="T403" s="400"/>
      <c r="U403" s="401"/>
      <c r="V403" s="37" t="s">
        <v>67</v>
      </c>
      <c r="W403" s="375">
        <f>IFERROR(SUM(W389:W401),"0")</f>
        <v>125</v>
      </c>
      <c r="X403" s="375">
        <f>IFERROR(SUM(X389:X401),"0")</f>
        <v>130.19999999999999</v>
      </c>
      <c r="Y403" s="37"/>
      <c r="Z403" s="376"/>
      <c r="AA403" s="376"/>
    </row>
    <row r="404" spans="1:67" ht="14.25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7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7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407"/>
      <c r="O408" s="399" t="s">
        <v>72</v>
      </c>
      <c r="P408" s="400"/>
      <c r="Q408" s="400"/>
      <c r="R408" s="400"/>
      <c r="S408" s="400"/>
      <c r="T408" s="400"/>
      <c r="U408" s="401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407"/>
      <c r="O409" s="399" t="s">
        <v>72</v>
      </c>
      <c r="P409" s="400"/>
      <c r="Q409" s="400"/>
      <c r="R409" s="400"/>
      <c r="S409" s="400"/>
      <c r="T409" s="400"/>
      <c r="U409" s="401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5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6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7"/>
      <c r="O412" s="399" t="s">
        <v>72</v>
      </c>
      <c r="P412" s="400"/>
      <c r="Q412" s="400"/>
      <c r="R412" s="400"/>
      <c r="S412" s="400"/>
      <c r="T412" s="400"/>
      <c r="U412" s="401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7"/>
      <c r="O413" s="399" t="s">
        <v>72</v>
      </c>
      <c r="P413" s="400"/>
      <c r="Q413" s="400"/>
      <c r="R413" s="400"/>
      <c r="S413" s="400"/>
      <c r="T413" s="400"/>
      <c r="U413" s="401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1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6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7"/>
      <c r="O418" s="399" t="s">
        <v>72</v>
      </c>
      <c r="P418" s="400"/>
      <c r="Q418" s="400"/>
      <c r="R418" s="400"/>
      <c r="S418" s="400"/>
      <c r="T418" s="400"/>
      <c r="U418" s="401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7"/>
      <c r="O419" s="399" t="s">
        <v>72</v>
      </c>
      <c r="P419" s="400"/>
      <c r="Q419" s="400"/>
      <c r="R419" s="400"/>
      <c r="S419" s="400"/>
      <c r="T419" s="400"/>
      <c r="U419" s="401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customHeight="1" x14ac:dyDescent="0.25">
      <c r="A420" s="397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80</v>
      </c>
      <c r="X422" s="374">
        <f>IFERROR(IF(W422="",0,CEILING((W422/$H422),1)*$H422),"")</f>
        <v>83.2</v>
      </c>
      <c r="Y422" s="36">
        <f>IFERROR(IF(X422=0,"",ROUNDUP(X422/H422,0)*0.01196),"")</f>
        <v>0.19136</v>
      </c>
      <c r="Z422" s="56"/>
      <c r="AA422" s="57"/>
      <c r="AE422" s="64"/>
      <c r="BB422" s="298" t="s">
        <v>1</v>
      </c>
      <c r="BL422" s="64">
        <f>IFERROR(W422*I422/H422,"0")</f>
        <v>86.276923076923069</v>
      </c>
      <c r="BM422" s="64">
        <f>IFERROR(X422*I422/H422,"0")</f>
        <v>89.727999999999994</v>
      </c>
      <c r="BN422" s="64">
        <f>IFERROR(1/J422*(W422/H422),"0")</f>
        <v>0.14792899408284024</v>
      </c>
      <c r="BO422" s="64">
        <f>IFERROR(1/J422*(X422/H422),"0")</f>
        <v>0.15384615384615385</v>
      </c>
    </row>
    <row r="423" spans="1:67" ht="27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5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6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407"/>
      <c r="O424" s="399" t="s">
        <v>72</v>
      </c>
      <c r="P424" s="400"/>
      <c r="Q424" s="400"/>
      <c r="R424" s="400"/>
      <c r="S424" s="400"/>
      <c r="T424" s="400"/>
      <c r="U424" s="401"/>
      <c r="V424" s="37" t="s">
        <v>73</v>
      </c>
      <c r="W424" s="375">
        <f>IFERROR(W422/H422,"0")+IFERROR(W423/H423,"0")</f>
        <v>15.384615384615383</v>
      </c>
      <c r="X424" s="375">
        <f>IFERROR(X422/H422,"0")+IFERROR(X423/H423,"0")</f>
        <v>16</v>
      </c>
      <c r="Y424" s="375">
        <f>IFERROR(IF(Y422="",0,Y422),"0")+IFERROR(IF(Y423="",0,Y423),"0")</f>
        <v>0.19136</v>
      </c>
      <c r="Z424" s="376"/>
      <c r="AA424" s="376"/>
    </row>
    <row r="425" spans="1:67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407"/>
      <c r="O425" s="399" t="s">
        <v>72</v>
      </c>
      <c r="P425" s="400"/>
      <c r="Q425" s="400"/>
      <c r="R425" s="400"/>
      <c r="S425" s="400"/>
      <c r="T425" s="400"/>
      <c r="U425" s="401"/>
      <c r="V425" s="37" t="s">
        <v>67</v>
      </c>
      <c r="W425" s="375">
        <f>IFERROR(SUM(W422:W423),"0")</f>
        <v>80</v>
      </c>
      <c r="X425" s="375">
        <f>IFERROR(SUM(X422:X423),"0")</f>
        <v>83.2</v>
      </c>
      <c r="Y425" s="37"/>
      <c r="Z425" s="376"/>
      <c r="AA425" s="376"/>
    </row>
    <row r="426" spans="1:67" ht="14.25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50</v>
      </c>
      <c r="X427" s="374">
        <f t="shared" ref="X427:X433" si="76">IFERROR(IF(W427="",0,CEILING((W427/$H427),1)*$H427),"")</f>
        <v>50.400000000000006</v>
      </c>
      <c r="Y427" s="36">
        <f>IFERROR(IF(X427=0,"",ROUNDUP(X427/H427,0)*0.00753),"")</f>
        <v>9.0359999999999996E-2</v>
      </c>
      <c r="Z427" s="56"/>
      <c r="AA427" s="57"/>
      <c r="AE427" s="64"/>
      <c r="BB427" s="300" t="s">
        <v>1</v>
      </c>
      <c r="BL427" s="64">
        <f t="shared" ref="BL427:BL433" si="77">IFERROR(W427*I427/H427,"0")</f>
        <v>52.738095238095234</v>
      </c>
      <c r="BM427" s="64">
        <f t="shared" ref="BM427:BM433" si="78">IFERROR(X427*I427/H427,"0")</f>
        <v>53.160000000000004</v>
      </c>
      <c r="BN427" s="64">
        <f t="shared" ref="BN427:BN433" si="79">IFERROR(1/J427*(W427/H427),"0")</f>
        <v>7.6312576312576319E-2</v>
      </c>
      <c r="BO427" s="64">
        <f t="shared" ref="BO427:BO433" si="80">IFERROR(1/J427*(X427/H427),"0")</f>
        <v>7.6923076923076927E-2</v>
      </c>
    </row>
    <row r="428" spans="1:67" ht="27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3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4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7"/>
      <c r="O434" s="399" t="s">
        <v>72</v>
      </c>
      <c r="P434" s="400"/>
      <c r="Q434" s="400"/>
      <c r="R434" s="400"/>
      <c r="S434" s="400"/>
      <c r="T434" s="400"/>
      <c r="U434" s="401"/>
      <c r="V434" s="37" t="s">
        <v>73</v>
      </c>
      <c r="W434" s="375">
        <f>IFERROR(W427/H427,"0")+IFERROR(W428/H428,"0")+IFERROR(W429/H429,"0")+IFERROR(W430/H430,"0")+IFERROR(W431/H431,"0")+IFERROR(W432/H432,"0")+IFERROR(W433/H433,"0")</f>
        <v>11.904761904761905</v>
      </c>
      <c r="X434" s="375">
        <f>IFERROR(X427/H427,"0")+IFERROR(X428/H428,"0")+IFERROR(X429/H429,"0")+IFERROR(X430/H430,"0")+IFERROR(X431/H431,"0")+IFERROR(X432/H432,"0")+IFERROR(X433/H433,"0")</f>
        <v>12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9.0359999999999996E-2</v>
      </c>
      <c r="Z434" s="376"/>
      <c r="AA434" s="376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407"/>
      <c r="O435" s="399" t="s">
        <v>72</v>
      </c>
      <c r="P435" s="400"/>
      <c r="Q435" s="400"/>
      <c r="R435" s="400"/>
      <c r="S435" s="400"/>
      <c r="T435" s="400"/>
      <c r="U435" s="401"/>
      <c r="V435" s="37" t="s">
        <v>67</v>
      </c>
      <c r="W435" s="375">
        <f>IFERROR(SUM(W427:W433),"0")</f>
        <v>50</v>
      </c>
      <c r="X435" s="375">
        <f>IFERROR(SUM(X427:X433),"0")</f>
        <v>50.400000000000006</v>
      </c>
      <c r="Y435" s="37"/>
      <c r="Z435" s="376"/>
      <c r="AA435" s="376"/>
    </row>
    <row r="436" spans="1:67" ht="14.25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6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407"/>
      <c r="O439" s="399" t="s">
        <v>72</v>
      </c>
      <c r="P439" s="400"/>
      <c r="Q439" s="400"/>
      <c r="R439" s="400"/>
      <c r="S439" s="400"/>
      <c r="T439" s="400"/>
      <c r="U439" s="401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407"/>
      <c r="O440" s="399" t="s">
        <v>72</v>
      </c>
      <c r="P440" s="400"/>
      <c r="Q440" s="400"/>
      <c r="R440" s="400"/>
      <c r="S440" s="400"/>
      <c r="T440" s="400"/>
      <c r="U440" s="401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4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6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407"/>
      <c r="O443" s="399" t="s">
        <v>72</v>
      </c>
      <c r="P443" s="400"/>
      <c r="Q443" s="400"/>
      <c r="R443" s="400"/>
      <c r="S443" s="400"/>
      <c r="T443" s="400"/>
      <c r="U443" s="401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407"/>
      <c r="O444" s="399" t="s">
        <v>72</v>
      </c>
      <c r="P444" s="400"/>
      <c r="Q444" s="400"/>
      <c r="R444" s="400"/>
      <c r="S444" s="400"/>
      <c r="T444" s="400"/>
      <c r="U444" s="401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06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407"/>
      <c r="O447" s="399" t="s">
        <v>72</v>
      </c>
      <c r="P447" s="400"/>
      <c r="Q447" s="400"/>
      <c r="R447" s="400"/>
      <c r="S447" s="400"/>
      <c r="T447" s="400"/>
      <c r="U447" s="401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407"/>
      <c r="O448" s="399" t="s">
        <v>72</v>
      </c>
      <c r="P448" s="400"/>
      <c r="Q448" s="400"/>
      <c r="R448" s="400"/>
      <c r="S448" s="400"/>
      <c r="T448" s="400"/>
      <c r="U448" s="401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customHeight="1" x14ac:dyDescent="0.25">
      <c r="A449" s="397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15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8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22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x14ac:dyDescent="0.2">
      <c r="A454" s="406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407"/>
      <c r="O454" s="399" t="s">
        <v>72</v>
      </c>
      <c r="P454" s="400"/>
      <c r="Q454" s="400"/>
      <c r="R454" s="400"/>
      <c r="S454" s="400"/>
      <c r="T454" s="400"/>
      <c r="U454" s="401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407"/>
      <c r="O455" s="399" t="s">
        <v>72</v>
      </c>
      <c r="P455" s="400"/>
      <c r="Q455" s="400"/>
      <c r="R455" s="400"/>
      <c r="S455" s="400"/>
      <c r="T455" s="400"/>
      <c r="U455" s="401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customHeight="1" x14ac:dyDescent="0.25">
      <c r="A457" s="397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customHeight="1" x14ac:dyDescent="0.25">
      <c r="A460" s="54" t="s">
        <v>605</v>
      </c>
      <c r="B460" s="54" t="s">
        <v>606</v>
      </c>
      <c r="C460" s="31">
        <v>4301011369</v>
      </c>
      <c r="D460" s="377">
        <v>4680115885226</v>
      </c>
      <c r="E460" s="378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">
        <v>607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4301011779</v>
      </c>
      <c r="D461" s="377">
        <v>4607091383522</v>
      </c>
      <c r="E461" s="378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100</v>
      </c>
      <c r="X461" s="374">
        <f t="shared" si="81"/>
        <v>100.32000000000001</v>
      </c>
      <c r="Y461" s="36">
        <f t="shared" si="82"/>
        <v>0.22724</v>
      </c>
      <c r="Z461" s="56"/>
      <c r="AA461" s="57"/>
      <c r="AE461" s="64"/>
      <c r="BB461" s="316" t="s">
        <v>1</v>
      </c>
      <c r="BL461" s="64">
        <f t="shared" si="83"/>
        <v>106.81818181818181</v>
      </c>
      <c r="BM461" s="64">
        <f t="shared" si="84"/>
        <v>107.16</v>
      </c>
      <c r="BN461" s="64">
        <f t="shared" si="85"/>
        <v>0.18210955710955709</v>
      </c>
      <c r="BO461" s="64">
        <f t="shared" si="86"/>
        <v>0.18269230769230771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9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40</v>
      </c>
      <c r="X464" s="374">
        <f t="shared" si="81"/>
        <v>42.24</v>
      </c>
      <c r="Y464" s="36">
        <f t="shared" si="82"/>
        <v>9.5680000000000001E-2</v>
      </c>
      <c r="Z464" s="56"/>
      <c r="AA464" s="57"/>
      <c r="AE464" s="64"/>
      <c r="BB464" s="319" t="s">
        <v>1</v>
      </c>
      <c r="BL464" s="64">
        <f t="shared" si="83"/>
        <v>42.727272727272727</v>
      </c>
      <c r="BM464" s="64">
        <f t="shared" si="84"/>
        <v>45.12</v>
      </c>
      <c r="BN464" s="64">
        <f t="shared" si="85"/>
        <v>7.2843822843822847E-2</v>
      </c>
      <c r="BO464" s="64">
        <f t="shared" si="86"/>
        <v>7.6923076923076927E-2</v>
      </c>
    </row>
    <row r="465" spans="1:67" ht="16.5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7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8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5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406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407"/>
      <c r="O471" s="399" t="s">
        <v>72</v>
      </c>
      <c r="P471" s="400"/>
      <c r="Q471" s="400"/>
      <c r="R471" s="400"/>
      <c r="S471" s="400"/>
      <c r="T471" s="400"/>
      <c r="U471" s="401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26.515151515151512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27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0.32291999999999998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407"/>
      <c r="O472" s="399" t="s">
        <v>72</v>
      </c>
      <c r="P472" s="400"/>
      <c r="Q472" s="400"/>
      <c r="R472" s="400"/>
      <c r="S472" s="400"/>
      <c r="T472" s="400"/>
      <c r="U472" s="401"/>
      <c r="V472" s="37" t="s">
        <v>67</v>
      </c>
      <c r="W472" s="375">
        <f>IFERROR(SUM(W459:W470),"0")</f>
        <v>140</v>
      </c>
      <c r="X472" s="375">
        <f>IFERROR(SUM(X459:X470),"0")</f>
        <v>142.56</v>
      </c>
      <c r="Y472" s="37"/>
      <c r="Z472" s="376"/>
      <c r="AA472" s="376"/>
    </row>
    <row r="473" spans="1:67" ht="14.25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100</v>
      </c>
      <c r="X474" s="374">
        <f>IFERROR(IF(W474="",0,CEILING((W474/$H474),1)*$H474),"")</f>
        <v>100.32000000000001</v>
      </c>
      <c r="Y474" s="36">
        <f>IFERROR(IF(X474=0,"",ROUNDUP(X474/H474,0)*0.01196),"")</f>
        <v>0.22724</v>
      </c>
      <c r="Z474" s="56"/>
      <c r="AA474" s="57"/>
      <c r="AE474" s="64"/>
      <c r="BB474" s="326" t="s">
        <v>1</v>
      </c>
      <c r="BL474" s="64">
        <f>IFERROR(W474*I474/H474,"0")</f>
        <v>106.81818181818181</v>
      </c>
      <c r="BM474" s="64">
        <f>IFERROR(X474*I474/H474,"0")</f>
        <v>107.16</v>
      </c>
      <c r="BN474" s="64">
        <f>IFERROR(1/J474*(W474/H474),"0")</f>
        <v>0.18210955710955709</v>
      </c>
      <c r="BO474" s="64">
        <f>IFERROR(1/J474*(X474/H474),"0")</f>
        <v>0.18269230769230771</v>
      </c>
    </row>
    <row r="475" spans="1:67" ht="16.5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6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407"/>
      <c r="O476" s="399" t="s">
        <v>72</v>
      </c>
      <c r="P476" s="400"/>
      <c r="Q476" s="400"/>
      <c r="R476" s="400"/>
      <c r="S476" s="400"/>
      <c r="T476" s="400"/>
      <c r="U476" s="401"/>
      <c r="V476" s="37" t="s">
        <v>73</v>
      </c>
      <c r="W476" s="375">
        <f>IFERROR(W474/H474,"0")+IFERROR(W475/H475,"0")</f>
        <v>18.939393939393938</v>
      </c>
      <c r="X476" s="375">
        <f>IFERROR(X474/H474,"0")+IFERROR(X475/H475,"0")</f>
        <v>19</v>
      </c>
      <c r="Y476" s="375">
        <f>IFERROR(IF(Y474="",0,Y474),"0")+IFERROR(IF(Y475="",0,Y475),"0")</f>
        <v>0.22724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407"/>
      <c r="O477" s="399" t="s">
        <v>72</v>
      </c>
      <c r="P477" s="400"/>
      <c r="Q477" s="400"/>
      <c r="R477" s="400"/>
      <c r="S477" s="400"/>
      <c r="T477" s="400"/>
      <c r="U477" s="401"/>
      <c r="V477" s="37" t="s">
        <v>67</v>
      </c>
      <c r="W477" s="375">
        <f>IFERROR(SUM(W474:W475),"0")</f>
        <v>100</v>
      </c>
      <c r="X477" s="375">
        <f>IFERROR(SUM(X474:X475),"0")</f>
        <v>100.32000000000001</v>
      </c>
      <c r="Y477" s="37"/>
      <c r="Z477" s="376"/>
      <c r="AA477" s="376"/>
    </row>
    <row r="478" spans="1:67" ht="14.25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80</v>
      </c>
      <c r="X479" s="374">
        <f t="shared" ref="X479:X484" si="87">IFERROR(IF(W479="",0,CEILING((W479/$H479),1)*$H479),"")</f>
        <v>84.48</v>
      </c>
      <c r="Y479" s="36">
        <f>IFERROR(IF(X479=0,"",ROUNDUP(X479/H479,0)*0.01196),"")</f>
        <v>0.19136</v>
      </c>
      <c r="Z479" s="56"/>
      <c r="AA479" s="57"/>
      <c r="AE479" s="64"/>
      <c r="BB479" s="328" t="s">
        <v>1</v>
      </c>
      <c r="BL479" s="64">
        <f t="shared" ref="BL479:BL484" si="88">IFERROR(W479*I479/H479,"0")</f>
        <v>85.454545454545453</v>
      </c>
      <c r="BM479" s="64">
        <f t="shared" ref="BM479:BM484" si="89">IFERROR(X479*I479/H479,"0")</f>
        <v>90.24</v>
      </c>
      <c r="BN479" s="64">
        <f t="shared" ref="BN479:BN484" si="90">IFERROR(1/J479*(W479/H479),"0")</f>
        <v>0.14568764568764569</v>
      </c>
      <c r="BO479" s="64">
        <f t="shared" ref="BO479:BO484" si="91">IFERROR(1/J479*(X479/H479),"0")</f>
        <v>0.15384615384615385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20</v>
      </c>
      <c r="X480" s="374">
        <f t="shared" si="87"/>
        <v>21.12</v>
      </c>
      <c r="Y480" s="36">
        <f>IFERROR(IF(X480=0,"",ROUNDUP(X480/H480,0)*0.01196),"")</f>
        <v>4.7840000000000001E-2</v>
      </c>
      <c r="Z480" s="56"/>
      <c r="AA480" s="57"/>
      <c r="AE480" s="64"/>
      <c r="BB480" s="329" t="s">
        <v>1</v>
      </c>
      <c r="BL480" s="64">
        <f t="shared" si="88"/>
        <v>21.363636363636363</v>
      </c>
      <c r="BM480" s="64">
        <f t="shared" si="89"/>
        <v>22.56</v>
      </c>
      <c r="BN480" s="64">
        <f t="shared" si="90"/>
        <v>3.6421911421911424E-2</v>
      </c>
      <c r="BO480" s="64">
        <f t="shared" si="91"/>
        <v>3.8461538461538464E-2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x14ac:dyDescent="0.2">
      <c r="A485" s="406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407"/>
      <c r="O485" s="399" t="s">
        <v>72</v>
      </c>
      <c r="P485" s="400"/>
      <c r="Q485" s="400"/>
      <c r="R485" s="400"/>
      <c r="S485" s="400"/>
      <c r="T485" s="400"/>
      <c r="U485" s="401"/>
      <c r="V485" s="37" t="s">
        <v>73</v>
      </c>
      <c r="W485" s="375">
        <f>IFERROR(W479/H479,"0")+IFERROR(W480/H480,"0")+IFERROR(W481/H481,"0")+IFERROR(W482/H482,"0")+IFERROR(W483/H483,"0")+IFERROR(W484/H484,"0")</f>
        <v>18.939393939393938</v>
      </c>
      <c r="X485" s="375">
        <f>IFERROR(X479/H479,"0")+IFERROR(X480/H480,"0")+IFERROR(X481/H481,"0")+IFERROR(X482/H482,"0")+IFERROR(X483/H483,"0")+IFERROR(X484/H484,"0")</f>
        <v>20</v>
      </c>
      <c r="Y485" s="375">
        <f>IFERROR(IF(Y479="",0,Y479),"0")+IFERROR(IF(Y480="",0,Y480),"0")+IFERROR(IF(Y481="",0,Y481),"0")+IFERROR(IF(Y482="",0,Y482),"0")+IFERROR(IF(Y483="",0,Y483),"0")+IFERROR(IF(Y484="",0,Y484),"0")</f>
        <v>0.2392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407"/>
      <c r="O486" s="399" t="s">
        <v>72</v>
      </c>
      <c r="P486" s="400"/>
      <c r="Q486" s="400"/>
      <c r="R486" s="400"/>
      <c r="S486" s="400"/>
      <c r="T486" s="400"/>
      <c r="U486" s="401"/>
      <c r="V486" s="37" t="s">
        <v>67</v>
      </c>
      <c r="W486" s="375">
        <f>IFERROR(SUM(W479:W484),"0")</f>
        <v>100</v>
      </c>
      <c r="X486" s="375">
        <f>IFERROR(SUM(X479:X484),"0")</f>
        <v>105.60000000000001</v>
      </c>
      <c r="Y486" s="37"/>
      <c r="Z486" s="376"/>
      <c r="AA486" s="376"/>
    </row>
    <row r="487" spans="1:67" ht="14.25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7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6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407"/>
      <c r="O491" s="399" t="s">
        <v>72</v>
      </c>
      <c r="P491" s="400"/>
      <c r="Q491" s="400"/>
      <c r="R491" s="400"/>
      <c r="S491" s="400"/>
      <c r="T491" s="400"/>
      <c r="U491" s="401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407"/>
      <c r="O492" s="399" t="s">
        <v>72</v>
      </c>
      <c r="P492" s="400"/>
      <c r="Q492" s="400"/>
      <c r="R492" s="400"/>
      <c r="S492" s="400"/>
      <c r="T492" s="400"/>
      <c r="U492" s="401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x14ac:dyDescent="0.2">
      <c r="A495" s="406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407"/>
      <c r="O495" s="399" t="s">
        <v>72</v>
      </c>
      <c r="P495" s="400"/>
      <c r="Q495" s="400"/>
      <c r="R495" s="400"/>
      <c r="S495" s="400"/>
      <c r="T495" s="400"/>
      <c r="U495" s="401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407"/>
      <c r="O496" s="399" t="s">
        <v>72</v>
      </c>
      <c r="P496" s="400"/>
      <c r="Q496" s="400"/>
      <c r="R496" s="400"/>
      <c r="S496" s="400"/>
      <c r="T496" s="400"/>
      <c r="U496" s="401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customHeight="1" x14ac:dyDescent="0.25">
      <c r="A498" s="397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573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82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47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8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67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40</v>
      </c>
      <c r="X504" s="374">
        <f t="shared" si="92"/>
        <v>48</v>
      </c>
      <c r="Y504" s="36">
        <f t="shared" si="93"/>
        <v>8.6999999999999994E-2</v>
      </c>
      <c r="Z504" s="56"/>
      <c r="AA504" s="57"/>
      <c r="AE504" s="64"/>
      <c r="BB504" s="342" t="s">
        <v>1</v>
      </c>
      <c r="BL504" s="64">
        <f t="shared" si="94"/>
        <v>41.6</v>
      </c>
      <c r="BM504" s="64">
        <f t="shared" si="95"/>
        <v>49.919999999999995</v>
      </c>
      <c r="BN504" s="64">
        <f t="shared" si="96"/>
        <v>5.9523809523809521E-2</v>
      </c>
      <c r="BO504" s="64">
        <f t="shared" si="97"/>
        <v>7.1428571428571425E-2</v>
      </c>
    </row>
    <row r="505" spans="1:67" ht="27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398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5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6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407"/>
      <c r="O507" s="399" t="s">
        <v>72</v>
      </c>
      <c r="P507" s="400"/>
      <c r="Q507" s="400"/>
      <c r="R507" s="400"/>
      <c r="S507" s="400"/>
      <c r="T507" s="400"/>
      <c r="U507" s="401"/>
      <c r="V507" s="37" t="s">
        <v>73</v>
      </c>
      <c r="W507" s="375">
        <f>IFERROR(W500/H500,"0")+IFERROR(W501/H501,"0")+IFERROR(W502/H502,"0")+IFERROR(W503/H503,"0")+IFERROR(W504/H504,"0")+IFERROR(W505/H505,"0")+IFERROR(W506/H506,"0")</f>
        <v>3.3333333333333335</v>
      </c>
      <c r="X507" s="375">
        <f>IFERROR(X500/H500,"0")+IFERROR(X501/H501,"0")+IFERROR(X502/H502,"0")+IFERROR(X503/H503,"0")+IFERROR(X504/H504,"0")+IFERROR(X505/H505,"0")+IFERROR(X506/H506,"0")</f>
        <v>4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8.6999999999999994E-2</v>
      </c>
      <c r="Z507" s="376"/>
      <c r="AA507" s="376"/>
    </row>
    <row r="508" spans="1:67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407"/>
      <c r="O508" s="399" t="s">
        <v>72</v>
      </c>
      <c r="P508" s="400"/>
      <c r="Q508" s="400"/>
      <c r="R508" s="400"/>
      <c r="S508" s="400"/>
      <c r="T508" s="400"/>
      <c r="U508" s="401"/>
      <c r="V508" s="37" t="s">
        <v>67</v>
      </c>
      <c r="W508" s="375">
        <f>IFERROR(SUM(W500:W506),"0")</f>
        <v>40</v>
      </c>
      <c r="X508" s="375">
        <f>IFERROR(SUM(X500:X506),"0")</f>
        <v>48</v>
      </c>
      <c r="Y508" s="37"/>
      <c r="Z508" s="376"/>
      <c r="AA508" s="376"/>
    </row>
    <row r="509" spans="1:67" ht="14.25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1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756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4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90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x14ac:dyDescent="0.2">
      <c r="A514" s="406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407"/>
      <c r="O514" s="399" t="s">
        <v>72</v>
      </c>
      <c r="P514" s="400"/>
      <c r="Q514" s="400"/>
      <c r="R514" s="400"/>
      <c r="S514" s="400"/>
      <c r="T514" s="400"/>
      <c r="U514" s="401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407"/>
      <c r="O515" s="399" t="s">
        <v>72</v>
      </c>
      <c r="P515" s="400"/>
      <c r="Q515" s="400"/>
      <c r="R515" s="400"/>
      <c r="S515" s="400"/>
      <c r="T515" s="400"/>
      <c r="U515" s="401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2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6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30</v>
      </c>
      <c r="X519" s="374">
        <f t="shared" si="98"/>
        <v>33.6</v>
      </c>
      <c r="Y519" s="36">
        <f>IFERROR(IF(X519=0,"",ROUNDUP(X519/H519,0)*0.00753),"")</f>
        <v>6.0240000000000002E-2</v>
      </c>
      <c r="Z519" s="56"/>
      <c r="AA519" s="57"/>
      <c r="AE519" s="64"/>
      <c r="BB519" s="351" t="s">
        <v>1</v>
      </c>
      <c r="BL519" s="64">
        <f t="shared" si="99"/>
        <v>31.857142857142858</v>
      </c>
      <c r="BM519" s="64">
        <f t="shared" si="100"/>
        <v>35.68</v>
      </c>
      <c r="BN519" s="64">
        <f t="shared" si="101"/>
        <v>4.5787545787545784E-2</v>
      </c>
      <c r="BO519" s="64">
        <f t="shared" si="102"/>
        <v>5.128205128205128E-2</v>
      </c>
    </row>
    <row r="520" spans="1:67" ht="27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28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407"/>
      <c r="O523" s="399" t="s">
        <v>72</v>
      </c>
      <c r="P523" s="400"/>
      <c r="Q523" s="400"/>
      <c r="R523" s="400"/>
      <c r="S523" s="400"/>
      <c r="T523" s="400"/>
      <c r="U523" s="401"/>
      <c r="V523" s="37" t="s">
        <v>73</v>
      </c>
      <c r="W523" s="375">
        <f>IFERROR(W517/H517,"0")+IFERROR(W518/H518,"0")+IFERROR(W519/H519,"0")+IFERROR(W520/H520,"0")+IFERROR(W521/H521,"0")+IFERROR(W522/H522,"0")</f>
        <v>7.1428571428571423</v>
      </c>
      <c r="X523" s="375">
        <f>IFERROR(X517/H517,"0")+IFERROR(X518/H518,"0")+IFERROR(X519/H519,"0")+IFERROR(X520/H520,"0")+IFERROR(X521/H521,"0")+IFERROR(X522/H522,"0")</f>
        <v>8</v>
      </c>
      <c r="Y523" s="375">
        <f>IFERROR(IF(Y517="",0,Y517),"0")+IFERROR(IF(Y518="",0,Y518),"0")+IFERROR(IF(Y519="",0,Y519),"0")+IFERROR(IF(Y520="",0,Y520),"0")+IFERROR(IF(Y521="",0,Y521),"0")+IFERROR(IF(Y522="",0,Y522),"0")</f>
        <v>6.0240000000000002E-2</v>
      </c>
      <c r="Z523" s="376"/>
      <c r="AA523" s="376"/>
    </row>
    <row r="524" spans="1:67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407"/>
      <c r="O524" s="399" t="s">
        <v>72</v>
      </c>
      <c r="P524" s="400"/>
      <c r="Q524" s="400"/>
      <c r="R524" s="400"/>
      <c r="S524" s="400"/>
      <c r="T524" s="400"/>
      <c r="U524" s="401"/>
      <c r="V524" s="37" t="s">
        <v>67</v>
      </c>
      <c r="W524" s="375">
        <f>IFERROR(SUM(W517:W522),"0")</f>
        <v>30</v>
      </c>
      <c r="X524" s="375">
        <f>IFERROR(SUM(X517:X522),"0")</f>
        <v>33.6</v>
      </c>
      <c r="Y524" s="37"/>
      <c r="Z524" s="376"/>
      <c r="AA524" s="376"/>
    </row>
    <row r="525" spans="1:67" ht="14.25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6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702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00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4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6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407"/>
      <c r="O531" s="399" t="s">
        <v>72</v>
      </c>
      <c r="P531" s="400"/>
      <c r="Q531" s="400"/>
      <c r="R531" s="400"/>
      <c r="S531" s="400"/>
      <c r="T531" s="400"/>
      <c r="U531" s="401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407"/>
      <c r="O532" s="399" t="s">
        <v>72</v>
      </c>
      <c r="P532" s="400"/>
      <c r="Q532" s="400"/>
      <c r="R532" s="400"/>
      <c r="S532" s="400"/>
      <c r="T532" s="400"/>
      <c r="U532" s="401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customHeight="1" x14ac:dyDescent="0.25">
      <c r="A534" s="54" t="s">
        <v>719</v>
      </c>
      <c r="B534" s="54" t="s">
        <v>720</v>
      </c>
      <c r="C534" s="31">
        <v>4301060354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8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719</v>
      </c>
      <c r="B535" s="54" t="s">
        <v>722</v>
      </c>
      <c r="C535" s="31">
        <v>4301060408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9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725</v>
      </c>
      <c r="C536" s="31">
        <v>4301060355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34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724</v>
      </c>
      <c r="B537" s="54" t="s">
        <v>727</v>
      </c>
      <c r="C537" s="31">
        <v>4301060407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6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x14ac:dyDescent="0.2">
      <c r="A538" s="40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407"/>
      <c r="O538" s="399" t="s">
        <v>72</v>
      </c>
      <c r="P538" s="400"/>
      <c r="Q538" s="400"/>
      <c r="R538" s="400"/>
      <c r="S538" s="400"/>
      <c r="T538" s="400"/>
      <c r="U538" s="401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407"/>
      <c r="O539" s="399" t="s">
        <v>72</v>
      </c>
      <c r="P539" s="400"/>
      <c r="Q539" s="400"/>
      <c r="R539" s="400"/>
      <c r="S539" s="400"/>
      <c r="T539" s="400"/>
      <c r="U539" s="401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701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33"/>
      <c r="O540" s="412" t="s">
        <v>729</v>
      </c>
      <c r="P540" s="413"/>
      <c r="Q540" s="413"/>
      <c r="R540" s="413"/>
      <c r="S540" s="413"/>
      <c r="T540" s="413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3452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3534.1999999999994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33"/>
      <c r="O541" s="412" t="s">
        <v>730</v>
      </c>
      <c r="P541" s="413"/>
      <c r="Q541" s="413"/>
      <c r="R541" s="413"/>
      <c r="S541" s="413"/>
      <c r="T541" s="413"/>
      <c r="U541" s="414"/>
      <c r="V541" s="37" t="s">
        <v>67</v>
      </c>
      <c r="W541" s="375">
        <f>IFERROR(SUM(BL22:BL537),"0")</f>
        <v>3645.1144900001068</v>
      </c>
      <c r="X541" s="375">
        <f>IFERROR(SUM(BM22:BM537),"0")</f>
        <v>3731.7619999999993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33"/>
      <c r="O542" s="412" t="s">
        <v>731</v>
      </c>
      <c r="P542" s="413"/>
      <c r="Q542" s="413"/>
      <c r="R542" s="413"/>
      <c r="S542" s="413"/>
      <c r="T542" s="413"/>
      <c r="U542" s="414"/>
      <c r="V542" s="37" t="s">
        <v>732</v>
      </c>
      <c r="W542" s="38">
        <f>ROUNDUP(SUM(BN22:BN537),0)</f>
        <v>7</v>
      </c>
      <c r="X542" s="38">
        <f>ROUNDUP(SUM(BO22:BO537),0)</f>
        <v>7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33"/>
      <c r="O543" s="412" t="s">
        <v>733</v>
      </c>
      <c r="P543" s="413"/>
      <c r="Q543" s="413"/>
      <c r="R543" s="413"/>
      <c r="S543" s="413"/>
      <c r="T543" s="413"/>
      <c r="U543" s="414"/>
      <c r="V543" s="37" t="s">
        <v>67</v>
      </c>
      <c r="W543" s="375">
        <f>GrossWeightTotal+PalletQtyTotal*25</f>
        <v>3820.1144900001068</v>
      </c>
      <c r="X543" s="375">
        <f>GrossWeightTotalR+PalletQtyTotalR*25</f>
        <v>3906.7619999999993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33"/>
      <c r="O544" s="412" t="s">
        <v>734</v>
      </c>
      <c r="P544" s="413"/>
      <c r="Q544" s="413"/>
      <c r="R544" s="413"/>
      <c r="S544" s="413"/>
      <c r="T544" s="413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439.60229345142824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451</v>
      </c>
      <c r="Y544" s="37"/>
      <c r="Z544" s="376"/>
      <c r="AA544" s="376"/>
    </row>
    <row r="545" spans="1:30" ht="14.25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33"/>
      <c r="O545" s="412" t="s">
        <v>735</v>
      </c>
      <c r="P545" s="413"/>
      <c r="Q545" s="413"/>
      <c r="R545" s="413"/>
      <c r="S545" s="413"/>
      <c r="T545" s="413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7.6505500000000008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88" t="s">
        <v>100</v>
      </c>
      <c r="D547" s="389"/>
      <c r="E547" s="389"/>
      <c r="F547" s="390"/>
      <c r="G547" s="388" t="s">
        <v>233</v>
      </c>
      <c r="H547" s="389"/>
      <c r="I547" s="389"/>
      <c r="J547" s="389"/>
      <c r="K547" s="389"/>
      <c r="L547" s="389"/>
      <c r="M547" s="389"/>
      <c r="N547" s="389"/>
      <c r="O547" s="389"/>
      <c r="P547" s="390"/>
      <c r="Q547" s="388" t="s">
        <v>458</v>
      </c>
      <c r="R547" s="390"/>
      <c r="S547" s="388" t="s">
        <v>516</v>
      </c>
      <c r="T547" s="389"/>
      <c r="U547" s="390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54" t="s">
        <v>738</v>
      </c>
      <c r="B548" s="388" t="s">
        <v>60</v>
      </c>
      <c r="C548" s="388" t="s">
        <v>101</v>
      </c>
      <c r="D548" s="388" t="s">
        <v>109</v>
      </c>
      <c r="E548" s="388" t="s">
        <v>100</v>
      </c>
      <c r="F548" s="388" t="s">
        <v>223</v>
      </c>
      <c r="G548" s="388" t="s">
        <v>234</v>
      </c>
      <c r="H548" s="388" t="s">
        <v>241</v>
      </c>
      <c r="I548" s="388" t="s">
        <v>260</v>
      </c>
      <c r="J548" s="388" t="s">
        <v>319</v>
      </c>
      <c r="K548" s="365"/>
      <c r="L548" s="388" t="s">
        <v>349</v>
      </c>
      <c r="M548" s="365"/>
      <c r="N548" s="388" t="s">
        <v>349</v>
      </c>
      <c r="O548" s="388" t="s">
        <v>428</v>
      </c>
      <c r="P548" s="388" t="s">
        <v>445</v>
      </c>
      <c r="Q548" s="388" t="s">
        <v>459</v>
      </c>
      <c r="R548" s="388" t="s">
        <v>491</v>
      </c>
      <c r="S548" s="388" t="s">
        <v>517</v>
      </c>
      <c r="T548" s="388" t="s">
        <v>564</v>
      </c>
      <c r="U548" s="388" t="s">
        <v>592</v>
      </c>
      <c r="V548" s="388" t="s">
        <v>602</v>
      </c>
      <c r="W548" s="388" t="s">
        <v>653</v>
      </c>
      <c r="AA548" s="52"/>
      <c r="AD548" s="365"/>
    </row>
    <row r="549" spans="1:30" ht="13.5" customHeight="1" thickBot="1" x14ac:dyDescent="0.25">
      <c r="A549" s="555"/>
      <c r="B549" s="410"/>
      <c r="C549" s="410"/>
      <c r="D549" s="410"/>
      <c r="E549" s="410"/>
      <c r="F549" s="410"/>
      <c r="G549" s="410"/>
      <c r="H549" s="410"/>
      <c r="I549" s="410"/>
      <c r="J549" s="410"/>
      <c r="K549" s="365"/>
      <c r="L549" s="410"/>
      <c r="M549" s="365"/>
      <c r="N549" s="410"/>
      <c r="O549" s="410"/>
      <c r="P549" s="410"/>
      <c r="Q549" s="410"/>
      <c r="R549" s="410"/>
      <c r="S549" s="410"/>
      <c r="T549" s="410"/>
      <c r="U549" s="410"/>
      <c r="V549" s="410"/>
      <c r="W549" s="410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108</v>
      </c>
      <c r="D550" s="46">
        <f>IFERROR(X57*1,"0")+IFERROR(X58*1,"0")+IFERROR(X59*1,"0")+IFERROR(X60*1,"0")</f>
        <v>43.2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258.39999999999998</v>
      </c>
      <c r="F550" s="46">
        <f>IFERROR(X134*1,"0")+IFERROR(X135*1,"0")+IFERROR(X136*1,"0")+IFERROR(X137*1,"0")+IFERROR(X138*1,"0")</f>
        <v>100.80000000000001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0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956.6400000000001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956.6400000000001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97.199999999999989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855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421.08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130.19999999999999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133.60000000000002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348.48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81.599999999999994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O527:S527"/>
    <mergeCell ref="O461:S461"/>
    <mergeCell ref="D288:E288"/>
    <mergeCell ref="D459:E459"/>
    <mergeCell ref="O156:S156"/>
    <mergeCell ref="D136:E136"/>
    <mergeCell ref="O227:S227"/>
    <mergeCell ref="O398:S398"/>
    <mergeCell ref="O376:U376"/>
    <mergeCell ref="D154:E154"/>
    <mergeCell ref="O373:S373"/>
    <mergeCell ref="D225:E225"/>
    <mergeCell ref="D461:E461"/>
    <mergeCell ref="D358:E358"/>
    <mergeCell ref="G17:G18"/>
    <mergeCell ref="O94:U94"/>
    <mergeCell ref="O367:S367"/>
    <mergeCell ref="D314:E314"/>
    <mergeCell ref="O288:S288"/>
    <mergeCell ref="O459:S45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A44:Y44"/>
    <mergeCell ref="O423:S423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435:U435"/>
    <mergeCell ref="A418:N419"/>
    <mergeCell ref="D111:E111"/>
    <mergeCell ref="D282:E282"/>
    <mergeCell ref="O329:S329"/>
    <mergeCell ref="D338:E338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190:E190"/>
    <mergeCell ref="D246:E246"/>
    <mergeCell ref="A443:N444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27:E27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D28:E28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2024-05-21T09:20:30Z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