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1,05,24 Гурджий\"/>
    </mc:Choice>
  </mc:AlternateContent>
  <xr:revisionPtr revIDLastSave="0" documentId="13_ncr:1_{42BD587A-F1ED-4A1E-8D81-F14A3C15EA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X409" i="1" s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W316" i="1"/>
  <c r="BN315" i="1"/>
  <c r="BL315" i="1"/>
  <c r="X315" i="1"/>
  <c r="BO315" i="1" s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Y262" i="1" s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X252" i="1" s="1"/>
  <c r="O251" i="1"/>
  <c r="W249" i="1"/>
  <c r="W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O234" i="1"/>
  <c r="W231" i="1"/>
  <c r="W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N227" i="1"/>
  <c r="BL227" i="1"/>
  <c r="X227" i="1"/>
  <c r="BO227" i="1" s="1"/>
  <c r="O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O224" i="1"/>
  <c r="W221" i="1"/>
  <c r="W220" i="1"/>
  <c r="BN219" i="1"/>
  <c r="BL219" i="1"/>
  <c r="X219" i="1"/>
  <c r="BO219" i="1" s="1"/>
  <c r="O219" i="1"/>
  <c r="BN218" i="1"/>
  <c r="BL218" i="1"/>
  <c r="X218" i="1"/>
  <c r="X220" i="1" s="1"/>
  <c r="O218" i="1"/>
  <c r="W216" i="1"/>
  <c r="W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O204" i="1" s="1"/>
  <c r="O204" i="1"/>
  <c r="BN203" i="1"/>
  <c r="BL203" i="1"/>
  <c r="X203" i="1"/>
  <c r="BO203" i="1" s="1"/>
  <c r="O203" i="1"/>
  <c r="BN202" i="1"/>
  <c r="BL202" i="1"/>
  <c r="X202" i="1"/>
  <c r="BO202" i="1" s="1"/>
  <c r="O202" i="1"/>
  <c r="BO201" i="1"/>
  <c r="BN201" i="1"/>
  <c r="BM201" i="1"/>
  <c r="BL201" i="1"/>
  <c r="Y201" i="1"/>
  <c r="X201" i="1"/>
  <c r="O201" i="1"/>
  <c r="W199" i="1"/>
  <c r="W198" i="1"/>
  <c r="BN197" i="1"/>
  <c r="BL197" i="1"/>
  <c r="X197" i="1"/>
  <c r="BO197" i="1" s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BN106" i="1"/>
  <c r="BL106" i="1"/>
  <c r="X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E550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42" i="1" s="1"/>
  <c r="BL22" i="1"/>
  <c r="X22" i="1"/>
  <c r="B550" i="1" s="1"/>
  <c r="H10" i="1"/>
  <c r="A9" i="1"/>
  <c r="A10" i="1" s="1"/>
  <c r="D7" i="1"/>
  <c r="P6" i="1"/>
  <c r="O2" i="1"/>
  <c r="BO145" i="1" l="1"/>
  <c r="BM145" i="1"/>
  <c r="Y145" i="1"/>
  <c r="BO177" i="1"/>
  <c r="BM177" i="1"/>
  <c r="Y177" i="1"/>
  <c r="BO195" i="1"/>
  <c r="BM195" i="1"/>
  <c r="Y195" i="1"/>
  <c r="BO225" i="1"/>
  <c r="BM225" i="1"/>
  <c r="Y225" i="1"/>
  <c r="BO244" i="1"/>
  <c r="BM244" i="1"/>
  <c r="Y244" i="1"/>
  <c r="BO287" i="1"/>
  <c r="BM287" i="1"/>
  <c r="Y287" i="1"/>
  <c r="BO349" i="1"/>
  <c r="BM349" i="1"/>
  <c r="Y349" i="1"/>
  <c r="X355" i="1"/>
  <c r="X354" i="1"/>
  <c r="BO353" i="1"/>
  <c r="BM353" i="1"/>
  <c r="Y353" i="1"/>
  <c r="Y354" i="1" s="1"/>
  <c r="BO358" i="1"/>
  <c r="BM358" i="1"/>
  <c r="Y358" i="1"/>
  <c r="BO392" i="1"/>
  <c r="BM392" i="1"/>
  <c r="Y392" i="1"/>
  <c r="BO422" i="1"/>
  <c r="BM422" i="1"/>
  <c r="Y422" i="1"/>
  <c r="BO467" i="1"/>
  <c r="BM467" i="1"/>
  <c r="Y467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0" i="1"/>
  <c r="Y68" i="1"/>
  <c r="BM68" i="1"/>
  <c r="Y76" i="1"/>
  <c r="BM76" i="1"/>
  <c r="Y84" i="1"/>
  <c r="BM84" i="1"/>
  <c r="Y98" i="1"/>
  <c r="BM98" i="1"/>
  <c r="Y110" i="1"/>
  <c r="BM110" i="1"/>
  <c r="BO114" i="1"/>
  <c r="BM114" i="1"/>
  <c r="BO126" i="1"/>
  <c r="BM126" i="1"/>
  <c r="Y126" i="1"/>
  <c r="BO158" i="1"/>
  <c r="BM158" i="1"/>
  <c r="Y158" i="1"/>
  <c r="BO187" i="1"/>
  <c r="BM187" i="1"/>
  <c r="Y187" i="1"/>
  <c r="BO210" i="1"/>
  <c r="BM210" i="1"/>
  <c r="Y210" i="1"/>
  <c r="X249" i="1"/>
  <c r="BO236" i="1"/>
  <c r="BM236" i="1"/>
  <c r="Y236" i="1"/>
  <c r="BO265" i="1"/>
  <c r="BM265" i="1"/>
  <c r="Y265" i="1"/>
  <c r="BO304" i="1"/>
  <c r="BM304" i="1"/>
  <c r="Y304" i="1"/>
  <c r="X310" i="1"/>
  <c r="BO309" i="1"/>
  <c r="BM309" i="1"/>
  <c r="Y309" i="1"/>
  <c r="Y310" i="1" s="1"/>
  <c r="BO313" i="1"/>
  <c r="BM313" i="1"/>
  <c r="Y313" i="1"/>
  <c r="BO372" i="1"/>
  <c r="BM372" i="1"/>
  <c r="Y372" i="1"/>
  <c r="BO400" i="1"/>
  <c r="BM400" i="1"/>
  <c r="Y400" i="1"/>
  <c r="BO438" i="1"/>
  <c r="BM438" i="1"/>
  <c r="Y438" i="1"/>
  <c r="BO483" i="1"/>
  <c r="BM483" i="1"/>
  <c r="Y483" i="1"/>
  <c r="X160" i="1"/>
  <c r="I550" i="1"/>
  <c r="X199" i="1"/>
  <c r="X283" i="1"/>
  <c r="BO334" i="1"/>
  <c r="BM334" i="1"/>
  <c r="Y334" i="1"/>
  <c r="BO343" i="1"/>
  <c r="BM343" i="1"/>
  <c r="Y343" i="1"/>
  <c r="BO366" i="1"/>
  <c r="BM366" i="1"/>
  <c r="Y366" i="1"/>
  <c r="BO390" i="1"/>
  <c r="BM390" i="1"/>
  <c r="Y390" i="1"/>
  <c r="BO398" i="1"/>
  <c r="BM398" i="1"/>
  <c r="Y398" i="1"/>
  <c r="BO417" i="1"/>
  <c r="BM417" i="1"/>
  <c r="Y417" i="1"/>
  <c r="BO432" i="1"/>
  <c r="BM432" i="1"/>
  <c r="Y432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W541" i="1"/>
  <c r="W543" i="1" s="1"/>
  <c r="Y23" i="1"/>
  <c r="BM23" i="1"/>
  <c r="W540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X120" i="1"/>
  <c r="Y108" i="1"/>
  <c r="BM108" i="1"/>
  <c r="Y112" i="1"/>
  <c r="BM112" i="1"/>
  <c r="Y116" i="1"/>
  <c r="BM116" i="1"/>
  <c r="Y124" i="1"/>
  <c r="BM124" i="1"/>
  <c r="Y128" i="1"/>
  <c r="BM128" i="1"/>
  <c r="F550" i="1"/>
  <c r="Y137" i="1"/>
  <c r="BM137" i="1"/>
  <c r="G550" i="1"/>
  <c r="Y152" i="1"/>
  <c r="BM152" i="1"/>
  <c r="Y156" i="1"/>
  <c r="BM156" i="1"/>
  <c r="Y165" i="1"/>
  <c r="BM165" i="1"/>
  <c r="X171" i="1"/>
  <c r="Y175" i="1"/>
  <c r="BM175" i="1"/>
  <c r="Y181" i="1"/>
  <c r="BM181" i="1"/>
  <c r="BO181" i="1"/>
  <c r="Y185" i="1"/>
  <c r="BM185" i="1"/>
  <c r="Y189" i="1"/>
  <c r="BM189" i="1"/>
  <c r="Y193" i="1"/>
  <c r="BM193" i="1"/>
  <c r="Y197" i="1"/>
  <c r="BM197" i="1"/>
  <c r="X205" i="1"/>
  <c r="Y203" i="1"/>
  <c r="BM203" i="1"/>
  <c r="J550" i="1"/>
  <c r="Y212" i="1"/>
  <c r="BM212" i="1"/>
  <c r="Y218" i="1"/>
  <c r="BM218" i="1"/>
  <c r="BO218" i="1"/>
  <c r="X231" i="1"/>
  <c r="Y227" i="1"/>
  <c r="BM227" i="1"/>
  <c r="Y234" i="1"/>
  <c r="BM234" i="1"/>
  <c r="BO234" i="1"/>
  <c r="Y238" i="1"/>
  <c r="BM238" i="1"/>
  <c r="Y242" i="1"/>
  <c r="BM242" i="1"/>
  <c r="Y246" i="1"/>
  <c r="BM246" i="1"/>
  <c r="X260" i="1"/>
  <c r="Y258" i="1"/>
  <c r="BM258" i="1"/>
  <c r="Y263" i="1"/>
  <c r="BM263" i="1"/>
  <c r="Y267" i="1"/>
  <c r="BM267" i="1"/>
  <c r="Y275" i="1"/>
  <c r="BM275" i="1"/>
  <c r="Y280" i="1"/>
  <c r="BM280" i="1"/>
  <c r="BO280" i="1"/>
  <c r="Y281" i="1"/>
  <c r="BM281" i="1"/>
  <c r="Y294" i="1"/>
  <c r="BM294" i="1"/>
  <c r="Y298" i="1"/>
  <c r="BM298" i="1"/>
  <c r="Y315" i="1"/>
  <c r="BM315" i="1"/>
  <c r="BO335" i="1"/>
  <c r="BM335" i="1"/>
  <c r="Y335" i="1"/>
  <c r="BO360" i="1"/>
  <c r="BM360" i="1"/>
  <c r="Y360" i="1"/>
  <c r="BO374" i="1"/>
  <c r="BM374" i="1"/>
  <c r="Y374" i="1"/>
  <c r="BO394" i="1"/>
  <c r="BM394" i="1"/>
  <c r="Y394" i="1"/>
  <c r="BO406" i="1"/>
  <c r="BM406" i="1"/>
  <c r="Y406" i="1"/>
  <c r="BO428" i="1"/>
  <c r="BM428" i="1"/>
  <c r="Y428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T550" i="1"/>
  <c r="F9" i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53" i="1"/>
  <c r="X259" i="1"/>
  <c r="BO266" i="1"/>
  <c r="BM266" i="1"/>
  <c r="Y266" i="1"/>
  <c r="BO270" i="1"/>
  <c r="BM270" i="1"/>
  <c r="Y270" i="1"/>
  <c r="X272" i="1"/>
  <c r="X277" i="1"/>
  <c r="BO274" i="1"/>
  <c r="BM274" i="1"/>
  <c r="Y274" i="1"/>
  <c r="BO288" i="1"/>
  <c r="BM288" i="1"/>
  <c r="Y288" i="1"/>
  <c r="X290" i="1"/>
  <c r="O550" i="1"/>
  <c r="X300" i="1"/>
  <c r="BO293" i="1"/>
  <c r="BM293" i="1"/>
  <c r="Y293" i="1"/>
  <c r="BO297" i="1"/>
  <c r="BM297" i="1"/>
  <c r="Y297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3" i="1"/>
  <c r="X412" i="1"/>
  <c r="BO411" i="1"/>
  <c r="BM411" i="1"/>
  <c r="Y411" i="1"/>
  <c r="Y412" i="1" s="1"/>
  <c r="BO416" i="1"/>
  <c r="BM416" i="1"/>
  <c r="Y416" i="1"/>
  <c r="Y418" i="1" s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H550" i="1"/>
  <c r="H9" i="1"/>
  <c r="Y22" i="1"/>
  <c r="Y24" i="1" s="1"/>
  <c r="BM22" i="1"/>
  <c r="BO22" i="1"/>
  <c r="W544" i="1"/>
  <c r="X25" i="1"/>
  <c r="Y28" i="1"/>
  <c r="BM28" i="1"/>
  <c r="Y30" i="1"/>
  <c r="BM30" i="1"/>
  <c r="Y32" i="1"/>
  <c r="BM32" i="1"/>
  <c r="C550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Y97" i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Y130" i="1" s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Y164" i="1"/>
  <c r="Y166" i="1" s="1"/>
  <c r="BM164" i="1"/>
  <c r="BO164" i="1"/>
  <c r="X167" i="1"/>
  <c r="Y170" i="1"/>
  <c r="Y171" i="1" s="1"/>
  <c r="BM170" i="1"/>
  <c r="Y174" i="1"/>
  <c r="Y178" i="1" s="1"/>
  <c r="BM174" i="1"/>
  <c r="BO174" i="1"/>
  <c r="Y176" i="1"/>
  <c r="BM176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6" i="1"/>
  <c r="BM196" i="1"/>
  <c r="Y202" i="1"/>
  <c r="BM202" i="1"/>
  <c r="Y204" i="1"/>
  <c r="BM204" i="1"/>
  <c r="Y209" i="1"/>
  <c r="BM209" i="1"/>
  <c r="BO209" i="1"/>
  <c r="Y211" i="1"/>
  <c r="BM211" i="1"/>
  <c r="Y213" i="1"/>
  <c r="BM213" i="1"/>
  <c r="X216" i="1"/>
  <c r="Y219" i="1"/>
  <c r="Y220" i="1" s="1"/>
  <c r="BM219" i="1"/>
  <c r="Y224" i="1"/>
  <c r="BM224" i="1"/>
  <c r="BO224" i="1"/>
  <c r="Y226" i="1"/>
  <c r="BM226" i="1"/>
  <c r="Y228" i="1"/>
  <c r="BM228" i="1"/>
  <c r="L550" i="1"/>
  <c r="N550" i="1"/>
  <c r="Y235" i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2" i="1" s="1"/>
  <c r="BM251" i="1"/>
  <c r="BO251" i="1"/>
  <c r="Y255" i="1"/>
  <c r="Y259" i="1" s="1"/>
  <c r="BM255" i="1"/>
  <c r="BO255" i="1"/>
  <c r="Y257" i="1"/>
  <c r="BM257" i="1"/>
  <c r="X271" i="1"/>
  <c r="BO262" i="1"/>
  <c r="BM262" i="1"/>
  <c r="BO264" i="1"/>
  <c r="BM264" i="1"/>
  <c r="Y264" i="1"/>
  <c r="Y271" i="1" s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17" i="1"/>
  <c r="X316" i="1"/>
  <c r="BO330" i="1"/>
  <c r="BM330" i="1"/>
  <c r="Y330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X439" i="1"/>
  <c r="R550" i="1"/>
  <c r="P550" i="1"/>
  <c r="X311" i="1"/>
  <c r="Q550" i="1"/>
  <c r="X339" i="1"/>
  <c r="S550" i="1"/>
  <c r="X386" i="1"/>
  <c r="X419" i="1"/>
  <c r="BO423" i="1"/>
  <c r="BM423" i="1"/>
  <c r="Y423" i="1"/>
  <c r="Y424" i="1" s="1"/>
  <c r="X425" i="1"/>
  <c r="X434" i="1"/>
  <c r="BO427" i="1"/>
  <c r="BM427" i="1"/>
  <c r="Y427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363" i="1" l="1"/>
  <c r="Y289" i="1"/>
  <c r="Y316" i="1"/>
  <c r="Y248" i="1"/>
  <c r="Y34" i="1"/>
  <c r="Y507" i="1"/>
  <c r="Y514" i="1"/>
  <c r="Y454" i="1"/>
  <c r="Y434" i="1"/>
  <c r="Y408" i="1"/>
  <c r="Y339" i="1"/>
  <c r="Y205" i="1"/>
  <c r="Y198" i="1"/>
  <c r="Y103" i="1"/>
  <c r="Y523" i="1"/>
  <c r="Y402" i="1"/>
  <c r="X541" i="1"/>
  <c r="Y538" i="1"/>
  <c r="Y491" i="1"/>
  <c r="Y300" i="1"/>
  <c r="Y471" i="1"/>
  <c r="Y230" i="1"/>
  <c r="Y215" i="1"/>
  <c r="Y160" i="1"/>
  <c r="Y147" i="1"/>
  <c r="Y139" i="1"/>
  <c r="Y120" i="1"/>
  <c r="X540" i="1"/>
  <c r="X542" i="1"/>
  <c r="Y277" i="1"/>
  <c r="X544" i="1"/>
  <c r="Y545" i="1" l="1"/>
  <c r="X543" i="1"/>
</calcChain>
</file>

<file path=xl/sharedStrings.xml><?xml version="1.0" encoding="utf-8"?>
<sst xmlns="http://schemas.openxmlformats.org/spreadsheetml/2006/main" count="2336" uniqueCount="776">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</sst>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18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55" t="s">
        <v>0</v>
      </c>
      <c r="E1" s="378"/>
      <c r="F1" s="378"/>
      <c r="G1" s="12" t="s">
        <v>1</v>
      </c>
      <c r="H1" s="555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8" t="s">
        <v>9</v>
      </c>
      <c r="G5" s="414"/>
      <c r="H5" s="685"/>
      <c r="I5" s="724"/>
      <c r="J5" s="724"/>
      <c r="K5" s="724"/>
      <c r="L5" s="686"/>
      <c r="M5" s="58"/>
      <c r="O5" s="24" t="s">
        <v>10</v>
      </c>
      <c r="P5" s="455">
        <v>45430</v>
      </c>
      <c r="Q5" s="456"/>
      <c r="S5" s="557" t="s">
        <v>11</v>
      </c>
      <c r="T5" s="481"/>
      <c r="U5" s="560" t="s">
        <v>12</v>
      </c>
      <c r="V5" s="456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6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Суббота</v>
      </c>
      <c r="Q6" s="381"/>
      <c r="S6" s="733" t="s">
        <v>16</v>
      </c>
      <c r="T6" s="481"/>
      <c r="U6" s="508" t="s">
        <v>17</v>
      </c>
      <c r="V6" s="509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78" t="str">
        <f>IFERROR(VLOOKUP(DeliveryAddress,Table,3,0),1)</f>
        <v>5</v>
      </c>
      <c r="E7" s="579"/>
      <c r="F7" s="579"/>
      <c r="G7" s="579"/>
      <c r="H7" s="579"/>
      <c r="I7" s="579"/>
      <c r="J7" s="579"/>
      <c r="K7" s="579"/>
      <c r="L7" s="395"/>
      <c r="M7" s="60"/>
      <c r="O7" s="24"/>
      <c r="P7" s="42"/>
      <c r="Q7" s="42"/>
      <c r="S7" s="383"/>
      <c r="T7" s="481"/>
      <c r="U7" s="510"/>
      <c r="V7" s="511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0.33333333333333331</v>
      </c>
      <c r="Q8" s="395"/>
      <c r="S8" s="383"/>
      <c r="T8" s="481"/>
      <c r="U8" s="510"/>
      <c r="V8" s="511"/>
      <c r="AA8" s="51"/>
      <c r="AB8" s="51"/>
      <c r="AC8" s="51"/>
    </row>
    <row r="9" spans="1:30" s="370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2"/>
      <c r="E9" s="458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7" t="str">
        <f>IF(AND($A$9="Тип доверенности/получателя при получении в адресе перегруза:",$D$9="Разовая доверенность"),"Введите ФИО","")</f>
        <v/>
      </c>
      <c r="I9" s="458"/>
      <c r="J9" s="4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8"/>
      <c r="L9" s="458"/>
      <c r="M9" s="371"/>
      <c r="O9" s="26" t="s">
        <v>20</v>
      </c>
      <c r="P9" s="632"/>
      <c r="Q9" s="390"/>
      <c r="S9" s="383"/>
      <c r="T9" s="481"/>
      <c r="U9" s="512"/>
      <c r="V9" s="513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2"/>
      <c r="E10" s="458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24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84"/>
      <c r="Q10" s="585"/>
      <c r="T10" s="24" t="s">
        <v>22</v>
      </c>
      <c r="U10" s="760" t="s">
        <v>23</v>
      </c>
      <c r="V10" s="509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6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2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2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2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60" t="s">
        <v>52</v>
      </c>
      <c r="Y17" s="387" t="s">
        <v>53</v>
      </c>
      <c r="Z17" s="531" t="s">
        <v>54</v>
      </c>
      <c r="AA17" s="531" t="s">
        <v>55</v>
      </c>
      <c r="AB17" s="531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1"/>
      <c r="Y18" s="388"/>
      <c r="Z18" s="532"/>
      <c r="AA18" s="532"/>
      <c r="AB18" s="702"/>
      <c r="AC18" s="703"/>
      <c r="AD18" s="704"/>
      <c r="AE18" s="676"/>
      <c r="BB18" s="383"/>
    </row>
    <row r="19" spans="1:67" ht="27.75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67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9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7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0</v>
      </c>
      <c r="X61" s="375">
        <f>IFERROR(X57/H57,"0")+IFERROR(X58/H58,"0")+IFERROR(X59/H59,"0")+IFERROR(X60/H60,"0")</f>
        <v>0</v>
      </c>
      <c r="Y61" s="375">
        <f>IFERROR(IF(Y57="",0,Y57),"0")+IFERROR(IF(Y58="",0,Y58),"0")+IFERROR(IF(Y59="",0,Y59),"0")+IFERROR(IF(Y60="",0,Y60),"0")</f>
        <v>0</v>
      </c>
      <c r="Z61" s="376"/>
      <c r="AA61" s="376"/>
    </row>
    <row r="62" spans="1:67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0</v>
      </c>
      <c r="X62" s="375">
        <f>IFERROR(SUM(X57:X60),"0")</f>
        <v>0</v>
      </c>
      <c r="Y62" s="37"/>
      <c r="Z62" s="376"/>
      <c r="AA62" s="376"/>
    </row>
    <row r="63" spans="1:67" ht="16.5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86">
        <v>4607091385670</v>
      </c>
      <c r="E66" s="381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81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86">
        <v>4607091385670</v>
      </c>
      <c r="E67" s="381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8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81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4301011514</v>
      </c>
      <c r="D70" s="386">
        <v>4680115882133</v>
      </c>
      <c r="E70" s="381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7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4301011703</v>
      </c>
      <c r="D71" s="386">
        <v>4680115882133</v>
      </c>
      <c r="E71" s="381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6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6"/>
      <c r="AA86" s="376"/>
    </row>
    <row r="87" spans="1:67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0</v>
      </c>
      <c r="X87" s="375">
        <f>IFERROR(SUM(X65:X85),"0")</f>
        <v>0</v>
      </c>
      <c r="Y87" s="37"/>
      <c r="Z87" s="376"/>
      <c r="AA87" s="376"/>
    </row>
    <row r="88" spans="1:67" ht="14.25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3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5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4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6"/>
      <c r="AA120" s="376"/>
    </row>
    <row r="121" spans="1:67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0</v>
      </c>
      <c r="X121" s="375">
        <f>IFERROR(SUM(X106:X119),"0")</f>
        <v>0</v>
      </c>
      <c r="Y121" s="37"/>
      <c r="Z121" s="376"/>
      <c r="AA121" s="376"/>
    </row>
    <row r="122" spans="1:67" ht="14.25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4301060350</v>
      </c>
      <c r="D124" s="386">
        <v>4680115881532</v>
      </c>
      <c r="E124" s="381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213</v>
      </c>
      <c r="B125" s="54" t="s">
        <v>215</v>
      </c>
      <c r="C125" s="31">
        <v>4301060371</v>
      </c>
      <c r="D125" s="386">
        <v>4680115881532</v>
      </c>
      <c r="E125" s="381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4301060366</v>
      </c>
      <c r="D126" s="386">
        <v>4680115881532</v>
      </c>
      <c r="E126" s="381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6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4301051360</v>
      </c>
      <c r="D134" s="386">
        <v>4607091385168</v>
      </c>
      <c r="E134" s="381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86">
        <v>4607091385168</v>
      </c>
      <c r="E135" s="381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4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0</v>
      </c>
      <c r="X139" s="375">
        <f>IFERROR(X134/H134,"0")+IFERROR(X135/H135,"0")+IFERROR(X136/H136,"0")+IFERROR(X137/H137,"0")+IFERROR(X138/H138,"0")</f>
        <v>0</v>
      </c>
      <c r="Y139" s="375">
        <f>IFERROR(IF(Y134="",0,Y134),"0")+IFERROR(IF(Y135="",0,Y135),"0")+IFERROR(IF(Y136="",0,Y136),"0")+IFERROR(IF(Y137="",0,Y137),"0")+IFERROR(IF(Y138="",0,Y138),"0")</f>
        <v>0</v>
      </c>
      <c r="Z139" s="376"/>
      <c r="AA139" s="376"/>
    </row>
    <row r="140" spans="1:67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0</v>
      </c>
      <c r="X140" s="375">
        <f>IFERROR(SUM(X134:X138),"0")</f>
        <v>0</v>
      </c>
      <c r="Y140" s="37"/>
      <c r="Z140" s="376"/>
      <c r="AA140" s="376"/>
    </row>
    <row r="141" spans="1:67" ht="27.75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8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4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5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4100</v>
      </c>
      <c r="X262" s="374">
        <f t="shared" ref="X262:X270" si="55">IFERROR(IF(W262="",0,CEILING((W262/$H262),1)*$H262),"")</f>
        <v>4102.8</v>
      </c>
      <c r="Y262" s="36">
        <f>IFERROR(IF(X262=0,"",ROUNDUP(X262/H262,0)*0.02175),"")</f>
        <v>11.440499999999998</v>
      </c>
      <c r="Z262" s="56"/>
      <c r="AA262" s="57"/>
      <c r="AE262" s="64"/>
      <c r="BB262" s="215" t="s">
        <v>1</v>
      </c>
      <c r="BL262" s="64">
        <f t="shared" ref="BL262:BL270" si="56">IFERROR(W262*I262/H262,"0")</f>
        <v>4393.3076923076924</v>
      </c>
      <c r="BM262" s="64">
        <f t="shared" ref="BM262:BM270" si="57">IFERROR(X262*I262/H262,"0")</f>
        <v>4396.308</v>
      </c>
      <c r="BN262" s="64">
        <f t="shared" ref="BN262:BN270" si="58">IFERROR(1/J262*(W262/H262),"0")</f>
        <v>9.3864468864468851</v>
      </c>
      <c r="BO262" s="64">
        <f t="shared" ref="BO262:BO270" si="59">IFERROR(1/J262*(X262/H262),"0")</f>
        <v>9.3928571428571423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10.8</v>
      </c>
      <c r="X266" s="374">
        <f t="shared" si="55"/>
        <v>10.8</v>
      </c>
      <c r="Y266" s="36">
        <f>IFERROR(IF(X266=0,"",ROUNDUP(X266/H266,0)*0.00937),"")</f>
        <v>2.811E-2</v>
      </c>
      <c r="Z266" s="56"/>
      <c r="AA266" s="57"/>
      <c r="AE266" s="64"/>
      <c r="BB266" s="219" t="s">
        <v>1</v>
      </c>
      <c r="BL266" s="64">
        <f t="shared" si="56"/>
        <v>11.628000000000002</v>
      </c>
      <c r="BM266" s="64">
        <f t="shared" si="57"/>
        <v>11.628000000000002</v>
      </c>
      <c r="BN266" s="64">
        <f t="shared" si="58"/>
        <v>2.5000000000000001E-2</v>
      </c>
      <c r="BO266" s="64">
        <f t="shared" si="59"/>
        <v>2.5000000000000001E-2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528.64102564102564</v>
      </c>
      <c r="X271" s="375">
        <f>IFERROR(X262/H262,"0")+IFERROR(X263/H263,"0")+IFERROR(X264/H264,"0")+IFERROR(X265/H265,"0")+IFERROR(X266/H266,"0")+IFERROR(X267/H267,"0")+IFERROR(X268/H268,"0")+IFERROR(X269/H269,"0")+IFERROR(X270/H270,"0")</f>
        <v>529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11.468609999999998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4110.8</v>
      </c>
      <c r="X272" s="375">
        <f>IFERROR(SUM(X262:X270),"0")</f>
        <v>4113.6000000000004</v>
      </c>
      <c r="Y272" s="37"/>
      <c r="Z272" s="376"/>
      <c r="AA272" s="376"/>
    </row>
    <row r="273" spans="1:67" ht="14.25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2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2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7.65</v>
      </c>
      <c r="X282" s="374">
        <f>IFERROR(IF(W282="",0,CEILING((W282/$H282),1)*$H282),"")</f>
        <v>7.6499999999999995</v>
      </c>
      <c r="Y282" s="36">
        <f>IFERROR(IF(X282=0,"",ROUNDUP(X282/H282,0)*0.00753),"")</f>
        <v>2.2589999999999999E-2</v>
      </c>
      <c r="Z282" s="56"/>
      <c r="AA282" s="57"/>
      <c r="AE282" s="64"/>
      <c r="BB282" s="229" t="s">
        <v>1</v>
      </c>
      <c r="BL282" s="64">
        <f>IFERROR(W282*I282/H282,"0")</f>
        <v>8.6999999999999993</v>
      </c>
      <c r="BM282" s="64">
        <f>IFERROR(X282*I282/H282,"0")</f>
        <v>8.6999999999999993</v>
      </c>
      <c r="BN282" s="64">
        <f>IFERROR(1/J282*(W282/H282),"0")</f>
        <v>1.9230769230769232E-2</v>
      </c>
      <c r="BO282" s="64">
        <f>IFERROR(1/J282*(X282/H282),"0")</f>
        <v>1.9230769230769232E-2</v>
      </c>
    </row>
    <row r="283" spans="1:67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3.0000000000000004</v>
      </c>
      <c r="X283" s="375">
        <f>IFERROR(X280/H280,"0")+IFERROR(X281/H281,"0")+IFERROR(X282/H282,"0")</f>
        <v>3</v>
      </c>
      <c r="Y283" s="375">
        <f>IFERROR(IF(Y280="",0,Y280),"0")+IFERROR(IF(Y281="",0,Y281),"0")+IFERROR(IF(Y282="",0,Y282),"0")</f>
        <v>2.2589999999999999E-2</v>
      </c>
      <c r="Z283" s="376"/>
      <c r="AA283" s="376"/>
    </row>
    <row r="284" spans="1:67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7.65</v>
      </c>
      <c r="X284" s="375">
        <f>IFERROR(SUM(X280:X282),"0")</f>
        <v>7.6499999999999995</v>
      </c>
      <c r="Y284" s="37"/>
      <c r="Z284" s="376"/>
      <c r="AA284" s="376"/>
    </row>
    <row r="285" spans="1:67" ht="14.25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4301011619</v>
      </c>
      <c r="D295" s="386">
        <v>4607091387452</v>
      </c>
      <c r="E295" s="381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4301011322</v>
      </c>
      <c r="D296" s="386">
        <v>4607091387452</v>
      </c>
      <c r="E296" s="381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7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0</v>
      </c>
      <c r="X316" s="375">
        <f>IFERROR(X313/H313,"0")+IFERROR(X314/H314,"0")+IFERROR(X315/H315,"0")</f>
        <v>0</v>
      </c>
      <c r="Y316" s="375">
        <f>IFERROR(IF(Y313="",0,Y313),"0")+IFERROR(IF(Y314="",0,Y314),"0")+IFERROR(IF(Y315="",0,Y315),"0")</f>
        <v>0</v>
      </c>
      <c r="Z316" s="376"/>
      <c r="AA316" s="376"/>
    </row>
    <row r="317" spans="1:67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0</v>
      </c>
      <c r="X317" s="375">
        <f>IFERROR(SUM(X313:X315),"0")</f>
        <v>0</v>
      </c>
      <c r="Y317" s="37"/>
      <c r="Z317" s="376"/>
      <c r="AA317" s="376"/>
    </row>
    <row r="318" spans="1:67" ht="14.25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4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4301011239</v>
      </c>
      <c r="D329" s="386">
        <v>4607091383997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IFERROR(IF(X330=0,"",ROUNDUP(X330/H330,0)*0.02175),"")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464</v>
      </c>
      <c r="C331" s="31">
        <v>4301011865</v>
      </c>
      <c r="D331" s="386">
        <v>4680115884076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">
        <v>465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466</v>
      </c>
      <c r="B332" s="54" t="s">
        <v>467</v>
      </c>
      <c r="C332" s="31">
        <v>4301011240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5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6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IFERROR(IF(X333=0,"",ROUNDUP(X333/H333,0)*0.02175),"")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4301011238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7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550</v>
      </c>
      <c r="X336" s="374">
        <f t="shared" si="65"/>
        <v>555</v>
      </c>
      <c r="Y336" s="36">
        <f>IFERROR(IF(X336=0,"",ROUNDUP(X336/H336,0)*0.02175),"")</f>
        <v>0.80474999999999997</v>
      </c>
      <c r="Z336" s="56"/>
      <c r="AA336" s="57"/>
      <c r="AE336" s="64"/>
      <c r="BB336" s="255" t="s">
        <v>1</v>
      </c>
      <c r="BL336" s="64">
        <f t="shared" si="66"/>
        <v>567.6</v>
      </c>
      <c r="BM336" s="64">
        <f t="shared" si="67"/>
        <v>572.76</v>
      </c>
      <c r="BN336" s="64">
        <f t="shared" si="68"/>
        <v>0.76388888888888884</v>
      </c>
      <c r="BO336" s="64">
        <f t="shared" si="69"/>
        <v>0.77083333333333326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36.666666666666664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37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0.80474999999999997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550</v>
      </c>
      <c r="X340" s="375">
        <f>IFERROR(SUM(X329:X338),"0")</f>
        <v>555</v>
      </c>
      <c r="Y340" s="37"/>
      <c r="Z340" s="376"/>
      <c r="AA340" s="376"/>
    </row>
    <row r="341" spans="1:67" ht="14.25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0</v>
      </c>
      <c r="X342" s="374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58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8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0</v>
      </c>
      <c r="X345" s="375">
        <f>IFERROR(X342/H342,"0")+IFERROR(X343/H343,"0")+IFERROR(X344/H344,"0")</f>
        <v>0</v>
      </c>
      <c r="Y345" s="375">
        <f>IFERROR(IF(Y342="",0,Y342),"0")+IFERROR(IF(Y343="",0,Y343),"0")+IFERROR(IF(Y344="",0,Y344),"0")</f>
        <v>0</v>
      </c>
      <c r="Z345" s="376"/>
      <c r="AA345" s="376"/>
    </row>
    <row r="346" spans="1:67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0</v>
      </c>
      <c r="X346" s="375">
        <f>IFERROR(SUM(X342:X344),"0")</f>
        <v>0</v>
      </c>
      <c r="Y346" s="37"/>
      <c r="Z346" s="376"/>
      <c r="AA346" s="376"/>
    </row>
    <row r="347" spans="1:67" ht="14.25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4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5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76"/>
      <c r="AA402" s="376"/>
    </row>
    <row r="403" spans="1:67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0</v>
      </c>
      <c r="X403" s="375">
        <f>IFERROR(SUM(X389:X401),"0")</f>
        <v>0</v>
      </c>
      <c r="Y403" s="37"/>
      <c r="Z403" s="376"/>
      <c r="AA403" s="376"/>
    </row>
    <row r="404" spans="1:67" ht="14.25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44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4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3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4301011369</v>
      </c>
      <c r="D460" s="386">
        <v>4680115885226</v>
      </c>
      <c r="E460" s="381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87" t="s">
        <v>607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86">
        <v>4607091383522</v>
      </c>
      <c r="E461" s="381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51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4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376"/>
      <c r="AA471" s="376"/>
    </row>
    <row r="472" spans="1:67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0</v>
      </c>
      <c r="X472" s="375">
        <f>IFERROR(SUM(X459:X470),"0")</f>
        <v>0</v>
      </c>
      <c r="Y472" s="37"/>
      <c r="Z472" s="376"/>
      <c r="AA472" s="376"/>
    </row>
    <row r="473" spans="1:67" ht="14.25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4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8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1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8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34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7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75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44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515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82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3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4301060354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9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4301060408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49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4301060355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4301060407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3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80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81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4668.45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4676.25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81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4981.2356923076923</v>
      </c>
      <c r="X541" s="375">
        <f>IFERROR(SUM(BM22:BM537),"0")</f>
        <v>4989.3959999999997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81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11</v>
      </c>
      <c r="X542" s="38">
        <f>ROUNDUP(SUM(BO22:BO537),0)</f>
        <v>11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81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5256.2356923076923</v>
      </c>
      <c r="X543" s="375">
        <f>GrossWeightTotalR+PalletQtyTotalR*25</f>
        <v>5264.3959999999997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81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568.30769230769226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569</v>
      </c>
      <c r="Y544" s="37"/>
      <c r="Z544" s="376"/>
      <c r="AA544" s="376"/>
    </row>
    <row r="545" spans="1:30" ht="14.25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81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12.295949999999998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3"/>
      <c r="E547" s="473"/>
      <c r="F547" s="474"/>
      <c r="G547" s="400" t="s">
        <v>233</v>
      </c>
      <c r="H547" s="473"/>
      <c r="I547" s="473"/>
      <c r="J547" s="473"/>
      <c r="K547" s="473"/>
      <c r="L547" s="473"/>
      <c r="M547" s="473"/>
      <c r="N547" s="473"/>
      <c r="O547" s="473"/>
      <c r="P547" s="474"/>
      <c r="Q547" s="400" t="s">
        <v>458</v>
      </c>
      <c r="R547" s="474"/>
      <c r="S547" s="400" t="s">
        <v>516</v>
      </c>
      <c r="T547" s="473"/>
      <c r="U547" s="474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0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46">
        <f>IFERROR(X134*1,"0")+IFERROR(X135*1,"0")+IFERROR(X136*1,"0")+IFERROR(X137*1,"0")+IFERROR(X138*1,"0")</f>
        <v>0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4121.25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4121.25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0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555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398:S398"/>
    <mergeCell ref="D461:E461"/>
    <mergeCell ref="O94:U94"/>
    <mergeCell ref="O367:S367"/>
    <mergeCell ref="D314:E314"/>
    <mergeCell ref="O288:S288"/>
    <mergeCell ref="O459:S459"/>
    <mergeCell ref="O423:S423"/>
    <mergeCell ref="O435:U435"/>
    <mergeCell ref="A418:N419"/>
    <mergeCell ref="A443:N444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2024-05-21T09:26:43Z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