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5,24 Пушкарный\"/>
    </mc:Choice>
  </mc:AlternateContent>
  <xr:revisionPtr revIDLastSave="0" documentId="13_ncr:1_{FFC59562-31B0-4A8B-9F04-1C5B652F912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Y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O522" i="2"/>
  <c r="BN522" i="2"/>
  <c r="BL522" i="2"/>
  <c r="X522" i="2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O488" i="2"/>
  <c r="W486" i="2"/>
  <c r="W485" i="2"/>
  <c r="BN484" i="2"/>
  <c r="BL484" i="2"/>
  <c r="Y484" i="2"/>
  <c r="X484" i="2"/>
  <c r="BM484" i="2" s="1"/>
  <c r="O484" i="2"/>
  <c r="BN483" i="2"/>
  <c r="BL483" i="2"/>
  <c r="X483" i="2"/>
  <c r="BM483" i="2" s="1"/>
  <c r="O483" i="2"/>
  <c r="BN482" i="2"/>
  <c r="BL482" i="2"/>
  <c r="X482" i="2"/>
  <c r="O482" i="2"/>
  <c r="BN481" i="2"/>
  <c r="BL481" i="2"/>
  <c r="X481" i="2"/>
  <c r="BO481" i="2" s="1"/>
  <c r="O481" i="2"/>
  <c r="BO480" i="2"/>
  <c r="BN480" i="2"/>
  <c r="BM480" i="2"/>
  <c r="BL480" i="2"/>
  <c r="Y480" i="2"/>
  <c r="X480" i="2"/>
  <c r="O480" i="2"/>
  <c r="BN479" i="2"/>
  <c r="BL479" i="2"/>
  <c r="X479" i="2"/>
  <c r="BO479" i="2" s="1"/>
  <c r="O479" i="2"/>
  <c r="W477" i="2"/>
  <c r="W476" i="2"/>
  <c r="BO475" i="2"/>
  <c r="BN475" i="2"/>
  <c r="BL475" i="2"/>
  <c r="X475" i="2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O467" i="2"/>
  <c r="BN467" i="2"/>
  <c r="BL467" i="2"/>
  <c r="X467" i="2"/>
  <c r="BM467" i="2" s="1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O464" i="2"/>
  <c r="BN463" i="2"/>
  <c r="BL463" i="2"/>
  <c r="X463" i="2"/>
  <c r="BM463" i="2" s="1"/>
  <c r="O463" i="2"/>
  <c r="BO462" i="2"/>
  <c r="BN462" i="2"/>
  <c r="BM462" i="2"/>
  <c r="BL462" i="2"/>
  <c r="Y462" i="2"/>
  <c r="X462" i="2"/>
  <c r="O462" i="2"/>
  <c r="BN461" i="2"/>
  <c r="BL461" i="2"/>
  <c r="X461" i="2"/>
  <c r="BO461" i="2" s="1"/>
  <c r="O461" i="2"/>
  <c r="BN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O437" i="2"/>
  <c r="BN437" i="2"/>
  <c r="BM437" i="2"/>
  <c r="BL437" i="2"/>
  <c r="Y437" i="2"/>
  <c r="X437" i="2"/>
  <c r="O437" i="2"/>
  <c r="W435" i="2"/>
  <c r="W434" i="2"/>
  <c r="BN433" i="2"/>
  <c r="BL433" i="2"/>
  <c r="X433" i="2"/>
  <c r="BO433" i="2" s="1"/>
  <c r="O433" i="2"/>
  <c r="BN432" i="2"/>
  <c r="BL432" i="2"/>
  <c r="Y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O429" i="2"/>
  <c r="BN429" i="2"/>
  <c r="BL429" i="2"/>
  <c r="X429" i="2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O401" i="2"/>
  <c r="BN400" i="2"/>
  <c r="BL400" i="2"/>
  <c r="X400" i="2"/>
  <c r="BO400" i="2" s="1"/>
  <c r="O400" i="2"/>
  <c r="BN399" i="2"/>
  <c r="BL399" i="2"/>
  <c r="Y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Y392" i="2"/>
  <c r="X392" i="2"/>
  <c r="BM392" i="2" s="1"/>
  <c r="O392" i="2"/>
  <c r="BN391" i="2"/>
  <c r="BL391" i="2"/>
  <c r="X391" i="2"/>
  <c r="O391" i="2"/>
  <c r="BO390" i="2"/>
  <c r="BN390" i="2"/>
  <c r="BL390" i="2"/>
  <c r="X390" i="2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Y384" i="2"/>
  <c r="X384" i="2"/>
  <c r="BM384" i="2" s="1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X368" i="2" s="1"/>
  <c r="O367" i="2"/>
  <c r="BO366" i="2"/>
  <c r="BN366" i="2"/>
  <c r="BM366" i="2"/>
  <c r="BL366" i="2"/>
  <c r="Y366" i="2"/>
  <c r="X366" i="2"/>
  <c r="O366" i="2"/>
  <c r="W364" i="2"/>
  <c r="W363" i="2"/>
  <c r="BN362" i="2"/>
  <c r="BL362" i="2"/>
  <c r="X362" i="2"/>
  <c r="BO362" i="2" s="1"/>
  <c r="O362" i="2"/>
  <c r="BO361" i="2"/>
  <c r="BN361" i="2"/>
  <c r="BL361" i="2"/>
  <c r="X361" i="2"/>
  <c r="BM361" i="2" s="1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O358" i="2" s="1"/>
  <c r="O358" i="2"/>
  <c r="W355" i="2"/>
  <c r="W354" i="2"/>
  <c r="BN353" i="2"/>
  <c r="BL353" i="2"/>
  <c r="X353" i="2"/>
  <c r="O353" i="2"/>
  <c r="W351" i="2"/>
  <c r="W350" i="2"/>
  <c r="BN349" i="2"/>
  <c r="BL349" i="2"/>
  <c r="X349" i="2"/>
  <c r="BO349" i="2" s="1"/>
  <c r="O349" i="2"/>
  <c r="BN348" i="2"/>
  <c r="BL348" i="2"/>
  <c r="X348" i="2"/>
  <c r="BM348" i="2" s="1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BO332" i="2" s="1"/>
  <c r="O332" i="2"/>
  <c r="BN331" i="2"/>
  <c r="BL331" i="2"/>
  <c r="X331" i="2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O313" i="2" s="1"/>
  <c r="O313" i="2"/>
  <c r="W311" i="2"/>
  <c r="W310" i="2"/>
  <c r="BN309" i="2"/>
  <c r="BL309" i="2"/>
  <c r="X309" i="2"/>
  <c r="BO309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Y267" i="2"/>
  <c r="X267" i="2"/>
  <c r="BM267" i="2" s="1"/>
  <c r="O267" i="2"/>
  <c r="BN266" i="2"/>
  <c r="BL266" i="2"/>
  <c r="X266" i="2"/>
  <c r="BM266" i="2" s="1"/>
  <c r="O266" i="2"/>
  <c r="BN265" i="2"/>
  <c r="BL265" i="2"/>
  <c r="X265" i="2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BO238" i="2" s="1"/>
  <c r="O238" i="2"/>
  <c r="BO237" i="2"/>
  <c r="BN237" i="2"/>
  <c r="BM237" i="2"/>
  <c r="BL237" i="2"/>
  <c r="Y237" i="2"/>
  <c r="X237" i="2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O234" i="2"/>
  <c r="W231" i="2"/>
  <c r="W230" i="2"/>
  <c r="BN229" i="2"/>
  <c r="BL229" i="2"/>
  <c r="X229" i="2"/>
  <c r="O229" i="2"/>
  <c r="BN228" i="2"/>
  <c r="BL228" i="2"/>
  <c r="X228" i="2"/>
  <c r="BO228" i="2" s="1"/>
  <c r="O228" i="2"/>
  <c r="BN227" i="2"/>
  <c r="BL227" i="2"/>
  <c r="X227" i="2"/>
  <c r="BO227" i="2" s="1"/>
  <c r="O227" i="2"/>
  <c r="BO226" i="2"/>
  <c r="BN226" i="2"/>
  <c r="BM226" i="2"/>
  <c r="BL226" i="2"/>
  <c r="Y226" i="2"/>
  <c r="X226" i="2"/>
  <c r="O226" i="2"/>
  <c r="BN225" i="2"/>
  <c r="BL225" i="2"/>
  <c r="X225" i="2"/>
  <c r="Y225" i="2" s="1"/>
  <c r="O225" i="2"/>
  <c r="BN224" i="2"/>
  <c r="BL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Y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BO211" i="2" s="1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O204" i="2"/>
  <c r="BN203" i="2"/>
  <c r="BL203" i="2"/>
  <c r="X203" i="2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O193" i="2"/>
  <c r="BN192" i="2"/>
  <c r="BL192" i="2"/>
  <c r="X192" i="2"/>
  <c r="Y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BO186" i="2" s="1"/>
  <c r="O186" i="2"/>
  <c r="BN185" i="2"/>
  <c r="BL185" i="2"/>
  <c r="X185" i="2"/>
  <c r="O185" i="2"/>
  <c r="BN184" i="2"/>
  <c r="BL184" i="2"/>
  <c r="X184" i="2"/>
  <c r="O184" i="2"/>
  <c r="BN183" i="2"/>
  <c r="BL183" i="2"/>
  <c r="X183" i="2"/>
  <c r="Y183" i="2" s="1"/>
  <c r="O183" i="2"/>
  <c r="BN182" i="2"/>
  <c r="BL182" i="2"/>
  <c r="X182" i="2"/>
  <c r="O182" i="2"/>
  <c r="BN181" i="2"/>
  <c r="BL181" i="2"/>
  <c r="Y181" i="2"/>
  <c r="X181" i="2"/>
  <c r="BM181" i="2" s="1"/>
  <c r="O181" i="2"/>
  <c r="W179" i="2"/>
  <c r="W178" i="2"/>
  <c r="BN177" i="2"/>
  <c r="BL177" i="2"/>
  <c r="X177" i="2"/>
  <c r="O177" i="2"/>
  <c r="BN176" i="2"/>
  <c r="BL176" i="2"/>
  <c r="Y176" i="2"/>
  <c r="X176" i="2"/>
  <c r="O176" i="2"/>
  <c r="BN175" i="2"/>
  <c r="BL175" i="2"/>
  <c r="X175" i="2"/>
  <c r="BO175" i="2" s="1"/>
  <c r="O175" i="2"/>
  <c r="BN174" i="2"/>
  <c r="BL174" i="2"/>
  <c r="X174" i="2"/>
  <c r="O174" i="2"/>
  <c r="W172" i="2"/>
  <c r="W171" i="2"/>
  <c r="BN170" i="2"/>
  <c r="BL170" i="2"/>
  <c r="X170" i="2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Y159" i="2"/>
  <c r="X159" i="2"/>
  <c r="BM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O155" i="2"/>
  <c r="BN155" i="2"/>
  <c r="BM155" i="2"/>
  <c r="BL155" i="2"/>
  <c r="Y155" i="2"/>
  <c r="X155" i="2"/>
  <c r="O155" i="2"/>
  <c r="BN154" i="2"/>
  <c r="BL154" i="2"/>
  <c r="X154" i="2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O144" i="2"/>
  <c r="BN144" i="2"/>
  <c r="BM144" i="2"/>
  <c r="BL144" i="2"/>
  <c r="Y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O127" i="2"/>
  <c r="BN126" i="2"/>
  <c r="BL126" i="2"/>
  <c r="X126" i="2"/>
  <c r="O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Y119" i="2"/>
  <c r="X119" i="2"/>
  <c r="BO119" i="2" s="1"/>
  <c r="O119" i="2"/>
  <c r="BN118" i="2"/>
  <c r="BL118" i="2"/>
  <c r="X118" i="2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O112" i="2"/>
  <c r="BN111" i="2"/>
  <c r="BL111" i="2"/>
  <c r="Y111" i="2"/>
  <c r="X111" i="2"/>
  <c r="O111" i="2"/>
  <c r="BN110" i="2"/>
  <c r="BL110" i="2"/>
  <c r="X110" i="2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O96" i="2"/>
  <c r="BN96" i="2"/>
  <c r="BL96" i="2"/>
  <c r="X96" i="2"/>
  <c r="O96" i="2"/>
  <c r="W94" i="2"/>
  <c r="W93" i="2"/>
  <c r="BN92" i="2"/>
  <c r="BL92" i="2"/>
  <c r="X92" i="2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Y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O59" i="2" s="1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Y22" i="2" l="1"/>
  <c r="BM22" i="2"/>
  <c r="BO22" i="2"/>
  <c r="BM52" i="2"/>
  <c r="X61" i="2"/>
  <c r="BM59" i="2"/>
  <c r="BM66" i="2"/>
  <c r="Y75" i="2"/>
  <c r="Y83" i="2"/>
  <c r="Y91" i="2"/>
  <c r="Y100" i="2"/>
  <c r="BM100" i="2"/>
  <c r="BO109" i="2"/>
  <c r="BO111" i="2"/>
  <c r="BM111" i="2"/>
  <c r="BM116" i="2"/>
  <c r="BM124" i="2"/>
  <c r="BO126" i="2"/>
  <c r="Y126" i="2"/>
  <c r="BO151" i="2"/>
  <c r="BM151" i="2"/>
  <c r="Y151" i="2"/>
  <c r="BM165" i="2"/>
  <c r="BM177" i="2"/>
  <c r="Y177" i="2"/>
  <c r="BM193" i="2"/>
  <c r="Y193" i="2"/>
  <c r="BM218" i="2"/>
  <c r="BO218" i="2"/>
  <c r="BM242" i="2"/>
  <c r="BM257" i="2"/>
  <c r="Y257" i="2"/>
  <c r="BM295" i="2"/>
  <c r="Y295" i="2"/>
  <c r="BM390" i="2"/>
  <c r="Y390" i="2"/>
  <c r="BM407" i="2"/>
  <c r="Y407" i="2"/>
  <c r="BM429" i="2"/>
  <c r="Y429" i="2"/>
  <c r="BO460" i="2"/>
  <c r="BM460" i="2"/>
  <c r="Y460" i="2"/>
  <c r="BO468" i="2"/>
  <c r="BM468" i="2"/>
  <c r="Y468" i="2"/>
  <c r="BO482" i="2"/>
  <c r="BM482" i="2"/>
  <c r="Y482" i="2"/>
  <c r="BO534" i="2"/>
  <c r="Y534" i="2"/>
  <c r="BM31" i="2"/>
  <c r="BM57" i="2"/>
  <c r="BM69" i="2"/>
  <c r="BM136" i="2"/>
  <c r="BO136" i="2"/>
  <c r="BM158" i="2"/>
  <c r="Y158" i="2"/>
  <c r="Y171" i="2"/>
  <c r="BO170" i="2"/>
  <c r="BM170" i="2"/>
  <c r="Y170" i="2"/>
  <c r="BM182" i="2"/>
  <c r="Y182" i="2"/>
  <c r="BO184" i="2"/>
  <c r="BM184" i="2"/>
  <c r="Y184" i="2"/>
  <c r="BO204" i="2"/>
  <c r="Y204" i="2"/>
  <c r="BO234" i="2"/>
  <c r="Y234" i="2"/>
  <c r="BO265" i="2"/>
  <c r="BM265" i="2"/>
  <c r="Y265" i="2"/>
  <c r="BM287" i="2"/>
  <c r="X310" i="2"/>
  <c r="Y309" i="2"/>
  <c r="Y310" i="2" s="1"/>
  <c r="BM334" i="2"/>
  <c r="BM336" i="2"/>
  <c r="BO336" i="2"/>
  <c r="BO343" i="2"/>
  <c r="BM343" i="2"/>
  <c r="Y343" i="2"/>
  <c r="BM358" i="2"/>
  <c r="BM362" i="2"/>
  <c r="BO374" i="2"/>
  <c r="BM374" i="2"/>
  <c r="Y374" i="2"/>
  <c r="BM391" i="2"/>
  <c r="Y391" i="2"/>
  <c r="BM396" i="2"/>
  <c r="Y396" i="2"/>
  <c r="BM400" i="2"/>
  <c r="BO416" i="2"/>
  <c r="BM416" i="2"/>
  <c r="Y416" i="2"/>
  <c r="BM430" i="2"/>
  <c r="BM433" i="2"/>
  <c r="BM452" i="2"/>
  <c r="Y452" i="2"/>
  <c r="BO464" i="2"/>
  <c r="BM464" i="2"/>
  <c r="Y464" i="2"/>
  <c r="BM504" i="2"/>
  <c r="Y504" i="2"/>
  <c r="Y507" i="2" s="1"/>
  <c r="BM512" i="2"/>
  <c r="BM527" i="2"/>
  <c r="Y527" i="2"/>
  <c r="BM169" i="2"/>
  <c r="X172" i="2"/>
  <c r="BM183" i="2"/>
  <c r="BO267" i="2"/>
  <c r="X289" i="2"/>
  <c r="BM294" i="2"/>
  <c r="BM296" i="2"/>
  <c r="BM332" i="2"/>
  <c r="BM338" i="2"/>
  <c r="BM349" i="2"/>
  <c r="X364" i="2"/>
  <c r="BO384" i="2"/>
  <c r="BM385" i="2"/>
  <c r="X387" i="2"/>
  <c r="BM389" i="2"/>
  <c r="BO392" i="2"/>
  <c r="BM405" i="2"/>
  <c r="X454" i="2"/>
  <c r="BO484" i="2"/>
  <c r="X515" i="2"/>
  <c r="BM510" i="2"/>
  <c r="X532" i="2"/>
  <c r="Y240" i="2"/>
  <c r="Y175" i="2"/>
  <c r="BM175" i="2"/>
  <c r="Y108" i="2"/>
  <c r="BM108" i="2"/>
  <c r="X272" i="2"/>
  <c r="BM313" i="2"/>
  <c r="BM98" i="2"/>
  <c r="Y517" i="2"/>
  <c r="W544" i="2"/>
  <c r="BO73" i="2"/>
  <c r="BM342" i="2"/>
  <c r="BO115" i="2"/>
  <c r="Y115" i="2"/>
  <c r="BO156" i="2"/>
  <c r="BM156" i="2"/>
  <c r="BO239" i="2"/>
  <c r="Y239" i="2"/>
  <c r="BO331" i="2"/>
  <c r="BM331" i="2"/>
  <c r="Y518" i="2"/>
  <c r="BM518" i="2"/>
  <c r="X24" i="2"/>
  <c r="Y51" i="2"/>
  <c r="Y68" i="2"/>
  <c r="Y71" i="2"/>
  <c r="BO71" i="2"/>
  <c r="Y77" i="2"/>
  <c r="BO78" i="2"/>
  <c r="Y81" i="2"/>
  <c r="BO81" i="2"/>
  <c r="BO112" i="2"/>
  <c r="Y112" i="2"/>
  <c r="BO117" i="2"/>
  <c r="BM117" i="2"/>
  <c r="Y117" i="2"/>
  <c r="BM118" i="2"/>
  <c r="BO118" i="2"/>
  <c r="BM154" i="2"/>
  <c r="BO154" i="2"/>
  <c r="BM194" i="2"/>
  <c r="BO194" i="2"/>
  <c r="Y194" i="2"/>
  <c r="BO209" i="2"/>
  <c r="BM209" i="2"/>
  <c r="Y209" i="2"/>
  <c r="BM275" i="2"/>
  <c r="BO275" i="2"/>
  <c r="Y275" i="2"/>
  <c r="X340" i="2"/>
  <c r="BM333" i="2"/>
  <c r="Y333" i="2"/>
  <c r="X492" i="2"/>
  <c r="BM488" i="2"/>
  <c r="BO488" i="2"/>
  <c r="Y488" i="2"/>
  <c r="Y537" i="2"/>
  <c r="BM537" i="2"/>
  <c r="BO31" i="2"/>
  <c r="Y52" i="2"/>
  <c r="Y59" i="2"/>
  <c r="BO66" i="2"/>
  <c r="Y69" i="2"/>
  <c r="BO76" i="2"/>
  <c r="BM83" i="2"/>
  <c r="BO89" i="2"/>
  <c r="Y89" i="2"/>
  <c r="BM89" i="2"/>
  <c r="BO97" i="2"/>
  <c r="Y97" i="2"/>
  <c r="BO102" i="2"/>
  <c r="BM102" i="2"/>
  <c r="Y102" i="2"/>
  <c r="BO110" i="2"/>
  <c r="Y110" i="2"/>
  <c r="BM203" i="2"/>
  <c r="Y203" i="2"/>
  <c r="BM229" i="2"/>
  <c r="BO229" i="2"/>
  <c r="BM243" i="2"/>
  <c r="BO243" i="2"/>
  <c r="Y243" i="2"/>
  <c r="BM263" i="2"/>
  <c r="BO263" i="2"/>
  <c r="Y263" i="2"/>
  <c r="BM280" i="2"/>
  <c r="BO280" i="2"/>
  <c r="Y280" i="2"/>
  <c r="BM298" i="2"/>
  <c r="BO298" i="2"/>
  <c r="Y298" i="2"/>
  <c r="BM337" i="2"/>
  <c r="BO337" i="2"/>
  <c r="Y337" i="2"/>
  <c r="X355" i="2"/>
  <c r="X354" i="2"/>
  <c r="BM353" i="2"/>
  <c r="BO353" i="2"/>
  <c r="Y353" i="2"/>
  <c r="Y354" i="2" s="1"/>
  <c r="BM406" i="2"/>
  <c r="BO406" i="2"/>
  <c r="Y406" i="2"/>
  <c r="BM479" i="2"/>
  <c r="X485" i="2"/>
  <c r="Y479" i="2"/>
  <c r="Y522" i="2"/>
  <c r="BM522" i="2"/>
  <c r="BO536" i="2"/>
  <c r="Y536" i="2"/>
  <c r="Y538" i="2" s="1"/>
  <c r="Y57" i="2"/>
  <c r="BM78" i="2"/>
  <c r="BM92" i="2"/>
  <c r="BO92" i="2"/>
  <c r="BM127" i="2"/>
  <c r="BO127" i="2"/>
  <c r="Y127" i="2"/>
  <c r="BM174" i="2"/>
  <c r="BO174" i="2"/>
  <c r="Y174" i="2"/>
  <c r="BO185" i="2"/>
  <c r="BM185" i="2"/>
  <c r="Y185" i="2"/>
  <c r="X231" i="2"/>
  <c r="Y224" i="2"/>
  <c r="BO286" i="2"/>
  <c r="X290" i="2"/>
  <c r="BO323" i="2"/>
  <c r="X324" i="2"/>
  <c r="X379" i="2"/>
  <c r="BM378" i="2"/>
  <c r="X380" i="2"/>
  <c r="BO378" i="2"/>
  <c r="Y378" i="2"/>
  <c r="Y379" i="2" s="1"/>
  <c r="BO401" i="2"/>
  <c r="BM401" i="2"/>
  <c r="BM475" i="2"/>
  <c r="Y475" i="2"/>
  <c r="BO518" i="2"/>
  <c r="Y520" i="2"/>
  <c r="BM520" i="2"/>
  <c r="X539" i="2"/>
  <c r="X104" i="2"/>
  <c r="BO125" i="2"/>
  <c r="BM134" i="2"/>
  <c r="BM138" i="2"/>
  <c r="BM146" i="2"/>
  <c r="BM153" i="2"/>
  <c r="BO158" i="2"/>
  <c r="X179" i="2"/>
  <c r="BO176" i="2"/>
  <c r="BO182" i="2"/>
  <c r="BM186" i="2"/>
  <c r="BM190" i="2"/>
  <c r="BO192" i="2"/>
  <c r="BM197" i="2"/>
  <c r="BM202" i="2"/>
  <c r="BM211" i="2"/>
  <c r="BO214" i="2"/>
  <c r="BO225" i="2"/>
  <c r="BM227" i="2"/>
  <c r="BO236" i="2"/>
  <c r="BM238" i="2"/>
  <c r="BO240" i="2"/>
  <c r="X350" i="2"/>
  <c r="BO373" i="2"/>
  <c r="X418" i="2"/>
  <c r="BO510" i="2"/>
  <c r="BO512" i="2"/>
  <c r="BO529" i="2"/>
  <c r="BM535" i="2"/>
  <c r="X160" i="2"/>
  <c r="Y287" i="2"/>
  <c r="Y294" i="2"/>
  <c r="Y296" i="2"/>
  <c r="BM309" i="2"/>
  <c r="Y313" i="2"/>
  <c r="Y332" i="2"/>
  <c r="Y334" i="2"/>
  <c r="Y348" i="2"/>
  <c r="Y373" i="2"/>
  <c r="Y400" i="2"/>
  <c r="Y415" i="2"/>
  <c r="Y418" i="2" s="1"/>
  <c r="Y433" i="2"/>
  <c r="X439" i="2"/>
  <c r="Y463" i="2"/>
  <c r="Y483" i="2"/>
  <c r="W550" i="2"/>
  <c r="BO500" i="2"/>
  <c r="BO502" i="2"/>
  <c r="BO504" i="2"/>
  <c r="BO506" i="2"/>
  <c r="X538" i="2"/>
  <c r="BO98" i="2"/>
  <c r="X120" i="2"/>
  <c r="BO124" i="2"/>
  <c r="Y134" i="2"/>
  <c r="Y138" i="2"/>
  <c r="Y146" i="2"/>
  <c r="Y153" i="2"/>
  <c r="BO159" i="2"/>
  <c r="I550" i="2"/>
  <c r="BO165" i="2"/>
  <c r="BO169" i="2"/>
  <c r="BO177" i="2"/>
  <c r="BO181" i="2"/>
  <c r="BO183" i="2"/>
  <c r="Y186" i="2"/>
  <c r="Y190" i="2"/>
  <c r="BM192" i="2"/>
  <c r="Y197" i="2"/>
  <c r="Y202" i="2"/>
  <c r="Y211" i="2"/>
  <c r="BM225" i="2"/>
  <c r="Y227" i="2"/>
  <c r="BM236" i="2"/>
  <c r="Y238" i="2"/>
  <c r="BO295" i="2"/>
  <c r="Y344" i="2"/>
  <c r="Y349" i="2"/>
  <c r="Y358" i="2"/>
  <c r="Y362" i="2"/>
  <c r="BO399" i="2"/>
  <c r="BO432" i="2"/>
  <c r="BM438" i="2"/>
  <c r="X440" i="2"/>
  <c r="BM442" i="2"/>
  <c r="X444" i="2"/>
  <c r="BM446" i="2"/>
  <c r="X448" i="2"/>
  <c r="V550" i="2"/>
  <c r="BM461" i="2"/>
  <c r="BM469" i="2"/>
  <c r="BM481" i="2"/>
  <c r="X491" i="2"/>
  <c r="BO535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523" i="2" l="1"/>
  <c r="Y160" i="2"/>
  <c r="Y178" i="2"/>
  <c r="Y248" i="2"/>
  <c r="Y300" i="2"/>
  <c r="Y205" i="2"/>
  <c r="Y120" i="2"/>
  <c r="Y491" i="2"/>
  <c r="Y514" i="2"/>
  <c r="X540" i="2"/>
  <c r="Y289" i="2"/>
  <c r="Y220" i="2"/>
  <c r="X542" i="2"/>
  <c r="X544" i="2"/>
  <c r="Y230" i="2"/>
  <c r="Y130" i="2"/>
  <c r="Y350" i="2"/>
  <c r="Y434" i="2"/>
  <c r="X541" i="2"/>
  <c r="Y316" i="2"/>
  <c r="Y93" i="2"/>
  <c r="Y86" i="2"/>
  <c r="Y198" i="2"/>
  <c r="Y53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<sst xmlns="http://schemas.openxmlformats.org/spreadsheetml/2006/main" count="3601" uniqueCount="780">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</sst>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0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0"/>
      <c r="O5" s="26" t="s">
        <v>4</v>
      </c>
      <c r="P5" s="384">
        <v>45430</v>
      </c>
      <c r="Q5" s="384"/>
      <c r="S5" s="385" t="s">
        <v>3</v>
      </c>
      <c r="T5" s="386"/>
      <c r="U5" s="387" t="s">
        <v>744</v>
      </c>
      <c r="V5" s="388"/>
      <c r="AA5" s="58"/>
      <c r="AB5" s="58"/>
      <c r="AC5" s="58"/>
    </row>
    <row r="6" spans="1:30" s="17" customFormat="1" ht="24" customHeight="1" x14ac:dyDescent="0.2">
      <c r="A6" s="381" t="s">
        <v>1</v>
      </c>
      <c r="B6" s="381"/>
      <c r="C6" s="381"/>
      <c r="D6" s="389" t="s">
        <v>757</v>
      </c>
      <c r="E6" s="389"/>
      <c r="F6" s="389"/>
      <c r="G6" s="389"/>
      <c r="H6" s="389"/>
      <c r="I6" s="389"/>
      <c r="J6" s="389"/>
      <c r="K6" s="389"/>
      <c r="L6" s="389"/>
      <c r="M6" s="71"/>
      <c r="O6" s="26" t="s">
        <v>30</v>
      </c>
      <c r="P6" s="390" t="str">
        <f>IF(P5=0," ",CHOOSE(WEEKDAY(P5,2),"Понедельник","Вторник","Среда","Четверг","Пятница","Суббота","Воскресенье"))</f>
        <v>Суббота</v>
      </c>
      <c r="Q6" s="390"/>
      <c r="S6" s="391" t="s">
        <v>5</v>
      </c>
      <c r="T6" s="392"/>
      <c r="U6" s="393" t="s">
        <v>70</v>
      </c>
      <c r="V6" s="394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9" t="str">
        <f>IFERROR(VLOOKUP(DeliveryAddress,Table,3,0),1)</f>
        <v>5</v>
      </c>
      <c r="E7" s="400"/>
      <c r="F7" s="400"/>
      <c r="G7" s="400"/>
      <c r="H7" s="400"/>
      <c r="I7" s="400"/>
      <c r="J7" s="400"/>
      <c r="K7" s="400"/>
      <c r="L7" s="401"/>
      <c r="M7" s="72"/>
      <c r="O7" s="26"/>
      <c r="P7" s="47"/>
      <c r="Q7" s="47"/>
      <c r="S7" s="391"/>
      <c r="T7" s="392"/>
      <c r="U7" s="395"/>
      <c r="V7" s="396"/>
      <c r="AA7" s="58"/>
      <c r="AB7" s="58"/>
      <c r="AC7" s="58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3"/>
      <c r="O8" s="26" t="s">
        <v>11</v>
      </c>
      <c r="P8" s="404">
        <v>0.33333333333333331</v>
      </c>
      <c r="Q8" s="404"/>
      <c r="S8" s="391"/>
      <c r="T8" s="392"/>
      <c r="U8" s="395"/>
      <c r="V8" s="396"/>
      <c r="AA8" s="58"/>
      <c r="AB8" s="58"/>
      <c r="AC8" s="58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68"/>
      <c r="O9" s="29" t="s">
        <v>15</v>
      </c>
      <c r="P9" s="409"/>
      <c r="Q9" s="409"/>
      <c r="S9" s="391"/>
      <c r="T9" s="392"/>
      <c r="U9" s="397"/>
      <c r="V9" s="398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69"/>
      <c r="O10" s="29" t="s">
        <v>35</v>
      </c>
      <c r="P10" s="411"/>
      <c r="Q10" s="411"/>
      <c r="T10" s="26" t="s">
        <v>12</v>
      </c>
      <c r="U10" s="412" t="s">
        <v>71</v>
      </c>
      <c r="V10" s="41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4"/>
      <c r="Q11" s="414"/>
      <c r="T11" s="26" t="s">
        <v>31</v>
      </c>
      <c r="U11" s="415" t="s">
        <v>57</v>
      </c>
      <c r="V11" s="41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4"/>
      <c r="O12" s="26" t="s">
        <v>33</v>
      </c>
      <c r="P12" s="404"/>
      <c r="Q12" s="404"/>
      <c r="R12" s="27"/>
      <c r="S12"/>
      <c r="T12" s="26" t="s">
        <v>48</v>
      </c>
      <c r="U12" s="417"/>
      <c r="V12" s="417"/>
      <c r="W12"/>
      <c r="AA12" s="58"/>
      <c r="AB12" s="58"/>
      <c r="AC12" s="58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4"/>
      <c r="N13" s="29"/>
      <c r="O13" s="29" t="s">
        <v>34</v>
      </c>
      <c r="P13" s="415"/>
      <c r="Q13" s="41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5"/>
      <c r="N15"/>
      <c r="O15" s="419" t="s">
        <v>63</v>
      </c>
      <c r="P15" s="419"/>
      <c r="Q15" s="419"/>
      <c r="R15" s="419"/>
      <c r="S15" s="419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4" t="s">
        <v>47</v>
      </c>
      <c r="U18" s="34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3"/>
      <c r="AA19" s="53"/>
    </row>
    <row r="20" spans="1:67" ht="16.5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3"/>
      <c r="AA20" s="63"/>
    </row>
    <row r="21" spans="1:67" ht="14.25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440">
        <v>4680115885004</v>
      </c>
      <c r="E22" s="44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41" t="s">
        <v>80</v>
      </c>
      <c r="P22" s="442"/>
      <c r="Q22" s="442"/>
      <c r="R22" s="442"/>
      <c r="S22" s="44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440">
        <v>4607091389258</v>
      </c>
      <c r="E23" s="440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440">
        <v>4607091383881</v>
      </c>
      <c r="E27" s="44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440">
        <v>4607091388237</v>
      </c>
      <c r="E28" s="44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440">
        <v>4607091383935</v>
      </c>
      <c r="E29" s="44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440">
        <v>4607091383935</v>
      </c>
      <c r="E30" s="44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440">
        <v>4680115881853</v>
      </c>
      <c r="E31" s="44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440">
        <v>4607091383911</v>
      </c>
      <c r="E32" s="44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440">
        <v>4607091388244</v>
      </c>
      <c r="E33" s="44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440">
        <v>4607091388503</v>
      </c>
      <c r="E37" s="44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440">
        <v>4607091388282</v>
      </c>
      <c r="E41" s="44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440">
        <v>4607091389111</v>
      </c>
      <c r="E45" s="44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3"/>
      <c r="AA48" s="53"/>
    </row>
    <row r="49" spans="1:67" ht="16.5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3"/>
      <c r="AA49" s="63"/>
    </row>
    <row r="50" spans="1:67" ht="14.25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440">
        <v>4680115881440</v>
      </c>
      <c r="E51" s="44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38" t="s">
        <v>48</v>
      </c>
      <c r="U51" s="38" t="s">
        <v>48</v>
      </c>
      <c r="V51" s="39" t="s">
        <v>0</v>
      </c>
      <c r="W51" s="57">
        <v>800</v>
      </c>
      <c r="X51" s="54">
        <f>IFERROR(IF(W51="",0,CEILING((W51/$H51),1)*$H51),"")</f>
        <v>810</v>
      </c>
      <c r="Y51" s="40">
        <f>IFERROR(IF(X51=0,"",ROUNDUP(X51/H51,0)*0.02175),"")</f>
        <v>1.6312499999999999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835.55555555555554</v>
      </c>
      <c r="BM51" s="77">
        <f>IFERROR(X51*I51/H51,"0")</f>
        <v>845.99999999999989</v>
      </c>
      <c r="BN51" s="77">
        <f>IFERROR(1/J51*(W51/H51),"0")</f>
        <v>1.3227513227513228</v>
      </c>
      <c r="BO51" s="77">
        <f>IFERROR(1/J51*(X51/H51),"0")</f>
        <v>1.3392857142857142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440">
        <v>4680115881433</v>
      </c>
      <c r="E52" s="44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1" t="s">
        <v>42</v>
      </c>
      <c r="W53" s="42">
        <f>IFERROR(W51/H51,"0")+IFERROR(W52/H52,"0")</f>
        <v>230</v>
      </c>
      <c r="X53" s="42">
        <f>IFERROR(X51/H51,"0")+IFERROR(X52/H52,"0")</f>
        <v>231</v>
      </c>
      <c r="Y53" s="42">
        <f>IFERROR(IF(Y51="",0,Y51),"0")+IFERROR(IF(Y52="",0,Y52),"0")</f>
        <v>2.80593</v>
      </c>
      <c r="Z53" s="65"/>
      <c r="AA53" s="65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1" t="s">
        <v>0</v>
      </c>
      <c r="W54" s="42">
        <f>IFERROR(SUM(W51:W52),"0")</f>
        <v>1221</v>
      </c>
      <c r="X54" s="42">
        <f>IFERROR(SUM(X51:X52),"0")</f>
        <v>1231.2</v>
      </c>
      <c r="Y54" s="41"/>
      <c r="Z54" s="65"/>
      <c r="AA54" s="65"/>
    </row>
    <row r="55" spans="1:67" ht="16.5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3"/>
      <c r="AA55" s="63"/>
    </row>
    <row r="56" spans="1:67" ht="14.25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440">
        <v>4680115881426</v>
      </c>
      <c r="E57" s="44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440">
        <v>4680115881426</v>
      </c>
      <c r="E58" s="44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440">
        <v>4680115881419</v>
      </c>
      <c r="E59" s="44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440">
        <v>4680115881525</v>
      </c>
      <c r="E60" s="440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5" t="s">
        <v>132</v>
      </c>
      <c r="P60" s="442"/>
      <c r="Q60" s="442"/>
      <c r="R60" s="442"/>
      <c r="S60" s="44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3"/>
      <c r="AA63" s="63"/>
    </row>
    <row r="64" spans="1:67" ht="14.25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440">
        <v>4607091382945</v>
      </c>
      <c r="E65" s="44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38" t="s">
        <v>48</v>
      </c>
      <c r="U65" s="38" t="s">
        <v>48</v>
      </c>
      <c r="V65" s="39" t="s">
        <v>0</v>
      </c>
      <c r="W65" s="57">
        <v>150</v>
      </c>
      <c r="X65" s="54">
        <f t="shared" ref="X65:X85" si="6">IFERROR(IF(W65="",0,CEILING((W65/$H65),1)*$H65),"")</f>
        <v>156.79999999999998</v>
      </c>
      <c r="Y65" s="40">
        <f t="shared" ref="Y65:Y71" si="7">IFERROR(IF(X65=0,"",ROUNDUP(X65/H65,0)*0.02175),"")</f>
        <v>0.30449999999999999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156.42857142857144</v>
      </c>
      <c r="BM65" s="77">
        <f t="shared" ref="BM65:BM85" si="9">IFERROR(X65*I65/H65,"0")</f>
        <v>163.51999999999998</v>
      </c>
      <c r="BN65" s="77">
        <f t="shared" ref="BN65:BN85" si="10">IFERROR(1/J65*(W65/H65),"0")</f>
        <v>0.23915816326530615</v>
      </c>
      <c r="BO65" s="77">
        <f t="shared" ref="BO65:BO85" si="11">IFERROR(1/J65*(X65/H65),"0")</f>
        <v>0.25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440">
        <v>4607091385670</v>
      </c>
      <c r="E66" s="440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440">
        <v>4607091385670</v>
      </c>
      <c r="E67" s="440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440">
        <v>4680115883956</v>
      </c>
      <c r="E68" s="44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440">
        <v>4680115881327</v>
      </c>
      <c r="E69" s="44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440">
        <v>4680115882133</v>
      </c>
      <c r="E70" s="44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440">
        <v>4680115882133</v>
      </c>
      <c r="E71" s="44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440">
        <v>4607091382952</v>
      </c>
      <c r="E72" s="44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440">
        <v>4607091385687</v>
      </c>
      <c r="E73" s="44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2"/>
      <c r="Q73" s="442"/>
      <c r="R73" s="442"/>
      <c r="S73" s="443"/>
      <c r="T73" s="38" t="s">
        <v>48</v>
      </c>
      <c r="U73" s="38" t="s">
        <v>48</v>
      </c>
      <c r="V73" s="39" t="s">
        <v>0</v>
      </c>
      <c r="W73" s="57">
        <v>120</v>
      </c>
      <c r="X73" s="54">
        <f t="shared" si="6"/>
        <v>120</v>
      </c>
      <c r="Y73" s="40">
        <f t="shared" ref="Y73:Y79" si="12">IFERROR(IF(X73=0,"",ROUNDUP(X73/H73,0)*0.00937),"")</f>
        <v>0.28110000000000002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127.2</v>
      </c>
      <c r="BM73" s="77">
        <f t="shared" si="9"/>
        <v>127.2</v>
      </c>
      <c r="BN73" s="77">
        <f t="shared" si="10"/>
        <v>0.25</v>
      </c>
      <c r="BO73" s="77">
        <f t="shared" si="11"/>
        <v>0.25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440">
        <v>4680115882539</v>
      </c>
      <c r="E74" s="440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4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2"/>
      <c r="Q74" s="442"/>
      <c r="R74" s="442"/>
      <c r="S74" s="44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440">
        <v>4607091384604</v>
      </c>
      <c r="E75" s="44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440">
        <v>4680115880283</v>
      </c>
      <c r="E76" s="44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440">
        <v>4680115883949</v>
      </c>
      <c r="E77" s="44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440">
        <v>4680115881518</v>
      </c>
      <c r="E78" s="44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2"/>
      <c r="Q78" s="442"/>
      <c r="R78" s="442"/>
      <c r="S78" s="44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440">
        <v>4680115881303</v>
      </c>
      <c r="E79" s="44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2"/>
      <c r="Q79" s="442"/>
      <c r="R79" s="442"/>
      <c r="S79" s="443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440">
        <v>4680115882577</v>
      </c>
      <c r="E80" s="44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2"/>
      <c r="Q80" s="442"/>
      <c r="R80" s="442"/>
      <c r="S80" s="44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440">
        <v>4680115882577</v>
      </c>
      <c r="E81" s="44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2"/>
      <c r="Q81" s="442"/>
      <c r="R81" s="442"/>
      <c r="S81" s="44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440">
        <v>4680115882720</v>
      </c>
      <c r="E82" s="44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2"/>
      <c r="Q82" s="442"/>
      <c r="R82" s="442"/>
      <c r="S82" s="44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440">
        <v>4680115880269</v>
      </c>
      <c r="E83" s="44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2"/>
      <c r="Q83" s="442"/>
      <c r="R83" s="442"/>
      <c r="S83" s="44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440">
        <v>4680115880429</v>
      </c>
      <c r="E84" s="44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2"/>
      <c r="Q84" s="442"/>
      <c r="R84" s="442"/>
      <c r="S84" s="44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440">
        <v>4680115881457</v>
      </c>
      <c r="E85" s="44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2"/>
      <c r="Q85" s="442"/>
      <c r="R85" s="442"/>
      <c r="S85" s="44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101.91137566137567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103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1.37365</v>
      </c>
      <c r="Z86" s="65"/>
      <c r="AA86" s="65"/>
    </row>
    <row r="87" spans="1:67" x14ac:dyDescent="0.2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9"/>
      <c r="O87" s="445" t="s">
        <v>43</v>
      </c>
      <c r="P87" s="446"/>
      <c r="Q87" s="446"/>
      <c r="R87" s="446"/>
      <c r="S87" s="446"/>
      <c r="T87" s="446"/>
      <c r="U87" s="447"/>
      <c r="V87" s="41" t="s">
        <v>0</v>
      </c>
      <c r="W87" s="42">
        <f>IFERROR(SUM(W65:W85),"0")</f>
        <v>650</v>
      </c>
      <c r="X87" s="42">
        <f>IFERROR(SUM(X65:X85),"0")</f>
        <v>662</v>
      </c>
      <c r="Y87" s="41"/>
      <c r="Z87" s="65"/>
      <c r="AA87" s="65"/>
    </row>
    <row r="88" spans="1:67" ht="14.25" customHeight="1" x14ac:dyDescent="0.25">
      <c r="A88" s="439" t="s">
        <v>115</v>
      </c>
      <c r="B88" s="43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440">
        <v>4680115881488</v>
      </c>
      <c r="E89" s="44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2"/>
      <c r="Q89" s="442"/>
      <c r="R89" s="442"/>
      <c r="S89" s="443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440">
        <v>4680115882751</v>
      </c>
      <c r="E90" s="44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2"/>
      <c r="Q90" s="442"/>
      <c r="R90" s="442"/>
      <c r="S90" s="443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440">
        <v>4680115882775</v>
      </c>
      <c r="E91" s="44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4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2"/>
      <c r="Q91" s="442"/>
      <c r="R91" s="442"/>
      <c r="S91" s="44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440">
        <v>4680115880658</v>
      </c>
      <c r="E92" s="44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2"/>
      <c r="Q92" s="442"/>
      <c r="R92" s="442"/>
      <c r="S92" s="44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9"/>
      <c r="O94" s="445" t="s">
        <v>43</v>
      </c>
      <c r="P94" s="446"/>
      <c r="Q94" s="446"/>
      <c r="R94" s="446"/>
      <c r="S94" s="446"/>
      <c r="T94" s="446"/>
      <c r="U94" s="447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39" t="s">
        <v>77</v>
      </c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440">
        <v>4607091387667</v>
      </c>
      <c r="E96" s="44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2"/>
      <c r="Q96" s="442"/>
      <c r="R96" s="442"/>
      <c r="S96" s="443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440">
        <v>4607091387636</v>
      </c>
      <c r="E97" s="44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2"/>
      <c r="Q97" s="442"/>
      <c r="R97" s="442"/>
      <c r="S97" s="44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440">
        <v>4607091382426</v>
      </c>
      <c r="E98" s="44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2"/>
      <c r="Q98" s="442"/>
      <c r="R98" s="442"/>
      <c r="S98" s="443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440">
        <v>4607091386547</v>
      </c>
      <c r="E99" s="44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2"/>
      <c r="Q99" s="442"/>
      <c r="R99" s="442"/>
      <c r="S99" s="44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440">
        <v>4607091382464</v>
      </c>
      <c r="E100" s="44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2"/>
      <c r="Q100" s="442"/>
      <c r="R100" s="442"/>
      <c r="S100" s="44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440">
        <v>4680115883444</v>
      </c>
      <c r="E101" s="44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440">
        <v>4680115883444</v>
      </c>
      <c r="E102" s="44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2"/>
      <c r="Q102" s="442"/>
      <c r="R102" s="442"/>
      <c r="S102" s="44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1" t="s">
        <v>42</v>
      </c>
      <c r="W103" s="42">
        <f>IFERROR(W96/H96,"0")+IFERROR(W97/H97,"0")+IFERROR(W98/H98,"0")+IFERROR(W99/H99,"0")+IFERROR(W100/H100,"0")+IFERROR(W101/H101,"0")+IFERROR(W102/H102,"0")</f>
        <v>22.222222222222221</v>
      </c>
      <c r="X103" s="42">
        <f>IFERROR(X96/H96,"0")+IFERROR(X97/H97,"0")+IFERROR(X98/H98,"0")+IFERROR(X99/H99,"0")+IFERROR(X100/H100,"0")+IFERROR(X101/H101,"0")+IFERROR(X102/H102,"0")</f>
        <v>23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0.50024999999999997</v>
      </c>
      <c r="Z103" s="65"/>
      <c r="AA103" s="65"/>
    </row>
    <row r="104" spans="1:67" x14ac:dyDescent="0.2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9"/>
      <c r="O104" s="445" t="s">
        <v>43</v>
      </c>
      <c r="P104" s="446"/>
      <c r="Q104" s="446"/>
      <c r="R104" s="446"/>
      <c r="S104" s="446"/>
      <c r="T104" s="446"/>
      <c r="U104" s="447"/>
      <c r="V104" s="41" t="s">
        <v>0</v>
      </c>
      <c r="W104" s="42">
        <f>IFERROR(SUM(W96:W102),"0")</f>
        <v>200</v>
      </c>
      <c r="X104" s="42">
        <f>IFERROR(SUM(X96:X102),"0")</f>
        <v>207</v>
      </c>
      <c r="Y104" s="41"/>
      <c r="Z104" s="65"/>
      <c r="AA104" s="65"/>
    </row>
    <row r="105" spans="1:67" ht="14.25" customHeight="1" x14ac:dyDescent="0.25">
      <c r="A105" s="439" t="s">
        <v>87</v>
      </c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440">
        <v>4680115884915</v>
      </c>
      <c r="E106" s="440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8" t="s">
        <v>197</v>
      </c>
      <c r="P106" s="442"/>
      <c r="Q106" s="442"/>
      <c r="R106" s="442"/>
      <c r="S106" s="443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440">
        <v>4680115884311</v>
      </c>
      <c r="E107" s="440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9" t="s">
        <v>200</v>
      </c>
      <c r="P107" s="442"/>
      <c r="Q107" s="442"/>
      <c r="R107" s="442"/>
      <c r="S107" s="443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440">
        <v>4607091386967</v>
      </c>
      <c r="E108" s="44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440">
        <v>4607091386967</v>
      </c>
      <c r="E109" s="44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2"/>
      <c r="Q109" s="442"/>
      <c r="R109" s="442"/>
      <c r="S109" s="44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440">
        <v>4607091385304</v>
      </c>
      <c r="E110" s="44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2"/>
      <c r="Q110" s="442"/>
      <c r="R110" s="442"/>
      <c r="S110" s="443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440">
        <v>4607091386264</v>
      </c>
      <c r="E111" s="44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2"/>
      <c r="Q111" s="442"/>
      <c r="R111" s="442"/>
      <c r="S111" s="44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440">
        <v>4680115882584</v>
      </c>
      <c r="E112" s="44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2"/>
      <c r="Q112" s="442"/>
      <c r="R112" s="442"/>
      <c r="S112" s="44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440">
        <v>4680115882584</v>
      </c>
      <c r="E113" s="44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2"/>
      <c r="Q113" s="442"/>
      <c r="R113" s="442"/>
      <c r="S113" s="44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440">
        <v>4607091385731</v>
      </c>
      <c r="E114" s="44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2"/>
      <c r="Q114" s="442"/>
      <c r="R114" s="442"/>
      <c r="S114" s="44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440">
        <v>4680115880214</v>
      </c>
      <c r="E115" s="44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2"/>
      <c r="Q115" s="442"/>
      <c r="R115" s="442"/>
      <c r="S115" s="44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440">
        <v>4680115880894</v>
      </c>
      <c r="E116" s="44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2"/>
      <c r="Q116" s="442"/>
      <c r="R116" s="442"/>
      <c r="S116" s="44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440">
        <v>4607091385427</v>
      </c>
      <c r="E117" s="44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2"/>
      <c r="Q117" s="442"/>
      <c r="R117" s="442"/>
      <c r="S117" s="44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440">
        <v>4680115882645</v>
      </c>
      <c r="E118" s="44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2"/>
      <c r="Q118" s="442"/>
      <c r="R118" s="442"/>
      <c r="S118" s="44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440">
        <v>4680115884403</v>
      </c>
      <c r="E119" s="440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1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2"/>
      <c r="Q119" s="442"/>
      <c r="R119" s="442"/>
      <c r="S119" s="44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9"/>
      <c r="O120" s="445" t="s">
        <v>43</v>
      </c>
      <c r="P120" s="446"/>
      <c r="Q120" s="446"/>
      <c r="R120" s="446"/>
      <c r="S120" s="446"/>
      <c r="T120" s="446"/>
      <c r="U120" s="447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0.71774999999999989</v>
      </c>
      <c r="Z120" s="65"/>
      <c r="AA120" s="65"/>
    </row>
    <row r="121" spans="1:67" x14ac:dyDescent="0.2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9"/>
      <c r="O121" s="445" t="s">
        <v>43</v>
      </c>
      <c r="P121" s="446"/>
      <c r="Q121" s="446"/>
      <c r="R121" s="446"/>
      <c r="S121" s="446"/>
      <c r="T121" s="446"/>
      <c r="U121" s="447"/>
      <c r="V121" s="41" t="s">
        <v>0</v>
      </c>
      <c r="W121" s="42">
        <f>IFERROR(SUM(W106:W119),"0")</f>
        <v>260</v>
      </c>
      <c r="X121" s="42">
        <f>IFERROR(SUM(X106:X119),"0")</f>
        <v>273.3</v>
      </c>
      <c r="Y121" s="41"/>
      <c r="Z121" s="65"/>
      <c r="AA121" s="65"/>
    </row>
    <row r="122" spans="1:67" ht="14.25" customHeight="1" x14ac:dyDescent="0.25">
      <c r="A122" s="439" t="s">
        <v>223</v>
      </c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440">
        <v>4607091383065</v>
      </c>
      <c r="E123" s="440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2"/>
      <c r="Q123" s="442"/>
      <c r="R123" s="442"/>
      <c r="S123" s="443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440">
        <v>4680115881532</v>
      </c>
      <c r="E124" s="44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2"/>
      <c r="Q124" s="442"/>
      <c r="R124" s="442"/>
      <c r="S124" s="443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440">
        <v>4680115881532</v>
      </c>
      <c r="E125" s="44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2"/>
      <c r="Q125" s="442"/>
      <c r="R125" s="442"/>
      <c r="S125" s="443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440">
        <v>4680115881532</v>
      </c>
      <c r="E126" s="44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5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2"/>
      <c r="Q126" s="442"/>
      <c r="R126" s="442"/>
      <c r="S126" s="443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440">
        <v>4680115882652</v>
      </c>
      <c r="E127" s="44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2"/>
      <c r="Q127" s="442"/>
      <c r="R127" s="442"/>
      <c r="S127" s="443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440">
        <v>4680115880238</v>
      </c>
      <c r="E128" s="44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2"/>
      <c r="Q128" s="442"/>
      <c r="R128" s="442"/>
      <c r="S128" s="443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440">
        <v>4680115881464</v>
      </c>
      <c r="E129" s="44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5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2"/>
      <c r="Q129" s="442"/>
      <c r="R129" s="442"/>
      <c r="S129" s="443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9"/>
      <c r="O130" s="445" t="s">
        <v>43</v>
      </c>
      <c r="P130" s="446"/>
      <c r="Q130" s="446"/>
      <c r="R130" s="446"/>
      <c r="S130" s="446"/>
      <c r="T130" s="446"/>
      <c r="U130" s="447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9"/>
      <c r="O131" s="445" t="s">
        <v>43</v>
      </c>
      <c r="P131" s="446"/>
      <c r="Q131" s="446"/>
      <c r="R131" s="446"/>
      <c r="S131" s="446"/>
      <c r="T131" s="446"/>
      <c r="U131" s="447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38" t="s">
        <v>236</v>
      </c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63"/>
      <c r="AA132" s="63"/>
    </row>
    <row r="133" spans="1:67" ht="14.25" customHeight="1" x14ac:dyDescent="0.25">
      <c r="A133" s="439" t="s">
        <v>87</v>
      </c>
      <c r="B133" s="439"/>
      <c r="C133" s="439"/>
      <c r="D133" s="439"/>
      <c r="E133" s="439"/>
      <c r="F133" s="439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440">
        <v>4607091385168</v>
      </c>
      <c r="E134" s="44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2"/>
      <c r="Q134" s="442"/>
      <c r="R134" s="442"/>
      <c r="S134" s="443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440">
        <v>4607091385168</v>
      </c>
      <c r="E135" s="44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2"/>
      <c r="Q135" s="442"/>
      <c r="R135" s="442"/>
      <c r="S135" s="44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440">
        <v>4607091383256</v>
      </c>
      <c r="E136" s="44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2"/>
      <c r="Q136" s="442"/>
      <c r="R136" s="442"/>
      <c r="S136" s="44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440">
        <v>4607091385748</v>
      </c>
      <c r="E137" s="44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2"/>
      <c r="Q137" s="442"/>
      <c r="R137" s="442"/>
      <c r="S137" s="44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440">
        <v>4680115884533</v>
      </c>
      <c r="E138" s="44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2"/>
      <c r="Q138" s="442"/>
      <c r="R138" s="442"/>
      <c r="S138" s="44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  <c r="O139" s="445" t="s">
        <v>43</v>
      </c>
      <c r="P139" s="446"/>
      <c r="Q139" s="446"/>
      <c r="R139" s="446"/>
      <c r="S139" s="446"/>
      <c r="T139" s="446"/>
      <c r="U139" s="447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9"/>
      <c r="O140" s="445" t="s">
        <v>43</v>
      </c>
      <c r="P140" s="446"/>
      <c r="Q140" s="446"/>
      <c r="R140" s="446"/>
      <c r="S140" s="446"/>
      <c r="T140" s="446"/>
      <c r="U140" s="447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37" t="s">
        <v>246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Z141" s="53"/>
      <c r="AA141" s="53"/>
    </row>
    <row r="142" spans="1:67" ht="16.5" customHeight="1" x14ac:dyDescent="0.25">
      <c r="A142" s="438" t="s">
        <v>247</v>
      </c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Z142" s="63"/>
      <c r="AA142" s="63"/>
    </row>
    <row r="143" spans="1:67" ht="14.25" customHeight="1" x14ac:dyDescent="0.25">
      <c r="A143" s="439" t="s">
        <v>123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440">
        <v>4607091383423</v>
      </c>
      <c r="E144" s="44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2"/>
      <c r="Q144" s="442"/>
      <c r="R144" s="442"/>
      <c r="S144" s="44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440">
        <v>4607091381405</v>
      </c>
      <c r="E145" s="440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2"/>
      <c r="Q145" s="442"/>
      <c r="R145" s="442"/>
      <c r="S145" s="44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440">
        <v>4607091386516</v>
      </c>
      <c r="E146" s="440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2"/>
      <c r="Q146" s="442"/>
      <c r="R146" s="442"/>
      <c r="S146" s="44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  <c r="O147" s="445" t="s">
        <v>43</v>
      </c>
      <c r="P147" s="446"/>
      <c r="Q147" s="446"/>
      <c r="R147" s="446"/>
      <c r="S147" s="446"/>
      <c r="T147" s="446"/>
      <c r="U147" s="447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  <c r="O148" s="445" t="s">
        <v>43</v>
      </c>
      <c r="P148" s="446"/>
      <c r="Q148" s="446"/>
      <c r="R148" s="446"/>
      <c r="S148" s="446"/>
      <c r="T148" s="446"/>
      <c r="U148" s="447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8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63"/>
      <c r="AA149" s="63"/>
    </row>
    <row r="150" spans="1:67" ht="14.25" customHeight="1" x14ac:dyDescent="0.25">
      <c r="A150" s="439" t="s">
        <v>77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440">
        <v>4680115880993</v>
      </c>
      <c r="E151" s="44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2"/>
      <c r="Q151" s="442"/>
      <c r="R151" s="442"/>
      <c r="S151" s="443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440">
        <v>4680115881761</v>
      </c>
      <c r="E152" s="44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2"/>
      <c r="Q152" s="442"/>
      <c r="R152" s="442"/>
      <c r="S152" s="44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440">
        <v>4680115881563</v>
      </c>
      <c r="E153" s="440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2"/>
      <c r="Q153" s="442"/>
      <c r="R153" s="442"/>
      <c r="S153" s="44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440">
        <v>4680115880986</v>
      </c>
      <c r="E154" s="440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2"/>
      <c r="Q154" s="442"/>
      <c r="R154" s="442"/>
      <c r="S154" s="44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440">
        <v>4680115880207</v>
      </c>
      <c r="E155" s="440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2"/>
      <c r="Q155" s="442"/>
      <c r="R155" s="442"/>
      <c r="S155" s="44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440">
        <v>4680115881785</v>
      </c>
      <c r="E156" s="44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2"/>
      <c r="Q156" s="442"/>
      <c r="R156" s="442"/>
      <c r="S156" s="44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440">
        <v>4680115881679</v>
      </c>
      <c r="E157" s="44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2"/>
      <c r="Q157" s="442"/>
      <c r="R157" s="442"/>
      <c r="S157" s="44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440">
        <v>4680115880191</v>
      </c>
      <c r="E158" s="44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2"/>
      <c r="Q158" s="442"/>
      <c r="R158" s="442"/>
      <c r="S158" s="44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440">
        <v>4680115883963</v>
      </c>
      <c r="E159" s="44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2"/>
      <c r="Q159" s="442"/>
      <c r="R159" s="442"/>
      <c r="S159" s="44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9"/>
      <c r="O160" s="445" t="s">
        <v>43</v>
      </c>
      <c r="P160" s="446"/>
      <c r="Q160" s="446"/>
      <c r="R160" s="446"/>
      <c r="S160" s="446"/>
      <c r="T160" s="446"/>
      <c r="U160" s="447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  <c r="O161" s="445" t="s">
        <v>43</v>
      </c>
      <c r="P161" s="446"/>
      <c r="Q161" s="446"/>
      <c r="R161" s="446"/>
      <c r="S161" s="446"/>
      <c r="T161" s="446"/>
      <c r="U161" s="447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38" t="s">
        <v>273</v>
      </c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63"/>
      <c r="AA162" s="63"/>
    </row>
    <row r="163" spans="1:67" ht="14.25" customHeight="1" x14ac:dyDescent="0.25">
      <c r="A163" s="439" t="s">
        <v>123</v>
      </c>
      <c r="B163" s="439"/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440">
        <v>4680115881402</v>
      </c>
      <c r="E164" s="44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2"/>
      <c r="Q164" s="442"/>
      <c r="R164" s="442"/>
      <c r="S164" s="44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440">
        <v>4680115881396</v>
      </c>
      <c r="E165" s="44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2"/>
      <c r="Q165" s="442"/>
      <c r="R165" s="442"/>
      <c r="S165" s="44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9"/>
      <c r="O166" s="445" t="s">
        <v>43</v>
      </c>
      <c r="P166" s="446"/>
      <c r="Q166" s="446"/>
      <c r="R166" s="446"/>
      <c r="S166" s="446"/>
      <c r="T166" s="446"/>
      <c r="U166" s="447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9"/>
      <c r="O167" s="445" t="s">
        <v>43</v>
      </c>
      <c r="P167" s="446"/>
      <c r="Q167" s="446"/>
      <c r="R167" s="446"/>
      <c r="S167" s="446"/>
      <c r="T167" s="446"/>
      <c r="U167" s="447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39" t="s">
        <v>115</v>
      </c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440">
        <v>4680115882935</v>
      </c>
      <c r="E169" s="44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5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2"/>
      <c r="Q169" s="442"/>
      <c r="R169" s="442"/>
      <c r="S169" s="44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440">
        <v>4680115880764</v>
      </c>
      <c r="E170" s="44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2"/>
      <c r="Q170" s="442"/>
      <c r="R170" s="442"/>
      <c r="S170" s="44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9"/>
      <c r="O171" s="445" t="s">
        <v>43</v>
      </c>
      <c r="P171" s="446"/>
      <c r="Q171" s="446"/>
      <c r="R171" s="446"/>
      <c r="S171" s="446"/>
      <c r="T171" s="446"/>
      <c r="U171" s="447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9"/>
      <c r="O172" s="445" t="s">
        <v>43</v>
      </c>
      <c r="P172" s="446"/>
      <c r="Q172" s="446"/>
      <c r="R172" s="446"/>
      <c r="S172" s="446"/>
      <c r="T172" s="446"/>
      <c r="U172" s="447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39" t="s">
        <v>77</v>
      </c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440">
        <v>4680115882683</v>
      </c>
      <c r="E174" s="44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2"/>
      <c r="Q174" s="442"/>
      <c r="R174" s="442"/>
      <c r="S174" s="443"/>
      <c r="T174" s="38" t="s">
        <v>48</v>
      </c>
      <c r="U174" s="38" t="s">
        <v>48</v>
      </c>
      <c r="V174" s="39" t="s">
        <v>0</v>
      </c>
      <c r="W174" s="57">
        <v>150</v>
      </c>
      <c r="X174" s="54">
        <f>IFERROR(IF(W174="",0,CEILING((W174/$H174),1)*$H174),"")</f>
        <v>151.20000000000002</v>
      </c>
      <c r="Y174" s="40">
        <f>IFERROR(IF(X174=0,"",ROUNDUP(X174/H174,0)*0.00937),"")</f>
        <v>0.26235999999999998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155.83333333333331</v>
      </c>
      <c r="BM174" s="77">
        <f>IFERROR(X174*I174/H174,"0")</f>
        <v>157.08000000000001</v>
      </c>
      <c r="BN174" s="77">
        <f>IFERROR(1/J174*(W174/H174),"0")</f>
        <v>0.23148148148148145</v>
      </c>
      <c r="BO174" s="77">
        <f>IFERROR(1/J174*(X174/H174),"0")</f>
        <v>0.23333333333333334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440">
        <v>4680115882690</v>
      </c>
      <c r="E175" s="44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2"/>
      <c r="Q175" s="442"/>
      <c r="R175" s="442"/>
      <c r="S175" s="443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440">
        <v>4680115882669</v>
      </c>
      <c r="E176" s="44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2"/>
      <c r="Q176" s="442"/>
      <c r="R176" s="442"/>
      <c r="S176" s="443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440">
        <v>4680115882676</v>
      </c>
      <c r="E177" s="44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2"/>
      <c r="Q177" s="442"/>
      <c r="R177" s="442"/>
      <c r="S177" s="443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9"/>
      <c r="O178" s="445" t="s">
        <v>43</v>
      </c>
      <c r="P178" s="446"/>
      <c r="Q178" s="446"/>
      <c r="R178" s="446"/>
      <c r="S178" s="446"/>
      <c r="T178" s="446"/>
      <c r="U178" s="447"/>
      <c r="V178" s="41" t="s">
        <v>42</v>
      </c>
      <c r="W178" s="42">
        <f>IFERROR(W174/H174,"0")+IFERROR(W175/H175,"0")+IFERROR(W176/H176,"0")+IFERROR(W177/H177,"0")</f>
        <v>74.074074074074062</v>
      </c>
      <c r="X178" s="42">
        <f>IFERROR(X174/H174,"0")+IFERROR(X175/H175,"0")+IFERROR(X176/H176,"0")+IFERROR(X177/H177,"0")</f>
        <v>75</v>
      </c>
      <c r="Y178" s="42">
        <f>IFERROR(IF(Y174="",0,Y174),"0")+IFERROR(IF(Y175="",0,Y175),"0")+IFERROR(IF(Y176="",0,Y176),"0")+IFERROR(IF(Y177="",0,Y177),"0")</f>
        <v>0.70274999999999999</v>
      </c>
      <c r="Z178" s="65"/>
      <c r="AA178" s="65"/>
    </row>
    <row r="179" spans="1:67" x14ac:dyDescent="0.2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9"/>
      <c r="O179" s="445" t="s">
        <v>43</v>
      </c>
      <c r="P179" s="446"/>
      <c r="Q179" s="446"/>
      <c r="R179" s="446"/>
      <c r="S179" s="446"/>
      <c r="T179" s="446"/>
      <c r="U179" s="447"/>
      <c r="V179" s="41" t="s">
        <v>0</v>
      </c>
      <c r="W179" s="42">
        <f>IFERROR(SUM(W174:W177),"0")</f>
        <v>400</v>
      </c>
      <c r="X179" s="42">
        <f>IFERROR(SUM(X174:X177),"0")</f>
        <v>405</v>
      </c>
      <c r="Y179" s="41"/>
      <c r="Z179" s="65"/>
      <c r="AA179" s="65"/>
    </row>
    <row r="180" spans="1:67" ht="14.25" customHeight="1" x14ac:dyDescent="0.25">
      <c r="A180" s="439" t="s">
        <v>87</v>
      </c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440">
        <v>4680115881556</v>
      </c>
      <c r="E181" s="44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2"/>
      <c r="Q181" s="442"/>
      <c r="R181" s="442"/>
      <c r="S181" s="44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440">
        <v>4680115881594</v>
      </c>
      <c r="E182" s="44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2"/>
      <c r="Q182" s="442"/>
      <c r="R182" s="442"/>
      <c r="S182" s="443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440">
        <v>4680115881587</v>
      </c>
      <c r="E183" s="44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2"/>
      <c r="Q183" s="442"/>
      <c r="R183" s="442"/>
      <c r="S183" s="443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440">
        <v>4680115880962</v>
      </c>
      <c r="E184" s="44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2"/>
      <c r="Q184" s="442"/>
      <c r="R184" s="442"/>
      <c r="S184" s="443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440">
        <v>4680115881617</v>
      </c>
      <c r="E185" s="44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2"/>
      <c r="Q185" s="442"/>
      <c r="R185" s="442"/>
      <c r="S185" s="44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440">
        <v>4680115880573</v>
      </c>
      <c r="E186" s="440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2"/>
      <c r="Q186" s="442"/>
      <c r="R186" s="442"/>
      <c r="S186" s="44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440">
        <v>4680115881228</v>
      </c>
      <c r="E187" s="440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2"/>
      <c r="Q187" s="442"/>
      <c r="R187" s="442"/>
      <c r="S187" s="44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440">
        <v>4680115881037</v>
      </c>
      <c r="E188" s="440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2"/>
      <c r="Q188" s="442"/>
      <c r="R188" s="442"/>
      <c r="S188" s="44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440">
        <v>4680115881211</v>
      </c>
      <c r="E189" s="440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2"/>
      <c r="Q189" s="442"/>
      <c r="R189" s="442"/>
      <c r="S189" s="44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440">
        <v>4680115881020</v>
      </c>
      <c r="E190" s="440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2"/>
      <c r="Q190" s="442"/>
      <c r="R190" s="442"/>
      <c r="S190" s="44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440">
        <v>4680115882195</v>
      </c>
      <c r="E191" s="440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2"/>
      <c r="Q191" s="442"/>
      <c r="R191" s="442"/>
      <c r="S191" s="44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440">
        <v>4680115882607</v>
      </c>
      <c r="E192" s="44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2"/>
      <c r="Q192" s="442"/>
      <c r="R192" s="442"/>
      <c r="S192" s="44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440">
        <v>4680115880092</v>
      </c>
      <c r="E193" s="44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5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2"/>
      <c r="Q193" s="442"/>
      <c r="R193" s="442"/>
      <c r="S193" s="44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440">
        <v>4680115880221</v>
      </c>
      <c r="E194" s="44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2"/>
      <c r="Q194" s="442"/>
      <c r="R194" s="442"/>
      <c r="S194" s="44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440">
        <v>4680115882942</v>
      </c>
      <c r="E195" s="440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2"/>
      <c r="Q195" s="442"/>
      <c r="R195" s="442"/>
      <c r="S195" s="44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440">
        <v>4680115880504</v>
      </c>
      <c r="E196" s="440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2"/>
      <c r="Q196" s="442"/>
      <c r="R196" s="442"/>
      <c r="S196" s="44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440">
        <v>4680115882164</v>
      </c>
      <c r="E197" s="440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2"/>
      <c r="Q197" s="442"/>
      <c r="R197" s="442"/>
      <c r="S197" s="44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9"/>
      <c r="O198" s="445" t="s">
        <v>43</v>
      </c>
      <c r="P198" s="446"/>
      <c r="Q198" s="446"/>
      <c r="R198" s="446"/>
      <c r="S198" s="446"/>
      <c r="T198" s="446"/>
      <c r="U198" s="447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9"/>
      <c r="O199" s="445" t="s">
        <v>43</v>
      </c>
      <c r="P199" s="446"/>
      <c r="Q199" s="446"/>
      <c r="R199" s="446"/>
      <c r="S199" s="446"/>
      <c r="T199" s="446"/>
      <c r="U199" s="447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439" t="s">
        <v>223</v>
      </c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440">
        <v>4680115882874</v>
      </c>
      <c r="E201" s="44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2"/>
      <c r="Q201" s="442"/>
      <c r="R201" s="442"/>
      <c r="S201" s="443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440">
        <v>4680115884434</v>
      </c>
      <c r="E202" s="440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2"/>
      <c r="Q202" s="442"/>
      <c r="R202" s="442"/>
      <c r="S202" s="443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440">
        <v>4680115880818</v>
      </c>
      <c r="E203" s="44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2"/>
      <c r="Q203" s="442"/>
      <c r="R203" s="442"/>
      <c r="S203" s="443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440">
        <v>4680115880801</v>
      </c>
      <c r="E204" s="440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2"/>
      <c r="Q204" s="442"/>
      <c r="R204" s="442"/>
      <c r="S204" s="443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9"/>
      <c r="O205" s="445" t="s">
        <v>43</v>
      </c>
      <c r="P205" s="446"/>
      <c r="Q205" s="446"/>
      <c r="R205" s="446"/>
      <c r="S205" s="446"/>
      <c r="T205" s="446"/>
      <c r="U205" s="447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9"/>
      <c r="O206" s="445" t="s">
        <v>43</v>
      </c>
      <c r="P206" s="446"/>
      <c r="Q206" s="446"/>
      <c r="R206" s="446"/>
      <c r="S206" s="446"/>
      <c r="T206" s="446"/>
      <c r="U206" s="447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38" t="s">
        <v>332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63"/>
      <c r="AA207" s="63"/>
    </row>
    <row r="208" spans="1:67" ht="14.25" customHeight="1" x14ac:dyDescent="0.25">
      <c r="A208" s="439" t="s">
        <v>123</v>
      </c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440">
        <v>4680115884274</v>
      </c>
      <c r="E209" s="44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2"/>
      <c r="Q209" s="442"/>
      <c r="R209" s="442"/>
      <c r="S209" s="443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440">
        <v>4680115884298</v>
      </c>
      <c r="E210" s="44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2"/>
      <c r="Q210" s="442"/>
      <c r="R210" s="442"/>
      <c r="S210" s="443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440">
        <v>4680115884250</v>
      </c>
      <c r="E211" s="440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2"/>
      <c r="Q211" s="442"/>
      <c r="R211" s="442"/>
      <c r="S211" s="443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440">
        <v>4680115884281</v>
      </c>
      <c r="E212" s="440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2"/>
      <c r="Q212" s="442"/>
      <c r="R212" s="442"/>
      <c r="S212" s="443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440">
        <v>4680115884199</v>
      </c>
      <c r="E213" s="440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2"/>
      <c r="Q213" s="442"/>
      <c r="R213" s="442"/>
      <c r="S213" s="443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440">
        <v>4680115884267</v>
      </c>
      <c r="E214" s="440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2"/>
      <c r="Q214" s="442"/>
      <c r="R214" s="442"/>
      <c r="S214" s="44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9"/>
      <c r="O215" s="445" t="s">
        <v>43</v>
      </c>
      <c r="P215" s="446"/>
      <c r="Q215" s="446"/>
      <c r="R215" s="446"/>
      <c r="S215" s="446"/>
      <c r="T215" s="446"/>
      <c r="U215" s="447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9"/>
      <c r="O216" s="445" t="s">
        <v>43</v>
      </c>
      <c r="P216" s="446"/>
      <c r="Q216" s="446"/>
      <c r="R216" s="446"/>
      <c r="S216" s="446"/>
      <c r="T216" s="446"/>
      <c r="U216" s="447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439" t="s">
        <v>77</v>
      </c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440">
        <v>4607091389845</v>
      </c>
      <c r="E218" s="440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2"/>
      <c r="Q218" s="442"/>
      <c r="R218" s="442"/>
      <c r="S218" s="443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440">
        <v>4680115882881</v>
      </c>
      <c r="E219" s="440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2"/>
      <c r="Q219" s="442"/>
      <c r="R219" s="442"/>
      <c r="S219" s="443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9"/>
      <c r="O220" s="445" t="s">
        <v>43</v>
      </c>
      <c r="P220" s="446"/>
      <c r="Q220" s="446"/>
      <c r="R220" s="446"/>
      <c r="S220" s="446"/>
      <c r="T220" s="446"/>
      <c r="U220" s="447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9"/>
      <c r="O221" s="445" t="s">
        <v>43</v>
      </c>
      <c r="P221" s="446"/>
      <c r="Q221" s="446"/>
      <c r="R221" s="446"/>
      <c r="S221" s="446"/>
      <c r="T221" s="446"/>
      <c r="U221" s="447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38" t="s">
        <v>349</v>
      </c>
      <c r="B222" s="438"/>
      <c r="C222" s="438"/>
      <c r="D222" s="438"/>
      <c r="E222" s="438"/>
      <c r="F222" s="438"/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8"/>
      <c r="S222" s="438"/>
      <c r="T222" s="438"/>
      <c r="U222" s="438"/>
      <c r="V222" s="438"/>
      <c r="W222" s="438"/>
      <c r="X222" s="438"/>
      <c r="Y222" s="438"/>
      <c r="Z222" s="63"/>
      <c r="AA222" s="63"/>
    </row>
    <row r="223" spans="1:67" ht="14.25" customHeight="1" x14ac:dyDescent="0.25">
      <c r="A223" s="439" t="s">
        <v>123</v>
      </c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440">
        <v>4680115884137</v>
      </c>
      <c r="E224" s="44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2"/>
      <c r="Q224" s="442"/>
      <c r="R224" s="442"/>
      <c r="S224" s="443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440">
        <v>4680115884236</v>
      </c>
      <c r="E225" s="44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2"/>
      <c r="Q225" s="442"/>
      <c r="R225" s="442"/>
      <c r="S225" s="443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440">
        <v>4680115884175</v>
      </c>
      <c r="E226" s="440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2"/>
      <c r="Q226" s="442"/>
      <c r="R226" s="442"/>
      <c r="S226" s="443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440">
        <v>4680115884144</v>
      </c>
      <c r="E227" s="440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2"/>
      <c r="Q227" s="442"/>
      <c r="R227" s="442"/>
      <c r="S227" s="443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440">
        <v>4680115884182</v>
      </c>
      <c r="E228" s="440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2"/>
      <c r="Q228" s="442"/>
      <c r="R228" s="442"/>
      <c r="S228" s="443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440">
        <v>4680115884205</v>
      </c>
      <c r="E229" s="440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2"/>
      <c r="Q229" s="442"/>
      <c r="R229" s="442"/>
      <c r="S229" s="443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9"/>
      <c r="O230" s="445" t="s">
        <v>43</v>
      </c>
      <c r="P230" s="446"/>
      <c r="Q230" s="446"/>
      <c r="R230" s="446"/>
      <c r="S230" s="446"/>
      <c r="T230" s="446"/>
      <c r="U230" s="447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9"/>
      <c r="O231" s="445" t="s">
        <v>43</v>
      </c>
      <c r="P231" s="446"/>
      <c r="Q231" s="446"/>
      <c r="R231" s="446"/>
      <c r="S231" s="446"/>
      <c r="T231" s="446"/>
      <c r="U231" s="447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38" t="s">
        <v>362</v>
      </c>
      <c r="B232" s="438"/>
      <c r="C232" s="438"/>
      <c r="D232" s="438"/>
      <c r="E232" s="438"/>
      <c r="F232" s="438"/>
      <c r="G232" s="438"/>
      <c r="H232" s="438"/>
      <c r="I232" s="438"/>
      <c r="J232" s="438"/>
      <c r="K232" s="438"/>
      <c r="L232" s="438"/>
      <c r="M232" s="438"/>
      <c r="N232" s="438"/>
      <c r="O232" s="438"/>
      <c r="P232" s="438"/>
      <c r="Q232" s="438"/>
      <c r="R232" s="438"/>
      <c r="S232" s="438"/>
      <c r="T232" s="438"/>
      <c r="U232" s="438"/>
      <c r="V232" s="438"/>
      <c r="W232" s="438"/>
      <c r="X232" s="438"/>
      <c r="Y232" s="438"/>
      <c r="Z232" s="63"/>
      <c r="AA232" s="63"/>
    </row>
    <row r="233" spans="1:67" ht="14.25" customHeight="1" x14ac:dyDescent="0.25">
      <c r="A233" s="439" t="s">
        <v>123</v>
      </c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440">
        <v>4607091387445</v>
      </c>
      <c r="E234" s="440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2"/>
      <c r="Q234" s="442"/>
      <c r="R234" s="442"/>
      <c r="S234" s="44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440">
        <v>4607091386004</v>
      </c>
      <c r="E235" s="440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2"/>
      <c r="Q235" s="442"/>
      <c r="R235" s="442"/>
      <c r="S235" s="44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440">
        <v>4607091386004</v>
      </c>
      <c r="E236" s="440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2"/>
      <c r="Q236" s="442"/>
      <c r="R236" s="442"/>
      <c r="S236" s="44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440">
        <v>4607091386073</v>
      </c>
      <c r="E237" s="440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2"/>
      <c r="Q237" s="442"/>
      <c r="R237" s="442"/>
      <c r="S237" s="44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440">
        <v>4607091387322</v>
      </c>
      <c r="E238" s="44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2"/>
      <c r="Q238" s="442"/>
      <c r="R238" s="442"/>
      <c r="S238" s="443"/>
      <c r="T238" s="38" t="s">
        <v>48</v>
      </c>
      <c r="U238" s="38" t="s">
        <v>48</v>
      </c>
      <c r="V238" s="39" t="s">
        <v>0</v>
      </c>
      <c r="W238" s="57">
        <v>200</v>
      </c>
      <c r="X238" s="54">
        <f t="shared" si="49"/>
        <v>205.20000000000002</v>
      </c>
      <c r="Y238" s="40">
        <f>IFERROR(IF(X238=0,"",ROUNDUP(X238/H238,0)*0.02175),"")</f>
        <v>0.41324999999999995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208.88888888888889</v>
      </c>
      <c r="BM238" s="77">
        <f t="shared" si="51"/>
        <v>214.32</v>
      </c>
      <c r="BN238" s="77">
        <f t="shared" si="52"/>
        <v>0.3306878306878307</v>
      </c>
      <c r="BO238" s="77">
        <f t="shared" si="53"/>
        <v>0.33928571428571425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440">
        <v>4607091387377</v>
      </c>
      <c r="E239" s="44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2"/>
      <c r="Q239" s="442"/>
      <c r="R239" s="442"/>
      <c r="S239" s="443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4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104.44444444444444</v>
      </c>
      <c r="BM239" s="77">
        <f t="shared" si="51"/>
        <v>112.8</v>
      </c>
      <c r="BN239" s="77">
        <f t="shared" si="52"/>
        <v>0.16534391534391535</v>
      </c>
      <c r="BO239" s="77">
        <f t="shared" si="53"/>
        <v>0.17857142857142855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440">
        <v>4607091387353</v>
      </c>
      <c r="E240" s="44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2"/>
      <c r="Q240" s="442"/>
      <c r="R240" s="442"/>
      <c r="S240" s="443"/>
      <c r="T240" s="38" t="s">
        <v>48</v>
      </c>
      <c r="U240" s="38" t="s">
        <v>48</v>
      </c>
      <c r="V240" s="39" t="s">
        <v>0</v>
      </c>
      <c r="W240" s="57">
        <v>100</v>
      </c>
      <c r="X240" s="54">
        <f t="shared" si="49"/>
        <v>108</v>
      </c>
      <c r="Y240" s="40">
        <f>IFERROR(IF(X240=0,"",ROUNDUP(X240/H240,0)*0.02175),"")</f>
        <v>0.21749999999999997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104.44444444444444</v>
      </c>
      <c r="BM240" s="77">
        <f t="shared" si="51"/>
        <v>112.8</v>
      </c>
      <c r="BN240" s="77">
        <f t="shared" si="52"/>
        <v>0.16534391534391535</v>
      </c>
      <c r="BO240" s="77">
        <f t="shared" si="53"/>
        <v>0.17857142857142855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440">
        <v>4607091386011</v>
      </c>
      <c r="E241" s="44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2"/>
      <c r="Q241" s="442"/>
      <c r="R241" s="442"/>
      <c r="S241" s="443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440">
        <v>4607091387308</v>
      </c>
      <c r="E242" s="44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2"/>
      <c r="Q242" s="442"/>
      <c r="R242" s="442"/>
      <c r="S242" s="44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440">
        <v>4607091387339</v>
      </c>
      <c r="E243" s="44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2"/>
      <c r="Q243" s="442"/>
      <c r="R243" s="442"/>
      <c r="S243" s="443"/>
      <c r="T243" s="38" t="s">
        <v>48</v>
      </c>
      <c r="U243" s="38" t="s">
        <v>48</v>
      </c>
      <c r="V243" s="39" t="s">
        <v>0</v>
      </c>
      <c r="W243" s="57">
        <v>100</v>
      </c>
      <c r="X243" s="54">
        <f t="shared" si="49"/>
        <v>100</v>
      </c>
      <c r="Y243" s="40">
        <f t="shared" si="54"/>
        <v>0.18740000000000001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104.8</v>
      </c>
      <c r="BM243" s="77">
        <f t="shared" si="51"/>
        <v>104.8</v>
      </c>
      <c r="BN243" s="77">
        <f t="shared" si="52"/>
        <v>0.16666666666666666</v>
      </c>
      <c r="BO243" s="77">
        <f t="shared" si="53"/>
        <v>0.16666666666666666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440">
        <v>4680115882638</v>
      </c>
      <c r="E244" s="44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2"/>
      <c r="Q244" s="442"/>
      <c r="R244" s="442"/>
      <c r="S244" s="44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440">
        <v>4680115881938</v>
      </c>
      <c r="E245" s="44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2"/>
      <c r="Q245" s="442"/>
      <c r="R245" s="442"/>
      <c r="S245" s="44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440">
        <v>4607091387346</v>
      </c>
      <c r="E246" s="44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2"/>
      <c r="Q246" s="442"/>
      <c r="R246" s="442"/>
      <c r="S246" s="443"/>
      <c r="T246" s="38" t="s">
        <v>48</v>
      </c>
      <c r="U246" s="38" t="s">
        <v>48</v>
      </c>
      <c r="V246" s="39" t="s">
        <v>0</v>
      </c>
      <c r="W246" s="57">
        <v>40</v>
      </c>
      <c r="X246" s="54">
        <f t="shared" si="49"/>
        <v>40</v>
      </c>
      <c r="Y246" s="40">
        <f t="shared" si="54"/>
        <v>9.3700000000000006E-2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42.400000000000006</v>
      </c>
      <c r="BM246" s="77">
        <f t="shared" si="51"/>
        <v>42.400000000000006</v>
      </c>
      <c r="BN246" s="77">
        <f t="shared" si="52"/>
        <v>8.3333333333333329E-2</v>
      </c>
      <c r="BO246" s="77">
        <f t="shared" si="53"/>
        <v>8.3333333333333329E-2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440">
        <v>4607091389807</v>
      </c>
      <c r="E247" s="44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2"/>
      <c r="Q247" s="442"/>
      <c r="R247" s="442"/>
      <c r="S247" s="44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9"/>
      <c r="O248" s="445" t="s">
        <v>43</v>
      </c>
      <c r="P248" s="446"/>
      <c r="Q248" s="446"/>
      <c r="R248" s="446"/>
      <c r="S248" s="446"/>
      <c r="T248" s="446"/>
      <c r="U248" s="447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67.037037037037038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69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1.1293500000000001</v>
      </c>
      <c r="Z248" s="65"/>
      <c r="AA248" s="65"/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1" t="s">
        <v>0</v>
      </c>
      <c r="W249" s="42">
        <f>IFERROR(SUM(W234:W247),"0")</f>
        <v>540</v>
      </c>
      <c r="X249" s="42">
        <f>IFERROR(SUM(X234:X247),"0")</f>
        <v>561.20000000000005</v>
      </c>
      <c r="Y249" s="41"/>
      <c r="Z249" s="65"/>
      <c r="AA249" s="65"/>
    </row>
    <row r="250" spans="1:67" ht="14.25" customHeight="1" x14ac:dyDescent="0.25">
      <c r="A250" s="439" t="s">
        <v>115</v>
      </c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440">
        <v>4680115881914</v>
      </c>
      <c r="E251" s="44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2"/>
      <c r="Q251" s="442"/>
      <c r="R251" s="442"/>
      <c r="S251" s="443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9"/>
      <c r="O252" s="445" t="s">
        <v>43</v>
      </c>
      <c r="P252" s="446"/>
      <c r="Q252" s="446"/>
      <c r="R252" s="446"/>
      <c r="S252" s="446"/>
      <c r="T252" s="446"/>
      <c r="U252" s="447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9"/>
      <c r="O253" s="445" t="s">
        <v>43</v>
      </c>
      <c r="P253" s="446"/>
      <c r="Q253" s="446"/>
      <c r="R253" s="446"/>
      <c r="S253" s="446"/>
      <c r="T253" s="446"/>
      <c r="U253" s="447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439" t="s">
        <v>77</v>
      </c>
      <c r="B254" s="439"/>
      <c r="C254" s="439"/>
      <c r="D254" s="439"/>
      <c r="E254" s="439"/>
      <c r="F254" s="439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440">
        <v>4607091387193</v>
      </c>
      <c r="E255" s="440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2"/>
      <c r="Q255" s="442"/>
      <c r="R255" s="442"/>
      <c r="S255" s="443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440">
        <v>4607091387230</v>
      </c>
      <c r="E256" s="44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2"/>
      <c r="Q256" s="442"/>
      <c r="R256" s="442"/>
      <c r="S256" s="443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318.57142857142856</v>
      </c>
      <c r="BM256" s="77">
        <f>IFERROR(X256*I256/H256,"0")</f>
        <v>321.12</v>
      </c>
      <c r="BN256" s="77">
        <f>IFERROR(1/J256*(W256/H256),"0")</f>
        <v>0.45787545787545786</v>
      </c>
      <c r="BO256" s="77">
        <f>IFERROR(1/J256*(X256/H256),"0")</f>
        <v>0.46153846153846151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440">
        <v>4607091387285</v>
      </c>
      <c r="E257" s="440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2"/>
      <c r="Q257" s="442"/>
      <c r="R257" s="442"/>
      <c r="S257" s="443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440">
        <v>4680115880481</v>
      </c>
      <c r="E258" s="440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2"/>
      <c r="Q258" s="442"/>
      <c r="R258" s="442"/>
      <c r="S258" s="443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9"/>
      <c r="O259" s="445" t="s">
        <v>43</v>
      </c>
      <c r="P259" s="446"/>
      <c r="Q259" s="446"/>
      <c r="R259" s="446"/>
      <c r="S259" s="446"/>
      <c r="T259" s="446"/>
      <c r="U259" s="447"/>
      <c r="V259" s="41" t="s">
        <v>42</v>
      </c>
      <c r="W259" s="42">
        <f>IFERROR(W255/H255,"0")+IFERROR(W256/H256,"0")+IFERROR(W257/H257,"0")+IFERROR(W258/H258,"0")</f>
        <v>192.85714285714286</v>
      </c>
      <c r="X259" s="42">
        <f>IFERROR(X255/H255,"0")+IFERROR(X256/H256,"0")+IFERROR(X257/H257,"0")+IFERROR(X258/H258,"0")</f>
        <v>194</v>
      </c>
      <c r="Y259" s="42">
        <f>IFERROR(IF(Y255="",0,Y255),"0")+IFERROR(IF(Y256="",0,Y256),"0")+IFERROR(IF(Y257="",0,Y257),"0")+IFERROR(IF(Y258="",0,Y258),"0")</f>
        <v>1.3353199999999998</v>
      </c>
      <c r="Z259" s="65"/>
      <c r="AA259" s="65"/>
    </row>
    <row r="260" spans="1:67" x14ac:dyDescent="0.2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9"/>
      <c r="O260" s="445" t="s">
        <v>43</v>
      </c>
      <c r="P260" s="446"/>
      <c r="Q260" s="446"/>
      <c r="R260" s="446"/>
      <c r="S260" s="446"/>
      <c r="T260" s="446"/>
      <c r="U260" s="447"/>
      <c r="V260" s="41" t="s">
        <v>0</v>
      </c>
      <c r="W260" s="42">
        <f>IFERROR(SUM(W255:W258),"0")</f>
        <v>705</v>
      </c>
      <c r="X260" s="42">
        <f>IFERROR(SUM(X255:X258),"0")</f>
        <v>709.80000000000007</v>
      </c>
      <c r="Y260" s="41"/>
      <c r="Z260" s="65"/>
      <c r="AA260" s="65"/>
    </row>
    <row r="261" spans="1:67" ht="14.25" customHeight="1" x14ac:dyDescent="0.25">
      <c r="A261" s="439" t="s">
        <v>87</v>
      </c>
      <c r="B261" s="439"/>
      <c r="C261" s="439"/>
      <c r="D261" s="439"/>
      <c r="E261" s="439"/>
      <c r="F261" s="439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440">
        <v>4607091387766</v>
      </c>
      <c r="E262" s="440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2"/>
      <c r="Q262" s="442"/>
      <c r="R262" s="442"/>
      <c r="S262" s="443"/>
      <c r="T262" s="38" t="s">
        <v>48</v>
      </c>
      <c r="U262" s="38" t="s">
        <v>48</v>
      </c>
      <c r="V262" s="39" t="s">
        <v>0</v>
      </c>
      <c r="W262" s="57">
        <v>3500</v>
      </c>
      <c r="X262" s="54">
        <f t="shared" ref="X262:X270" si="55">IFERROR(IF(W262="",0,CEILING((W262/$H262),1)*$H262),"")</f>
        <v>3502.2</v>
      </c>
      <c r="Y262" s="40">
        <f>IFERROR(IF(X262=0,"",ROUNDUP(X262/H262,0)*0.02175),"")</f>
        <v>9.7657499999999988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3750.3846153846162</v>
      </c>
      <c r="BM262" s="77">
        <f t="shared" ref="BM262:BM270" si="57">IFERROR(X262*I262/H262,"0")</f>
        <v>3752.7420000000002</v>
      </c>
      <c r="BN262" s="77">
        <f t="shared" ref="BN262:BN270" si="58">IFERROR(1/J262*(W262/H262),"0")</f>
        <v>8.0128205128205128</v>
      </c>
      <c r="BO262" s="77">
        <f t="shared" ref="BO262:BO270" si="59">IFERROR(1/J262*(X262/H262),"0")</f>
        <v>8.0178571428571423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440">
        <v>4607091387957</v>
      </c>
      <c r="E263" s="440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2"/>
      <c r="Q263" s="442"/>
      <c r="R263" s="442"/>
      <c r="S263" s="44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440">
        <v>4607091387964</v>
      </c>
      <c r="E264" s="440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6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2"/>
      <c r="Q264" s="442"/>
      <c r="R264" s="442"/>
      <c r="S264" s="44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440">
        <v>4680115884618</v>
      </c>
      <c r="E265" s="440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6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2"/>
      <c r="Q265" s="442"/>
      <c r="R265" s="442"/>
      <c r="S265" s="44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440">
        <v>4607091381672</v>
      </c>
      <c r="E266" s="440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6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2"/>
      <c r="Q266" s="442"/>
      <c r="R266" s="442"/>
      <c r="S266" s="443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440">
        <v>4607091387537</v>
      </c>
      <c r="E267" s="440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2"/>
      <c r="Q267" s="442"/>
      <c r="R267" s="442"/>
      <c r="S267" s="443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440">
        <v>4607091387513</v>
      </c>
      <c r="E268" s="440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2"/>
      <c r="Q268" s="442"/>
      <c r="R268" s="442"/>
      <c r="S268" s="443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440">
        <v>4680115880511</v>
      </c>
      <c r="E269" s="440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6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2"/>
      <c r="Q269" s="442"/>
      <c r="R269" s="442"/>
      <c r="S269" s="443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440">
        <v>4680115880412</v>
      </c>
      <c r="E270" s="440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6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2"/>
      <c r="Q270" s="442"/>
      <c r="R270" s="442"/>
      <c r="S270" s="443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9"/>
      <c r="O271" s="445" t="s">
        <v>43</v>
      </c>
      <c r="P271" s="446"/>
      <c r="Q271" s="446"/>
      <c r="R271" s="446"/>
      <c r="S271" s="446"/>
      <c r="T271" s="446"/>
      <c r="U271" s="447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518.71794871794873</v>
      </c>
      <c r="X271" s="42">
        <f>IFERROR(X262/H262,"0")+IFERROR(X263/H263,"0")+IFERROR(X264/H264,"0")+IFERROR(X265/H265,"0")+IFERROR(X266/H266,"0")+IFERROR(X267/H267,"0")+IFERROR(X268/H268,"0")+IFERROR(X269/H269,"0")+IFERROR(X270/H270,"0")</f>
        <v>519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10.42165</v>
      </c>
      <c r="Z271" s="65"/>
      <c r="AA271" s="65"/>
    </row>
    <row r="272" spans="1:67" x14ac:dyDescent="0.2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9"/>
      <c r="O272" s="445" t="s">
        <v>43</v>
      </c>
      <c r="P272" s="446"/>
      <c r="Q272" s="446"/>
      <c r="R272" s="446"/>
      <c r="S272" s="446"/>
      <c r="T272" s="446"/>
      <c r="U272" s="447"/>
      <c r="V272" s="41" t="s">
        <v>0</v>
      </c>
      <c r="W272" s="42">
        <f>IFERROR(SUM(W262:W270),"0")</f>
        <v>3752</v>
      </c>
      <c r="X272" s="42">
        <f>IFERROR(SUM(X262:X270),"0")</f>
        <v>3754.2</v>
      </c>
      <c r="Y272" s="41"/>
      <c r="Z272" s="65"/>
      <c r="AA272" s="65"/>
    </row>
    <row r="273" spans="1:67" ht="14.25" customHeight="1" x14ac:dyDescent="0.25">
      <c r="A273" s="439" t="s">
        <v>223</v>
      </c>
      <c r="B273" s="439"/>
      <c r="C273" s="439"/>
      <c r="D273" s="439"/>
      <c r="E273" s="439"/>
      <c r="F273" s="439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440">
        <v>4607091380880</v>
      </c>
      <c r="E274" s="440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2"/>
      <c r="Q274" s="442"/>
      <c r="R274" s="442"/>
      <c r="S274" s="443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440">
        <v>4607091384482</v>
      </c>
      <c r="E275" s="440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2"/>
      <c r="Q275" s="442"/>
      <c r="R275" s="442"/>
      <c r="S275" s="443"/>
      <c r="T275" s="38" t="s">
        <v>48</v>
      </c>
      <c r="U275" s="38" t="s">
        <v>48</v>
      </c>
      <c r="V275" s="39" t="s">
        <v>0</v>
      </c>
      <c r="W275" s="57">
        <v>300</v>
      </c>
      <c r="X275" s="54">
        <f>IFERROR(IF(W275="",0,CEILING((W275/$H275),1)*$H275),"")</f>
        <v>304.2</v>
      </c>
      <c r="Y275" s="40">
        <f>IFERROR(IF(X275=0,"",ROUNDUP(X275/H275,0)*0.02175),"")</f>
        <v>0.84824999999999995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321.69230769230774</v>
      </c>
      <c r="BM275" s="77">
        <f>IFERROR(X275*I275/H275,"0")</f>
        <v>326.19600000000003</v>
      </c>
      <c r="BN275" s="77">
        <f>IFERROR(1/J275*(W275/H275),"0")</f>
        <v>0.6868131868131867</v>
      </c>
      <c r="BO275" s="77">
        <f>IFERROR(1/J275*(X275/H275),"0")</f>
        <v>0.6964285714285714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440">
        <v>4607091380897</v>
      </c>
      <c r="E276" s="440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2"/>
      <c r="Q276" s="442"/>
      <c r="R276" s="442"/>
      <c r="S276" s="443"/>
      <c r="T276" s="38" t="s">
        <v>48</v>
      </c>
      <c r="U276" s="38" t="s">
        <v>48</v>
      </c>
      <c r="V276" s="39" t="s">
        <v>0</v>
      </c>
      <c r="W276" s="57">
        <v>120</v>
      </c>
      <c r="X276" s="54">
        <f>IFERROR(IF(W276="",0,CEILING((W276/$H276),1)*$H276),"")</f>
        <v>126</v>
      </c>
      <c r="Y276" s="40">
        <f>IFERROR(IF(X276=0,"",ROUNDUP(X276/H276,0)*0.02175),"")</f>
        <v>0.32624999999999998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128.05714285714285</v>
      </c>
      <c r="BM276" s="77">
        <f>IFERROR(X276*I276/H276,"0")</f>
        <v>134.45999999999998</v>
      </c>
      <c r="BN276" s="77">
        <f>IFERROR(1/J276*(W276/H276),"0")</f>
        <v>0.25510204081632648</v>
      </c>
      <c r="BO276" s="77">
        <f>IFERROR(1/J276*(X276/H276),"0")</f>
        <v>0.26785714285714285</v>
      </c>
    </row>
    <row r="277" spans="1:67" x14ac:dyDescent="0.2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9"/>
      <c r="O277" s="445" t="s">
        <v>43</v>
      </c>
      <c r="P277" s="446"/>
      <c r="Q277" s="446"/>
      <c r="R277" s="446"/>
      <c r="S277" s="446"/>
      <c r="T277" s="446"/>
      <c r="U277" s="447"/>
      <c r="V277" s="41" t="s">
        <v>42</v>
      </c>
      <c r="W277" s="42">
        <f>IFERROR(W274/H274,"0")+IFERROR(W275/H275,"0")+IFERROR(W276/H276,"0")</f>
        <v>52.747252747252745</v>
      </c>
      <c r="X277" s="42">
        <f>IFERROR(X274/H274,"0")+IFERROR(X275/H275,"0")+IFERROR(X276/H276,"0")</f>
        <v>54</v>
      </c>
      <c r="Y277" s="42">
        <f>IFERROR(IF(Y274="",0,Y274),"0")+IFERROR(IF(Y275="",0,Y275),"0")+IFERROR(IF(Y276="",0,Y276),"0")</f>
        <v>1.1744999999999999</v>
      </c>
      <c r="Z277" s="65"/>
      <c r="AA277" s="65"/>
    </row>
    <row r="278" spans="1:67" x14ac:dyDescent="0.2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9"/>
      <c r="O278" s="445" t="s">
        <v>43</v>
      </c>
      <c r="P278" s="446"/>
      <c r="Q278" s="446"/>
      <c r="R278" s="446"/>
      <c r="S278" s="446"/>
      <c r="T278" s="446"/>
      <c r="U278" s="447"/>
      <c r="V278" s="41" t="s">
        <v>0</v>
      </c>
      <c r="W278" s="42">
        <f>IFERROR(SUM(W274:W276),"0")</f>
        <v>420</v>
      </c>
      <c r="X278" s="42">
        <f>IFERROR(SUM(X274:X276),"0")</f>
        <v>430.2</v>
      </c>
      <c r="Y278" s="41"/>
      <c r="Z278" s="65"/>
      <c r="AA278" s="65"/>
    </row>
    <row r="279" spans="1:67" ht="14.25" customHeight="1" x14ac:dyDescent="0.25">
      <c r="A279" s="439" t="s">
        <v>101</v>
      </c>
      <c r="B279" s="439"/>
      <c r="C279" s="439"/>
      <c r="D279" s="439"/>
      <c r="E279" s="439"/>
      <c r="F279" s="439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440">
        <v>4607091388374</v>
      </c>
      <c r="E280" s="440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10" t="s">
        <v>426</v>
      </c>
      <c r="P280" s="442"/>
      <c r="Q280" s="442"/>
      <c r="R280" s="442"/>
      <c r="S280" s="443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440">
        <v>4607091388381</v>
      </c>
      <c r="E281" s="440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11" t="s">
        <v>429</v>
      </c>
      <c r="P281" s="442"/>
      <c r="Q281" s="442"/>
      <c r="R281" s="442"/>
      <c r="S281" s="44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440">
        <v>4607091388404</v>
      </c>
      <c r="E282" s="440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2"/>
      <c r="Q282" s="442"/>
      <c r="R282" s="442"/>
      <c r="S282" s="44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9"/>
      <c r="O283" s="445" t="s">
        <v>43</v>
      </c>
      <c r="P283" s="446"/>
      <c r="Q283" s="446"/>
      <c r="R283" s="446"/>
      <c r="S283" s="446"/>
      <c r="T283" s="446"/>
      <c r="U283" s="447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9"/>
      <c r="O284" s="445" t="s">
        <v>43</v>
      </c>
      <c r="P284" s="446"/>
      <c r="Q284" s="446"/>
      <c r="R284" s="446"/>
      <c r="S284" s="446"/>
      <c r="T284" s="446"/>
      <c r="U284" s="447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39" t="s">
        <v>432</v>
      </c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440">
        <v>4680115881808</v>
      </c>
      <c r="E286" s="440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2"/>
      <c r="Q286" s="442"/>
      <c r="R286" s="442"/>
      <c r="S286" s="443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440">
        <v>4680115881822</v>
      </c>
      <c r="E287" s="44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2"/>
      <c r="Q287" s="442"/>
      <c r="R287" s="442"/>
      <c r="S287" s="443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440">
        <v>4680115880016</v>
      </c>
      <c r="E288" s="44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2"/>
      <c r="Q288" s="442"/>
      <c r="R288" s="442"/>
      <c r="S288" s="443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9"/>
      <c r="O289" s="445" t="s">
        <v>43</v>
      </c>
      <c r="P289" s="446"/>
      <c r="Q289" s="446"/>
      <c r="R289" s="446"/>
      <c r="S289" s="446"/>
      <c r="T289" s="446"/>
      <c r="U289" s="44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9"/>
      <c r="O290" s="445" t="s">
        <v>43</v>
      </c>
      <c r="P290" s="446"/>
      <c r="Q290" s="446"/>
      <c r="R290" s="446"/>
      <c r="S290" s="446"/>
      <c r="T290" s="446"/>
      <c r="U290" s="44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8" t="s">
        <v>441</v>
      </c>
      <c r="B291" s="438"/>
      <c r="C291" s="438"/>
      <c r="D291" s="438"/>
      <c r="E291" s="438"/>
      <c r="F291" s="438"/>
      <c r="G291" s="438"/>
      <c r="H291" s="438"/>
      <c r="I291" s="438"/>
      <c r="J291" s="438"/>
      <c r="K291" s="438"/>
      <c r="L291" s="438"/>
      <c r="M291" s="438"/>
      <c r="N291" s="438"/>
      <c r="O291" s="438"/>
      <c r="P291" s="438"/>
      <c r="Q291" s="438"/>
      <c r="R291" s="438"/>
      <c r="S291" s="438"/>
      <c r="T291" s="438"/>
      <c r="U291" s="438"/>
      <c r="V291" s="438"/>
      <c r="W291" s="438"/>
      <c r="X291" s="438"/>
      <c r="Y291" s="438"/>
      <c r="Z291" s="63"/>
      <c r="AA291" s="63"/>
    </row>
    <row r="292" spans="1:67" ht="14.25" customHeight="1" x14ac:dyDescent="0.25">
      <c r="A292" s="439" t="s">
        <v>123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440">
        <v>4607091387421</v>
      </c>
      <c r="E293" s="44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2"/>
      <c r="Q293" s="442"/>
      <c r="R293" s="442"/>
      <c r="S293" s="44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440">
        <v>4607091387421</v>
      </c>
      <c r="E294" s="44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2"/>
      <c r="Q294" s="442"/>
      <c r="R294" s="442"/>
      <c r="S294" s="44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440">
        <v>4607091387452</v>
      </c>
      <c r="E295" s="440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2"/>
      <c r="Q295" s="442"/>
      <c r="R295" s="442"/>
      <c r="S295" s="443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440">
        <v>4607091387452</v>
      </c>
      <c r="E296" s="440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6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2"/>
      <c r="Q296" s="442"/>
      <c r="R296" s="442"/>
      <c r="S296" s="443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440">
        <v>4607091385984</v>
      </c>
      <c r="E297" s="44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2"/>
      <c r="Q297" s="442"/>
      <c r="R297" s="442"/>
      <c r="S297" s="443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440">
        <v>4607091387438</v>
      </c>
      <c r="E298" s="440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2"/>
      <c r="Q298" s="442"/>
      <c r="R298" s="442"/>
      <c r="S298" s="443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60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104.8</v>
      </c>
      <c r="BM298" s="77">
        <f t="shared" si="62"/>
        <v>104.8</v>
      </c>
      <c r="BN298" s="77">
        <f t="shared" si="63"/>
        <v>0.16666666666666666</v>
      </c>
      <c r="BO298" s="77">
        <f t="shared" si="64"/>
        <v>0.16666666666666666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440">
        <v>4607091387469</v>
      </c>
      <c r="E299" s="440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6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2"/>
      <c r="Q299" s="442"/>
      <c r="R299" s="442"/>
      <c r="S299" s="443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9"/>
      <c r="O300" s="445" t="s">
        <v>43</v>
      </c>
      <c r="P300" s="446"/>
      <c r="Q300" s="446"/>
      <c r="R300" s="446"/>
      <c r="S300" s="446"/>
      <c r="T300" s="446"/>
      <c r="U300" s="447"/>
      <c r="V300" s="41" t="s">
        <v>42</v>
      </c>
      <c r="W300" s="42">
        <f>IFERROR(W293/H293,"0")+IFERROR(W294/H294,"0")+IFERROR(W295/H295,"0")+IFERROR(W296/H296,"0")+IFERROR(W297/H297,"0")+IFERROR(W298/H298,"0")+IFERROR(W299/H299,"0")</f>
        <v>20</v>
      </c>
      <c r="X300" s="42">
        <f>IFERROR(X293/H293,"0")+IFERROR(X294/H294,"0")+IFERROR(X295/H295,"0")+IFERROR(X296/H296,"0")+IFERROR(X297/H297,"0")+IFERROR(X298/H298,"0")+IFERROR(X299/H299,"0")</f>
        <v>20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0.18740000000000001</v>
      </c>
      <c r="Z300" s="65"/>
      <c r="AA300" s="65"/>
    </row>
    <row r="301" spans="1:67" x14ac:dyDescent="0.2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9"/>
      <c r="O301" s="445" t="s">
        <v>43</v>
      </c>
      <c r="P301" s="446"/>
      <c r="Q301" s="446"/>
      <c r="R301" s="446"/>
      <c r="S301" s="446"/>
      <c r="T301" s="446"/>
      <c r="U301" s="447"/>
      <c r="V301" s="41" t="s">
        <v>0</v>
      </c>
      <c r="W301" s="42">
        <f>IFERROR(SUM(W293:W299),"0")</f>
        <v>100</v>
      </c>
      <c r="X301" s="42">
        <f>IFERROR(SUM(X293:X299),"0")</f>
        <v>100</v>
      </c>
      <c r="Y301" s="41"/>
      <c r="Z301" s="65"/>
      <c r="AA301" s="65"/>
    </row>
    <row r="302" spans="1:67" ht="14.25" customHeight="1" x14ac:dyDescent="0.25">
      <c r="A302" s="439" t="s">
        <v>77</v>
      </c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440">
        <v>4607091387292</v>
      </c>
      <c r="E303" s="440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2"/>
      <c r="Q303" s="442"/>
      <c r="R303" s="442"/>
      <c r="S303" s="44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440">
        <v>4607091387315</v>
      </c>
      <c r="E304" s="440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2"/>
      <c r="Q304" s="442"/>
      <c r="R304" s="442"/>
      <c r="S304" s="443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9"/>
      <c r="O305" s="445" t="s">
        <v>43</v>
      </c>
      <c r="P305" s="446"/>
      <c r="Q305" s="446"/>
      <c r="R305" s="446"/>
      <c r="S305" s="446"/>
      <c r="T305" s="446"/>
      <c r="U305" s="44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9"/>
      <c r="O306" s="445" t="s">
        <v>43</v>
      </c>
      <c r="P306" s="446"/>
      <c r="Q306" s="446"/>
      <c r="R306" s="446"/>
      <c r="S306" s="446"/>
      <c r="T306" s="446"/>
      <c r="U306" s="44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8" t="s">
        <v>458</v>
      </c>
      <c r="B307" s="438"/>
      <c r="C307" s="438"/>
      <c r="D307" s="438"/>
      <c r="E307" s="438"/>
      <c r="F307" s="438"/>
      <c r="G307" s="438"/>
      <c r="H307" s="438"/>
      <c r="I307" s="438"/>
      <c r="J307" s="438"/>
      <c r="K307" s="438"/>
      <c r="L307" s="438"/>
      <c r="M307" s="438"/>
      <c r="N307" s="438"/>
      <c r="O307" s="438"/>
      <c r="P307" s="438"/>
      <c r="Q307" s="438"/>
      <c r="R307" s="438"/>
      <c r="S307" s="438"/>
      <c r="T307" s="438"/>
      <c r="U307" s="438"/>
      <c r="V307" s="438"/>
      <c r="W307" s="438"/>
      <c r="X307" s="438"/>
      <c r="Y307" s="438"/>
      <c r="Z307" s="63"/>
      <c r="AA307" s="63"/>
    </row>
    <row r="308" spans="1:67" ht="14.25" customHeight="1" x14ac:dyDescent="0.25">
      <c r="A308" s="439" t="s">
        <v>77</v>
      </c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440">
        <v>4607091383836</v>
      </c>
      <c r="E309" s="440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6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2"/>
      <c r="Q309" s="442"/>
      <c r="R309" s="442"/>
      <c r="S309" s="44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9"/>
      <c r="O310" s="445" t="s">
        <v>43</v>
      </c>
      <c r="P310" s="446"/>
      <c r="Q310" s="446"/>
      <c r="R310" s="446"/>
      <c r="S310" s="446"/>
      <c r="T310" s="446"/>
      <c r="U310" s="44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9"/>
      <c r="O311" s="445" t="s">
        <v>43</v>
      </c>
      <c r="P311" s="446"/>
      <c r="Q311" s="446"/>
      <c r="R311" s="446"/>
      <c r="S311" s="446"/>
      <c r="T311" s="446"/>
      <c r="U311" s="44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39" t="s">
        <v>87</v>
      </c>
      <c r="B312" s="439"/>
      <c r="C312" s="439"/>
      <c r="D312" s="439"/>
      <c r="E312" s="439"/>
      <c r="F312" s="439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440">
        <v>4607091387919</v>
      </c>
      <c r="E313" s="440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2"/>
      <c r="Q313" s="442"/>
      <c r="R313" s="442"/>
      <c r="S313" s="443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440">
        <v>4680115883604</v>
      </c>
      <c r="E314" s="440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6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2"/>
      <c r="Q314" s="442"/>
      <c r="R314" s="442"/>
      <c r="S314" s="443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440">
        <v>4680115883567</v>
      </c>
      <c r="E315" s="440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6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2"/>
      <c r="Q315" s="442"/>
      <c r="R315" s="442"/>
      <c r="S315" s="443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9"/>
      <c r="O316" s="445" t="s">
        <v>43</v>
      </c>
      <c r="P316" s="446"/>
      <c r="Q316" s="446"/>
      <c r="R316" s="446"/>
      <c r="S316" s="446"/>
      <c r="T316" s="446"/>
      <c r="U316" s="447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customHeight="1" x14ac:dyDescent="0.25">
      <c r="A318" s="439" t="s">
        <v>223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440">
        <v>4607091388831</v>
      </c>
      <c r="E319" s="440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2"/>
      <c r="Q319" s="442"/>
      <c r="R319" s="442"/>
      <c r="S319" s="443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9"/>
      <c r="O320" s="445" t="s">
        <v>43</v>
      </c>
      <c r="P320" s="446"/>
      <c r="Q320" s="446"/>
      <c r="R320" s="446"/>
      <c r="S320" s="446"/>
      <c r="T320" s="446"/>
      <c r="U320" s="44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39" t="s">
        <v>101</v>
      </c>
      <c r="B322" s="439"/>
      <c r="C322" s="439"/>
      <c r="D322" s="439"/>
      <c r="E322" s="439"/>
      <c r="F322" s="439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440">
        <v>4607091383102</v>
      </c>
      <c r="E323" s="440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2"/>
      <c r="Q323" s="442"/>
      <c r="R323" s="442"/>
      <c r="S323" s="443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9"/>
      <c r="O324" s="445" t="s">
        <v>43</v>
      </c>
      <c r="P324" s="446"/>
      <c r="Q324" s="446"/>
      <c r="R324" s="446"/>
      <c r="S324" s="446"/>
      <c r="T324" s="446"/>
      <c r="U324" s="44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9"/>
      <c r="O325" s="445" t="s">
        <v>43</v>
      </c>
      <c r="P325" s="446"/>
      <c r="Q325" s="446"/>
      <c r="R325" s="446"/>
      <c r="S325" s="446"/>
      <c r="T325" s="446"/>
      <c r="U325" s="44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7" t="s">
        <v>471</v>
      </c>
      <c r="B326" s="437"/>
      <c r="C326" s="437"/>
      <c r="D326" s="437"/>
      <c r="E326" s="437"/>
      <c r="F326" s="437"/>
      <c r="G326" s="437"/>
      <c r="H326" s="437"/>
      <c r="I326" s="437"/>
      <c r="J326" s="437"/>
      <c r="K326" s="437"/>
      <c r="L326" s="437"/>
      <c r="M326" s="437"/>
      <c r="N326" s="437"/>
      <c r="O326" s="437"/>
      <c r="P326" s="437"/>
      <c r="Q326" s="437"/>
      <c r="R326" s="437"/>
      <c r="S326" s="437"/>
      <c r="T326" s="437"/>
      <c r="U326" s="437"/>
      <c r="V326" s="437"/>
      <c r="W326" s="437"/>
      <c r="X326" s="437"/>
      <c r="Y326" s="437"/>
      <c r="Z326" s="53"/>
      <c r="AA326" s="53"/>
    </row>
    <row r="327" spans="1:67" ht="16.5" customHeight="1" x14ac:dyDescent="0.25">
      <c r="A327" s="438" t="s">
        <v>472</v>
      </c>
      <c r="B327" s="438"/>
      <c r="C327" s="438"/>
      <c r="D327" s="438"/>
      <c r="E327" s="438"/>
      <c r="F327" s="438"/>
      <c r="G327" s="438"/>
      <c r="H327" s="438"/>
      <c r="I327" s="438"/>
      <c r="J327" s="438"/>
      <c r="K327" s="438"/>
      <c r="L327" s="438"/>
      <c r="M327" s="438"/>
      <c r="N327" s="438"/>
      <c r="O327" s="438"/>
      <c r="P327" s="438"/>
      <c r="Q327" s="438"/>
      <c r="R327" s="438"/>
      <c r="S327" s="438"/>
      <c r="T327" s="438"/>
      <c r="U327" s="438"/>
      <c r="V327" s="438"/>
      <c r="W327" s="438"/>
      <c r="X327" s="438"/>
      <c r="Y327" s="438"/>
      <c r="Z327" s="63"/>
      <c r="AA327" s="63"/>
    </row>
    <row r="328" spans="1:67" ht="14.25" customHeight="1" x14ac:dyDescent="0.25">
      <c r="A328" s="439" t="s">
        <v>123</v>
      </c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440">
        <v>4607091383997</v>
      </c>
      <c r="E329" s="44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6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2"/>
      <c r="Q329" s="442"/>
      <c r="R329" s="442"/>
      <c r="S329" s="44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440">
        <v>4607091383997</v>
      </c>
      <c r="E330" s="440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6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2"/>
      <c r="Q330" s="442"/>
      <c r="R330" s="442"/>
      <c r="S330" s="44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440">
        <v>4680115884076</v>
      </c>
      <c r="E331" s="44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3" t="s">
        <v>478</v>
      </c>
      <c r="P331" s="442"/>
      <c r="Q331" s="442"/>
      <c r="R331" s="442"/>
      <c r="S331" s="443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440">
        <v>4607091384130</v>
      </c>
      <c r="E332" s="44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2"/>
      <c r="Q332" s="442"/>
      <c r="R332" s="442"/>
      <c r="S332" s="443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440">
        <v>4607091384130</v>
      </c>
      <c r="E333" s="44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2"/>
      <c r="Q333" s="442"/>
      <c r="R333" s="442"/>
      <c r="S333" s="443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440">
        <v>4607091384147</v>
      </c>
      <c r="E334" s="44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63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2"/>
      <c r="Q334" s="442"/>
      <c r="R334" s="442"/>
      <c r="S334" s="443"/>
      <c r="T334" s="38" t="s">
        <v>48</v>
      </c>
      <c r="U334" s="38" t="s">
        <v>48</v>
      </c>
      <c r="V334" s="39" t="s">
        <v>0</v>
      </c>
      <c r="W334" s="57">
        <v>2000</v>
      </c>
      <c r="X334" s="54">
        <f t="shared" si="65"/>
        <v>2010</v>
      </c>
      <c r="Y334" s="40">
        <f>IFERROR(IF(X334=0,"",ROUNDUP(X334/H334,0)*0.02039),"")</f>
        <v>2.7322599999999997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2064</v>
      </c>
      <c r="BM334" s="77">
        <f t="shared" si="67"/>
        <v>2074.3200000000002</v>
      </c>
      <c r="BN334" s="77">
        <f t="shared" si="68"/>
        <v>2.7777777777777777</v>
      </c>
      <c r="BO334" s="77">
        <f t="shared" si="69"/>
        <v>2.7916666666666665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440">
        <v>4680115884854</v>
      </c>
      <c r="E335" s="44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637" t="s">
        <v>486</v>
      </c>
      <c r="P335" s="442"/>
      <c r="Q335" s="442"/>
      <c r="R335" s="442"/>
      <c r="S335" s="443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440">
        <v>4607091384147</v>
      </c>
      <c r="E336" s="44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2"/>
      <c r="Q336" s="442"/>
      <c r="R336" s="442"/>
      <c r="S336" s="443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440">
        <v>4607091384154</v>
      </c>
      <c r="E337" s="44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6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2"/>
      <c r="Q337" s="442"/>
      <c r="R337" s="442"/>
      <c r="S337" s="443"/>
      <c r="T337" s="38" t="s">
        <v>48</v>
      </c>
      <c r="U337" s="38" t="s">
        <v>48</v>
      </c>
      <c r="V337" s="39" t="s">
        <v>0</v>
      </c>
      <c r="W337" s="57">
        <v>75</v>
      </c>
      <c r="X337" s="54">
        <f t="shared" si="65"/>
        <v>75</v>
      </c>
      <c r="Y337" s="40">
        <f>IFERROR(IF(X337=0,"",ROUNDUP(X337/H337,0)*0.00937),"")</f>
        <v>0.14055000000000001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78.150000000000006</v>
      </c>
      <c r="BM337" s="77">
        <f t="shared" si="67"/>
        <v>78.150000000000006</v>
      </c>
      <c r="BN337" s="77">
        <f t="shared" si="68"/>
        <v>0.125</v>
      </c>
      <c r="BO337" s="77">
        <f t="shared" si="69"/>
        <v>0.125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440">
        <v>4607091384161</v>
      </c>
      <c r="E338" s="44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2"/>
      <c r="Q338" s="442"/>
      <c r="R338" s="442"/>
      <c r="S338" s="443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9"/>
      <c r="O339" s="445" t="s">
        <v>43</v>
      </c>
      <c r="P339" s="446"/>
      <c r="Q339" s="446"/>
      <c r="R339" s="446"/>
      <c r="S339" s="446"/>
      <c r="T339" s="446"/>
      <c r="U339" s="44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148.33333333333334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149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2.8728099999999999</v>
      </c>
      <c r="Z339" s="65"/>
      <c r="AA339" s="65"/>
    </row>
    <row r="340" spans="1:67" x14ac:dyDescent="0.2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9"/>
      <c r="O340" s="445" t="s">
        <v>43</v>
      </c>
      <c r="P340" s="446"/>
      <c r="Q340" s="446"/>
      <c r="R340" s="446"/>
      <c r="S340" s="446"/>
      <c r="T340" s="446"/>
      <c r="U340" s="447"/>
      <c r="V340" s="41" t="s">
        <v>0</v>
      </c>
      <c r="W340" s="42">
        <f>IFERROR(SUM(W329:W338),"0")</f>
        <v>2075</v>
      </c>
      <c r="X340" s="42">
        <f>IFERROR(SUM(X329:X338),"0")</f>
        <v>2085</v>
      </c>
      <c r="Y340" s="41"/>
      <c r="Z340" s="65"/>
      <c r="AA340" s="65"/>
    </row>
    <row r="341" spans="1:67" ht="14.25" customHeight="1" x14ac:dyDescent="0.25">
      <c r="A341" s="439" t="s">
        <v>115</v>
      </c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440">
        <v>4607091383980</v>
      </c>
      <c r="E342" s="44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2"/>
      <c r="Q342" s="442"/>
      <c r="R342" s="442"/>
      <c r="S342" s="443"/>
      <c r="T342" s="38" t="s">
        <v>48</v>
      </c>
      <c r="U342" s="38" t="s">
        <v>48</v>
      </c>
      <c r="V342" s="39" t="s">
        <v>0</v>
      </c>
      <c r="W342" s="57">
        <v>4800</v>
      </c>
      <c r="X342" s="54">
        <f>IFERROR(IF(W342="",0,CEILING((W342/$H342),1)*$H342),"")</f>
        <v>4800</v>
      </c>
      <c r="Y342" s="40">
        <f>IFERROR(IF(X342=0,"",ROUNDUP(X342/H342,0)*0.02175),"")</f>
        <v>6.9599999999999991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4953.6000000000004</v>
      </c>
      <c r="BM342" s="77">
        <f>IFERROR(X342*I342/H342,"0")</f>
        <v>4953.6000000000004</v>
      </c>
      <c r="BN342" s="77">
        <f>IFERROR(1/J342*(W342/H342),"0")</f>
        <v>6.6666666666666661</v>
      </c>
      <c r="BO342" s="77">
        <f>IFERROR(1/J342*(X342/H342),"0")</f>
        <v>6.6666666666666661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440">
        <v>4680115883314</v>
      </c>
      <c r="E343" s="44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64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2"/>
      <c r="Q343" s="442"/>
      <c r="R343" s="442"/>
      <c r="S343" s="443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440">
        <v>4607091384178</v>
      </c>
      <c r="E344" s="44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2"/>
      <c r="Q344" s="442"/>
      <c r="R344" s="442"/>
      <c r="S344" s="443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9"/>
      <c r="O345" s="445" t="s">
        <v>43</v>
      </c>
      <c r="P345" s="446"/>
      <c r="Q345" s="446"/>
      <c r="R345" s="446"/>
      <c r="S345" s="446"/>
      <c r="T345" s="446"/>
      <c r="U345" s="447"/>
      <c r="V345" s="41" t="s">
        <v>42</v>
      </c>
      <c r="W345" s="42">
        <f>IFERROR(W342/H342,"0")+IFERROR(W343/H343,"0")+IFERROR(W344/H344,"0")</f>
        <v>320</v>
      </c>
      <c r="X345" s="42">
        <f>IFERROR(X342/H342,"0")+IFERROR(X343/H343,"0")+IFERROR(X344/H344,"0")</f>
        <v>320</v>
      </c>
      <c r="Y345" s="42">
        <f>IFERROR(IF(Y342="",0,Y342),"0")+IFERROR(IF(Y343="",0,Y343),"0")+IFERROR(IF(Y344="",0,Y344),"0")</f>
        <v>6.9599999999999991</v>
      </c>
      <c r="Z345" s="65"/>
      <c r="AA345" s="65"/>
    </row>
    <row r="346" spans="1:67" x14ac:dyDescent="0.2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9"/>
      <c r="O346" s="445" t="s">
        <v>43</v>
      </c>
      <c r="P346" s="446"/>
      <c r="Q346" s="446"/>
      <c r="R346" s="446"/>
      <c r="S346" s="446"/>
      <c r="T346" s="446"/>
      <c r="U346" s="447"/>
      <c r="V346" s="41" t="s">
        <v>0</v>
      </c>
      <c r="W346" s="42">
        <f>IFERROR(SUM(W342:W344),"0")</f>
        <v>4800</v>
      </c>
      <c r="X346" s="42">
        <f>IFERROR(SUM(X342:X344),"0")</f>
        <v>4800</v>
      </c>
      <c r="Y346" s="41"/>
      <c r="Z346" s="65"/>
      <c r="AA346" s="65"/>
    </row>
    <row r="347" spans="1:67" ht="14.25" customHeight="1" x14ac:dyDescent="0.25">
      <c r="A347" s="439" t="s">
        <v>87</v>
      </c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440">
        <v>4607091383928</v>
      </c>
      <c r="E348" s="44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2"/>
      <c r="Q348" s="442"/>
      <c r="R348" s="442"/>
      <c r="S348" s="443"/>
      <c r="T348" s="38" t="s">
        <v>48</v>
      </c>
      <c r="U348" s="38" t="s">
        <v>48</v>
      </c>
      <c r="V348" s="39" t="s">
        <v>0</v>
      </c>
      <c r="W348" s="57">
        <v>390</v>
      </c>
      <c r="X348" s="54">
        <f>IFERROR(IF(W348="",0,CEILING((W348/$H348),1)*$H348),"")</f>
        <v>390</v>
      </c>
      <c r="Y348" s="40">
        <f>IFERROR(IF(X348=0,"",ROUNDUP(X348/H348,0)*0.02175),"")</f>
        <v>1.0874999999999999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418.5</v>
      </c>
      <c r="BM348" s="77">
        <f>IFERROR(X348*I348/H348,"0")</f>
        <v>418.5</v>
      </c>
      <c r="BN348" s="77">
        <f>IFERROR(1/J348*(W348/H348),"0")</f>
        <v>0.89285714285714279</v>
      </c>
      <c r="BO348" s="77">
        <f>IFERROR(1/J348*(X348/H348),"0")</f>
        <v>0.89285714285714279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440">
        <v>4607091384260</v>
      </c>
      <c r="E349" s="44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6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2"/>
      <c r="Q349" s="442"/>
      <c r="R349" s="442"/>
      <c r="S349" s="443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9"/>
      <c r="O350" s="445" t="s">
        <v>43</v>
      </c>
      <c r="P350" s="446"/>
      <c r="Q350" s="446"/>
      <c r="R350" s="446"/>
      <c r="S350" s="446"/>
      <c r="T350" s="446"/>
      <c r="U350" s="447"/>
      <c r="V350" s="41" t="s">
        <v>42</v>
      </c>
      <c r="W350" s="42">
        <f>IFERROR(W348/H348,"0")+IFERROR(W349/H349,"0")</f>
        <v>50</v>
      </c>
      <c r="X350" s="42">
        <f>IFERROR(X348/H348,"0")+IFERROR(X349/H349,"0")</f>
        <v>50</v>
      </c>
      <c r="Y350" s="42">
        <f>IFERROR(IF(Y348="",0,Y348),"0")+IFERROR(IF(Y349="",0,Y349),"0")</f>
        <v>1.0874999999999999</v>
      </c>
      <c r="Z350" s="65"/>
      <c r="AA350" s="65"/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1" t="s">
        <v>0</v>
      </c>
      <c r="W351" s="42">
        <f>IFERROR(SUM(W348:W349),"0")</f>
        <v>390</v>
      </c>
      <c r="X351" s="42">
        <f>IFERROR(SUM(X348:X349),"0")</f>
        <v>390</v>
      </c>
      <c r="Y351" s="41"/>
      <c r="Z351" s="65"/>
      <c r="AA351" s="65"/>
    </row>
    <row r="352" spans="1:67" ht="14.25" customHeight="1" x14ac:dyDescent="0.25">
      <c r="A352" s="439" t="s">
        <v>223</v>
      </c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440">
        <v>4607091384673</v>
      </c>
      <c r="E353" s="44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2"/>
      <c r="Q353" s="442"/>
      <c r="R353" s="442"/>
      <c r="S353" s="44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9"/>
      <c r="O354" s="445" t="s">
        <v>43</v>
      </c>
      <c r="P354" s="446"/>
      <c r="Q354" s="446"/>
      <c r="R354" s="446"/>
      <c r="S354" s="446"/>
      <c r="T354" s="446"/>
      <c r="U354" s="447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9"/>
      <c r="O355" s="445" t="s">
        <v>43</v>
      </c>
      <c r="P355" s="446"/>
      <c r="Q355" s="446"/>
      <c r="R355" s="446"/>
      <c r="S355" s="446"/>
      <c r="T355" s="446"/>
      <c r="U355" s="447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38" t="s">
        <v>504</v>
      </c>
      <c r="B356" s="438"/>
      <c r="C356" s="438"/>
      <c r="D356" s="438"/>
      <c r="E356" s="438"/>
      <c r="F356" s="438"/>
      <c r="G356" s="438"/>
      <c r="H356" s="438"/>
      <c r="I356" s="438"/>
      <c r="J356" s="438"/>
      <c r="K356" s="438"/>
      <c r="L356" s="438"/>
      <c r="M356" s="438"/>
      <c r="N356" s="438"/>
      <c r="O356" s="438"/>
      <c r="P356" s="438"/>
      <c r="Q356" s="438"/>
      <c r="R356" s="438"/>
      <c r="S356" s="438"/>
      <c r="T356" s="438"/>
      <c r="U356" s="438"/>
      <c r="V356" s="438"/>
      <c r="W356" s="438"/>
      <c r="X356" s="438"/>
      <c r="Y356" s="438"/>
      <c r="Z356" s="63"/>
      <c r="AA356" s="63"/>
    </row>
    <row r="357" spans="1:67" ht="14.25" customHeight="1" x14ac:dyDescent="0.25">
      <c r="A357" s="439" t="s">
        <v>123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440">
        <v>4607091384185</v>
      </c>
      <c r="E358" s="44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2"/>
      <c r="Q358" s="442"/>
      <c r="R358" s="442"/>
      <c r="S358" s="443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440">
        <v>4607091384192</v>
      </c>
      <c r="E359" s="44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2"/>
      <c r="Q359" s="442"/>
      <c r="R359" s="442"/>
      <c r="S359" s="44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440">
        <v>4680115881907</v>
      </c>
      <c r="E360" s="44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6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2"/>
      <c r="Q360" s="442"/>
      <c r="R360" s="442"/>
      <c r="S360" s="44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440">
        <v>4680115883925</v>
      </c>
      <c r="E361" s="44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6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2"/>
      <c r="Q361" s="442"/>
      <c r="R361" s="442"/>
      <c r="S361" s="44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440">
        <v>4607091384680</v>
      </c>
      <c r="E362" s="44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6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2"/>
      <c r="Q362" s="442"/>
      <c r="R362" s="442"/>
      <c r="S362" s="443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9"/>
      <c r="O363" s="445" t="s">
        <v>43</v>
      </c>
      <c r="P363" s="446"/>
      <c r="Q363" s="446"/>
      <c r="R363" s="446"/>
      <c r="S363" s="446"/>
      <c r="T363" s="446"/>
      <c r="U363" s="447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9"/>
      <c r="O364" s="445" t="s">
        <v>43</v>
      </c>
      <c r="P364" s="446"/>
      <c r="Q364" s="446"/>
      <c r="R364" s="446"/>
      <c r="S364" s="446"/>
      <c r="T364" s="446"/>
      <c r="U364" s="447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439" t="s">
        <v>77</v>
      </c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440">
        <v>4607091384802</v>
      </c>
      <c r="E366" s="44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6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2"/>
      <c r="Q366" s="442"/>
      <c r="R366" s="442"/>
      <c r="S366" s="44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440">
        <v>4607091384826</v>
      </c>
      <c r="E367" s="44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6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2"/>
      <c r="Q367" s="442"/>
      <c r="R367" s="442"/>
      <c r="S367" s="44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9"/>
      <c r="O368" s="445" t="s">
        <v>43</v>
      </c>
      <c r="P368" s="446"/>
      <c r="Q368" s="446"/>
      <c r="R368" s="446"/>
      <c r="S368" s="446"/>
      <c r="T368" s="446"/>
      <c r="U368" s="447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9"/>
      <c r="O369" s="445" t="s">
        <v>43</v>
      </c>
      <c r="P369" s="446"/>
      <c r="Q369" s="446"/>
      <c r="R369" s="446"/>
      <c r="S369" s="446"/>
      <c r="T369" s="446"/>
      <c r="U369" s="447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439" t="s">
        <v>87</v>
      </c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440">
        <v>4607091384246</v>
      </c>
      <c r="E371" s="44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2"/>
      <c r="Q371" s="442"/>
      <c r="R371" s="442"/>
      <c r="S371" s="443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440">
        <v>4680115881976</v>
      </c>
      <c r="E372" s="44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2"/>
      <c r="Q372" s="442"/>
      <c r="R372" s="442"/>
      <c r="S372" s="443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440">
        <v>4607091384253</v>
      </c>
      <c r="E373" s="44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6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2"/>
      <c r="Q373" s="442"/>
      <c r="R373" s="442"/>
      <c r="S373" s="44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440">
        <v>4680115881969</v>
      </c>
      <c r="E374" s="44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2"/>
      <c r="Q374" s="442"/>
      <c r="R374" s="442"/>
      <c r="S374" s="44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9"/>
      <c r="O375" s="445" t="s">
        <v>43</v>
      </c>
      <c r="P375" s="446"/>
      <c r="Q375" s="446"/>
      <c r="R375" s="446"/>
      <c r="S375" s="446"/>
      <c r="T375" s="446"/>
      <c r="U375" s="447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439" t="s">
        <v>223</v>
      </c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440">
        <v>4607091389357</v>
      </c>
      <c r="E378" s="44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6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2"/>
      <c r="Q378" s="442"/>
      <c r="R378" s="442"/>
      <c r="S378" s="443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9"/>
      <c r="O379" s="445" t="s">
        <v>43</v>
      </c>
      <c r="P379" s="446"/>
      <c r="Q379" s="446"/>
      <c r="R379" s="446"/>
      <c r="S379" s="446"/>
      <c r="T379" s="446"/>
      <c r="U379" s="447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9"/>
      <c r="O380" s="445" t="s">
        <v>43</v>
      </c>
      <c r="P380" s="446"/>
      <c r="Q380" s="446"/>
      <c r="R380" s="446"/>
      <c r="S380" s="446"/>
      <c r="T380" s="446"/>
      <c r="U380" s="447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37" t="s">
        <v>529</v>
      </c>
      <c r="B381" s="437"/>
      <c r="C381" s="437"/>
      <c r="D381" s="437"/>
      <c r="E381" s="437"/>
      <c r="F381" s="437"/>
      <c r="G381" s="437"/>
      <c r="H381" s="437"/>
      <c r="I381" s="437"/>
      <c r="J381" s="437"/>
      <c r="K381" s="437"/>
      <c r="L381" s="437"/>
      <c r="M381" s="437"/>
      <c r="N381" s="437"/>
      <c r="O381" s="437"/>
      <c r="P381" s="437"/>
      <c r="Q381" s="437"/>
      <c r="R381" s="437"/>
      <c r="S381" s="437"/>
      <c r="T381" s="437"/>
      <c r="U381" s="437"/>
      <c r="V381" s="437"/>
      <c r="W381" s="437"/>
      <c r="X381" s="437"/>
      <c r="Y381" s="437"/>
      <c r="Z381" s="53"/>
      <c r="AA381" s="53"/>
    </row>
    <row r="382" spans="1:67" ht="16.5" customHeight="1" x14ac:dyDescent="0.25">
      <c r="A382" s="438" t="s">
        <v>530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63"/>
      <c r="AA382" s="63"/>
    </row>
    <row r="383" spans="1:67" ht="14.25" customHeight="1" x14ac:dyDescent="0.25">
      <c r="A383" s="439" t="s">
        <v>123</v>
      </c>
      <c r="B383" s="439"/>
      <c r="C383" s="439"/>
      <c r="D383" s="439"/>
      <c r="E383" s="439"/>
      <c r="F383" s="439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440">
        <v>4607091389708</v>
      </c>
      <c r="E384" s="44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6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2"/>
      <c r="Q384" s="442"/>
      <c r="R384" s="442"/>
      <c r="S384" s="443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440">
        <v>4607091389692</v>
      </c>
      <c r="E385" s="44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2"/>
      <c r="Q385" s="442"/>
      <c r="R385" s="442"/>
      <c r="S385" s="443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9"/>
      <c r="O386" s="445" t="s">
        <v>43</v>
      </c>
      <c r="P386" s="446"/>
      <c r="Q386" s="446"/>
      <c r="R386" s="446"/>
      <c r="S386" s="446"/>
      <c r="T386" s="446"/>
      <c r="U386" s="44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9"/>
      <c r="O387" s="445" t="s">
        <v>43</v>
      </c>
      <c r="P387" s="446"/>
      <c r="Q387" s="446"/>
      <c r="R387" s="446"/>
      <c r="S387" s="446"/>
      <c r="T387" s="446"/>
      <c r="U387" s="44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39" t="s">
        <v>77</v>
      </c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440">
        <v>4607091389753</v>
      </c>
      <c r="E389" s="44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2"/>
      <c r="Q389" s="442"/>
      <c r="R389" s="442"/>
      <c r="S389" s="44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440">
        <v>4607091389760</v>
      </c>
      <c r="E390" s="44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6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2"/>
      <c r="Q390" s="442"/>
      <c r="R390" s="442"/>
      <c r="S390" s="44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440">
        <v>4607091389746</v>
      </c>
      <c r="E391" s="44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2"/>
      <c r="Q391" s="442"/>
      <c r="R391" s="442"/>
      <c r="S391" s="44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440">
        <v>4680115882928</v>
      </c>
      <c r="E392" s="44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2"/>
      <c r="Q392" s="442"/>
      <c r="R392" s="442"/>
      <c r="S392" s="44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440">
        <v>4680115883147</v>
      </c>
      <c r="E393" s="44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2"/>
      <c r="Q393" s="442"/>
      <c r="R393" s="442"/>
      <c r="S393" s="44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440">
        <v>4607091384338</v>
      </c>
      <c r="E394" s="44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2"/>
      <c r="Q394" s="442"/>
      <c r="R394" s="442"/>
      <c r="S394" s="44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440">
        <v>4680115883154</v>
      </c>
      <c r="E395" s="44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2"/>
      <c r="Q395" s="442"/>
      <c r="R395" s="442"/>
      <c r="S395" s="44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440">
        <v>4607091389524</v>
      </c>
      <c r="E396" s="44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2"/>
      <c r="Q396" s="442"/>
      <c r="R396" s="442"/>
      <c r="S396" s="44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440">
        <v>4680115883161</v>
      </c>
      <c r="E397" s="44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2"/>
      <c r="Q397" s="442"/>
      <c r="R397" s="442"/>
      <c r="S397" s="44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440">
        <v>4607091384345</v>
      </c>
      <c r="E398" s="44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2"/>
      <c r="Q398" s="442"/>
      <c r="R398" s="442"/>
      <c r="S398" s="44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440">
        <v>4680115883178</v>
      </c>
      <c r="E399" s="44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2"/>
      <c r="Q399" s="442"/>
      <c r="R399" s="442"/>
      <c r="S399" s="44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440">
        <v>4607091389531</v>
      </c>
      <c r="E400" s="44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6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2"/>
      <c r="Q400" s="442"/>
      <c r="R400" s="442"/>
      <c r="S400" s="44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440">
        <v>4680115883185</v>
      </c>
      <c r="E401" s="44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6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2"/>
      <c r="Q401" s="442"/>
      <c r="R401" s="442"/>
      <c r="S401" s="44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9"/>
      <c r="O402" s="445" t="s">
        <v>43</v>
      </c>
      <c r="P402" s="446"/>
      <c r="Q402" s="446"/>
      <c r="R402" s="446"/>
      <c r="S402" s="446"/>
      <c r="T402" s="446"/>
      <c r="U402" s="447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9"/>
      <c r="O403" s="445" t="s">
        <v>43</v>
      </c>
      <c r="P403" s="446"/>
      <c r="Q403" s="446"/>
      <c r="R403" s="446"/>
      <c r="S403" s="446"/>
      <c r="T403" s="446"/>
      <c r="U403" s="447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439" t="s">
        <v>87</v>
      </c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440">
        <v>4607091389685</v>
      </c>
      <c r="E405" s="44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2"/>
      <c r="Q405" s="442"/>
      <c r="R405" s="442"/>
      <c r="S405" s="443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440">
        <v>4607091389654</v>
      </c>
      <c r="E406" s="44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2"/>
      <c r="Q406" s="442"/>
      <c r="R406" s="442"/>
      <c r="S406" s="443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440">
        <v>4607091384352</v>
      </c>
      <c r="E407" s="44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2"/>
      <c r="Q407" s="442"/>
      <c r="R407" s="442"/>
      <c r="S407" s="443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9"/>
      <c r="O408" s="445" t="s">
        <v>43</v>
      </c>
      <c r="P408" s="446"/>
      <c r="Q408" s="446"/>
      <c r="R408" s="446"/>
      <c r="S408" s="446"/>
      <c r="T408" s="446"/>
      <c r="U408" s="447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439" t="s">
        <v>223</v>
      </c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440">
        <v>4680115881648</v>
      </c>
      <c r="E411" s="44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6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2"/>
      <c r="Q411" s="442"/>
      <c r="R411" s="442"/>
      <c r="S411" s="44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9"/>
      <c r="O412" s="445" t="s">
        <v>43</v>
      </c>
      <c r="P412" s="446"/>
      <c r="Q412" s="446"/>
      <c r="R412" s="446"/>
      <c r="S412" s="446"/>
      <c r="T412" s="446"/>
      <c r="U412" s="447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9"/>
      <c r="O413" s="445" t="s">
        <v>43</v>
      </c>
      <c r="P413" s="446"/>
      <c r="Q413" s="446"/>
      <c r="R413" s="446"/>
      <c r="S413" s="446"/>
      <c r="T413" s="446"/>
      <c r="U413" s="447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439" t="s">
        <v>101</v>
      </c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440">
        <v>4680115884335</v>
      </c>
      <c r="E415" s="44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6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2"/>
      <c r="Q415" s="442"/>
      <c r="R415" s="442"/>
      <c r="S415" s="443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440">
        <v>4680115884342</v>
      </c>
      <c r="E416" s="44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6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2"/>
      <c r="Q416" s="442"/>
      <c r="R416" s="442"/>
      <c r="S416" s="44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440">
        <v>4680115884113</v>
      </c>
      <c r="E417" s="44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6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2"/>
      <c r="Q417" s="442"/>
      <c r="R417" s="442"/>
      <c r="S417" s="44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9"/>
      <c r="O418" s="445" t="s">
        <v>43</v>
      </c>
      <c r="P418" s="446"/>
      <c r="Q418" s="446"/>
      <c r="R418" s="446"/>
      <c r="S418" s="446"/>
      <c r="T418" s="446"/>
      <c r="U418" s="447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9"/>
      <c r="O419" s="445" t="s">
        <v>43</v>
      </c>
      <c r="P419" s="446"/>
      <c r="Q419" s="446"/>
      <c r="R419" s="446"/>
      <c r="S419" s="446"/>
      <c r="T419" s="446"/>
      <c r="U419" s="447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38" t="s">
        <v>577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63"/>
      <c r="AA420" s="63"/>
    </row>
    <row r="421" spans="1:67" ht="14.25" customHeight="1" x14ac:dyDescent="0.25">
      <c r="A421" s="439" t="s">
        <v>115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440">
        <v>4607091389388</v>
      </c>
      <c r="E422" s="44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6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2"/>
      <c r="Q422" s="442"/>
      <c r="R422" s="442"/>
      <c r="S422" s="443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440">
        <v>4607091389364</v>
      </c>
      <c r="E423" s="44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6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2"/>
      <c r="Q423" s="442"/>
      <c r="R423" s="442"/>
      <c r="S423" s="44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9"/>
      <c r="O424" s="445" t="s">
        <v>43</v>
      </c>
      <c r="P424" s="446"/>
      <c r="Q424" s="446"/>
      <c r="R424" s="446"/>
      <c r="S424" s="446"/>
      <c r="T424" s="446"/>
      <c r="U424" s="447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9"/>
      <c r="O425" s="445" t="s">
        <v>43</v>
      </c>
      <c r="P425" s="446"/>
      <c r="Q425" s="446"/>
      <c r="R425" s="446"/>
      <c r="S425" s="446"/>
      <c r="T425" s="446"/>
      <c r="U425" s="447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439" t="s">
        <v>77</v>
      </c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440">
        <v>4607091389739</v>
      </c>
      <c r="E427" s="44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2"/>
      <c r="Q427" s="442"/>
      <c r="R427" s="442"/>
      <c r="S427" s="443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440">
        <v>4680115883048</v>
      </c>
      <c r="E428" s="44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6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2"/>
      <c r="Q428" s="442"/>
      <c r="R428" s="442"/>
      <c r="S428" s="44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440">
        <v>4607091389425</v>
      </c>
      <c r="E429" s="44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2"/>
      <c r="Q429" s="442"/>
      <c r="R429" s="442"/>
      <c r="S429" s="44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440">
        <v>4680115882911</v>
      </c>
      <c r="E430" s="44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2"/>
      <c r="Q430" s="442"/>
      <c r="R430" s="442"/>
      <c r="S430" s="44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440">
        <v>4680115880771</v>
      </c>
      <c r="E431" s="44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6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2"/>
      <c r="Q431" s="442"/>
      <c r="R431" s="442"/>
      <c r="S431" s="44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440">
        <v>4607091389500</v>
      </c>
      <c r="E432" s="44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2"/>
      <c r="Q432" s="442"/>
      <c r="R432" s="442"/>
      <c r="S432" s="44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440">
        <v>4680115881983</v>
      </c>
      <c r="E433" s="44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2"/>
      <c r="Q433" s="442"/>
      <c r="R433" s="442"/>
      <c r="S433" s="44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9"/>
      <c r="O434" s="445" t="s">
        <v>43</v>
      </c>
      <c r="P434" s="446"/>
      <c r="Q434" s="446"/>
      <c r="R434" s="446"/>
      <c r="S434" s="446"/>
      <c r="T434" s="446"/>
      <c r="U434" s="447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9"/>
      <c r="O435" s="445" t="s">
        <v>43</v>
      </c>
      <c r="P435" s="446"/>
      <c r="Q435" s="446"/>
      <c r="R435" s="446"/>
      <c r="S435" s="446"/>
      <c r="T435" s="446"/>
      <c r="U435" s="447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customHeight="1" x14ac:dyDescent="0.25">
      <c r="A436" s="439" t="s">
        <v>101</v>
      </c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440">
        <v>4680115884359</v>
      </c>
      <c r="E437" s="44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6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2"/>
      <c r="Q437" s="442"/>
      <c r="R437" s="442"/>
      <c r="S437" s="443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440">
        <v>4680115884571</v>
      </c>
      <c r="E438" s="44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6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2"/>
      <c r="Q438" s="442"/>
      <c r="R438" s="442"/>
      <c r="S438" s="443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9"/>
      <c r="O439" s="445" t="s">
        <v>43</v>
      </c>
      <c r="P439" s="446"/>
      <c r="Q439" s="446"/>
      <c r="R439" s="446"/>
      <c r="S439" s="446"/>
      <c r="T439" s="446"/>
      <c r="U439" s="447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439" t="s">
        <v>110</v>
      </c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440">
        <v>4680115884090</v>
      </c>
      <c r="E442" s="44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2"/>
      <c r="Q442" s="442"/>
      <c r="R442" s="442"/>
      <c r="S442" s="443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9"/>
      <c r="O443" s="445" t="s">
        <v>43</v>
      </c>
      <c r="P443" s="446"/>
      <c r="Q443" s="446"/>
      <c r="R443" s="446"/>
      <c r="S443" s="446"/>
      <c r="T443" s="446"/>
      <c r="U443" s="447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39" t="s">
        <v>602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440">
        <v>4680115884564</v>
      </c>
      <c r="E446" s="44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2"/>
      <c r="Q446" s="442"/>
      <c r="R446" s="442"/>
      <c r="S446" s="443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9"/>
      <c r="O447" s="445" t="s">
        <v>43</v>
      </c>
      <c r="P447" s="446"/>
      <c r="Q447" s="446"/>
      <c r="R447" s="446"/>
      <c r="S447" s="446"/>
      <c r="T447" s="446"/>
      <c r="U447" s="44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9"/>
      <c r="O448" s="445" t="s">
        <v>43</v>
      </c>
      <c r="P448" s="446"/>
      <c r="Q448" s="446"/>
      <c r="R448" s="446"/>
      <c r="S448" s="446"/>
      <c r="T448" s="446"/>
      <c r="U448" s="44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38" t="s">
        <v>605</v>
      </c>
      <c r="B449" s="438"/>
      <c r="C449" s="438"/>
      <c r="D449" s="438"/>
      <c r="E449" s="438"/>
      <c r="F449" s="438"/>
      <c r="G449" s="438"/>
      <c r="H449" s="438"/>
      <c r="I449" s="438"/>
      <c r="J449" s="438"/>
      <c r="K449" s="438"/>
      <c r="L449" s="438"/>
      <c r="M449" s="438"/>
      <c r="N449" s="438"/>
      <c r="O449" s="438"/>
      <c r="P449" s="438"/>
      <c r="Q449" s="438"/>
      <c r="R449" s="438"/>
      <c r="S449" s="438"/>
      <c r="T449" s="438"/>
      <c r="U449" s="438"/>
      <c r="V449" s="438"/>
      <c r="W449" s="438"/>
      <c r="X449" s="438"/>
      <c r="Y449" s="438"/>
      <c r="Z449" s="63"/>
      <c r="AA449" s="63"/>
    </row>
    <row r="450" spans="1:67" ht="14.25" customHeight="1" x14ac:dyDescent="0.25">
      <c r="A450" s="439" t="s">
        <v>77</v>
      </c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440">
        <v>4680115885189</v>
      </c>
      <c r="E451" s="440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694" t="s">
        <v>608</v>
      </c>
      <c r="P451" s="442"/>
      <c r="Q451" s="442"/>
      <c r="R451" s="442"/>
      <c r="S451" s="443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440">
        <v>4680115885172</v>
      </c>
      <c r="E452" s="440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695" t="s">
        <v>611</v>
      </c>
      <c r="P452" s="442"/>
      <c r="Q452" s="442"/>
      <c r="R452" s="442"/>
      <c r="S452" s="443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440">
        <v>4680115885110</v>
      </c>
      <c r="E453" s="440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696" t="s">
        <v>614</v>
      </c>
      <c r="P453" s="442"/>
      <c r="Q453" s="442"/>
      <c r="R453" s="442"/>
      <c r="S453" s="44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9"/>
      <c r="O454" s="445" t="s">
        <v>43</v>
      </c>
      <c r="P454" s="446"/>
      <c r="Q454" s="446"/>
      <c r="R454" s="446"/>
      <c r="S454" s="446"/>
      <c r="T454" s="446"/>
      <c r="U454" s="447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9"/>
      <c r="O455" s="445" t="s">
        <v>43</v>
      </c>
      <c r="P455" s="446"/>
      <c r="Q455" s="446"/>
      <c r="R455" s="446"/>
      <c r="S455" s="446"/>
      <c r="T455" s="446"/>
      <c r="U455" s="447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37" t="s">
        <v>615</v>
      </c>
      <c r="B456" s="437"/>
      <c r="C456" s="437"/>
      <c r="D456" s="437"/>
      <c r="E456" s="437"/>
      <c r="F456" s="437"/>
      <c r="G456" s="437"/>
      <c r="H456" s="437"/>
      <c r="I456" s="437"/>
      <c r="J456" s="437"/>
      <c r="K456" s="437"/>
      <c r="L456" s="437"/>
      <c r="M456" s="437"/>
      <c r="N456" s="437"/>
      <c r="O456" s="437"/>
      <c r="P456" s="437"/>
      <c r="Q456" s="437"/>
      <c r="R456" s="437"/>
      <c r="S456" s="437"/>
      <c r="T456" s="437"/>
      <c r="U456" s="437"/>
      <c r="V456" s="437"/>
      <c r="W456" s="437"/>
      <c r="X456" s="437"/>
      <c r="Y456" s="437"/>
      <c r="Z456" s="53"/>
      <c r="AA456" s="53"/>
    </row>
    <row r="457" spans="1:67" ht="16.5" customHeight="1" x14ac:dyDescent="0.25">
      <c r="A457" s="438" t="s">
        <v>615</v>
      </c>
      <c r="B457" s="438"/>
      <c r="C457" s="438"/>
      <c r="D457" s="438"/>
      <c r="E457" s="438"/>
      <c r="F457" s="438"/>
      <c r="G457" s="438"/>
      <c r="H457" s="438"/>
      <c r="I457" s="438"/>
      <c r="J457" s="438"/>
      <c r="K457" s="438"/>
      <c r="L457" s="438"/>
      <c r="M457" s="438"/>
      <c r="N457" s="438"/>
      <c r="O457" s="438"/>
      <c r="P457" s="438"/>
      <c r="Q457" s="438"/>
      <c r="R457" s="438"/>
      <c r="S457" s="438"/>
      <c r="T457" s="438"/>
      <c r="U457" s="438"/>
      <c r="V457" s="438"/>
      <c r="W457" s="438"/>
      <c r="X457" s="438"/>
      <c r="Y457" s="438"/>
      <c r="Z457" s="63"/>
      <c r="AA457" s="63"/>
    </row>
    <row r="458" spans="1:67" ht="14.25" customHeight="1" x14ac:dyDescent="0.25">
      <c r="A458" s="439" t="s">
        <v>123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440">
        <v>4607091389067</v>
      </c>
      <c r="E459" s="440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2"/>
      <c r="Q459" s="442"/>
      <c r="R459" s="442"/>
      <c r="S459" s="443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440">
        <v>4680115885226</v>
      </c>
      <c r="E460" s="440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8" t="s">
        <v>620</v>
      </c>
      <c r="P460" s="442"/>
      <c r="Q460" s="442"/>
      <c r="R460" s="442"/>
      <c r="S460" s="443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440">
        <v>4607091383522</v>
      </c>
      <c r="E461" s="440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2"/>
      <c r="Q461" s="442"/>
      <c r="R461" s="442"/>
      <c r="S461" s="443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81"/>
        <v>554.4</v>
      </c>
      <c r="Y461" s="40">
        <f t="shared" si="82"/>
        <v>1.2558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587.5</v>
      </c>
      <c r="BM461" s="77">
        <f t="shared" si="84"/>
        <v>592.19999999999993</v>
      </c>
      <c r="BN461" s="77">
        <f t="shared" si="85"/>
        <v>1.0016025641025641</v>
      </c>
      <c r="BO461" s="77">
        <f t="shared" si="86"/>
        <v>1.0096153846153846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440">
        <v>4607091384437</v>
      </c>
      <c r="E462" s="440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7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2"/>
      <c r="Q462" s="442"/>
      <c r="R462" s="442"/>
      <c r="S462" s="443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440">
        <v>4680115884502</v>
      </c>
      <c r="E463" s="440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2"/>
      <c r="Q463" s="442"/>
      <c r="R463" s="442"/>
      <c r="S463" s="443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440">
        <v>4607091389104</v>
      </c>
      <c r="E464" s="440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2"/>
      <c r="Q464" s="442"/>
      <c r="R464" s="442"/>
      <c r="S464" s="443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440">
        <v>4680115884519</v>
      </c>
      <c r="E465" s="440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7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2"/>
      <c r="Q465" s="442"/>
      <c r="R465" s="442"/>
      <c r="S465" s="443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440">
        <v>4680115880603</v>
      </c>
      <c r="E466" s="44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7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2"/>
      <c r="Q466" s="442"/>
      <c r="R466" s="442"/>
      <c r="S466" s="443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440">
        <v>4607091389999</v>
      </c>
      <c r="E467" s="44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2"/>
      <c r="Q467" s="442"/>
      <c r="R467" s="442"/>
      <c r="S467" s="443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440">
        <v>4680115882782</v>
      </c>
      <c r="E468" s="440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2"/>
      <c r="Q468" s="442"/>
      <c r="R468" s="442"/>
      <c r="S468" s="443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440">
        <v>4607091389098</v>
      </c>
      <c r="E469" s="440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7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2"/>
      <c r="Q469" s="442"/>
      <c r="R469" s="442"/>
      <c r="S469" s="443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440">
        <v>4607091389982</v>
      </c>
      <c r="E470" s="440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7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2"/>
      <c r="Q470" s="442"/>
      <c r="R470" s="442"/>
      <c r="S470" s="443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9"/>
      <c r="O471" s="445" t="s">
        <v>43</v>
      </c>
      <c r="P471" s="446"/>
      <c r="Q471" s="446"/>
      <c r="R471" s="446"/>
      <c r="S471" s="446"/>
      <c r="T471" s="446"/>
      <c r="U471" s="447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104.16666666666666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104.99999999999999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1.2558</v>
      </c>
      <c r="Z471" s="65"/>
      <c r="AA471" s="65"/>
    </row>
    <row r="472" spans="1:67" x14ac:dyDescent="0.2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9"/>
      <c r="O472" s="445" t="s">
        <v>43</v>
      </c>
      <c r="P472" s="446"/>
      <c r="Q472" s="446"/>
      <c r="R472" s="446"/>
      <c r="S472" s="446"/>
      <c r="T472" s="446"/>
      <c r="U472" s="447"/>
      <c r="V472" s="41" t="s">
        <v>0</v>
      </c>
      <c r="W472" s="42">
        <f>IFERROR(SUM(W459:W470),"0")</f>
        <v>550</v>
      </c>
      <c r="X472" s="42">
        <f>IFERROR(SUM(X459:X470),"0")</f>
        <v>554.4</v>
      </c>
      <c r="Y472" s="41"/>
      <c r="Z472" s="65"/>
      <c r="AA472" s="65"/>
    </row>
    <row r="473" spans="1:67" ht="14.25" customHeight="1" x14ac:dyDescent="0.25">
      <c r="A473" s="439" t="s">
        <v>115</v>
      </c>
      <c r="B473" s="439"/>
      <c r="C473" s="439"/>
      <c r="D473" s="439"/>
      <c r="E473" s="439"/>
      <c r="F473" s="439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440">
        <v>4607091388930</v>
      </c>
      <c r="E474" s="44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2"/>
      <c r="Q474" s="442"/>
      <c r="R474" s="442"/>
      <c r="S474" s="443"/>
      <c r="T474" s="38" t="s">
        <v>48</v>
      </c>
      <c r="U474" s="38" t="s">
        <v>48</v>
      </c>
      <c r="V474" s="39" t="s">
        <v>0</v>
      </c>
      <c r="W474" s="57">
        <v>550</v>
      </c>
      <c r="X474" s="54">
        <f>IFERROR(IF(W474="",0,CEILING((W474/$H474),1)*$H474),"")</f>
        <v>554.4</v>
      </c>
      <c r="Y474" s="40">
        <f>IFERROR(IF(X474=0,"",ROUNDUP(X474/H474,0)*0.01196),"")</f>
        <v>1.2558</v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587.5</v>
      </c>
      <c r="BM474" s="77">
        <f>IFERROR(X474*I474/H474,"0")</f>
        <v>592.19999999999993</v>
      </c>
      <c r="BN474" s="77">
        <f>IFERROR(1/J474*(W474/H474),"0")</f>
        <v>1.0016025641025641</v>
      </c>
      <c r="BO474" s="77">
        <f>IFERROR(1/J474*(X474/H474),"0")</f>
        <v>1.0096153846153846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440">
        <v>4680115880054</v>
      </c>
      <c r="E475" s="440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7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2"/>
      <c r="Q475" s="442"/>
      <c r="R475" s="442"/>
      <c r="S475" s="443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9"/>
      <c r="O476" s="445" t="s">
        <v>43</v>
      </c>
      <c r="P476" s="446"/>
      <c r="Q476" s="446"/>
      <c r="R476" s="446"/>
      <c r="S476" s="446"/>
      <c r="T476" s="446"/>
      <c r="U476" s="447"/>
      <c r="V476" s="41" t="s">
        <v>42</v>
      </c>
      <c r="W476" s="42">
        <f>IFERROR(W474/H474,"0")+IFERROR(W475/H475,"0")</f>
        <v>104.16666666666666</v>
      </c>
      <c r="X476" s="42">
        <f>IFERROR(X474/H474,"0")+IFERROR(X475/H475,"0")</f>
        <v>104.99999999999999</v>
      </c>
      <c r="Y476" s="42">
        <f>IFERROR(IF(Y474="",0,Y474),"0")+IFERROR(IF(Y475="",0,Y475),"0")</f>
        <v>1.2558</v>
      </c>
      <c r="Z476" s="65"/>
      <c r="AA476" s="65"/>
    </row>
    <row r="477" spans="1:67" x14ac:dyDescent="0.2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9"/>
      <c r="O477" s="445" t="s">
        <v>43</v>
      </c>
      <c r="P477" s="446"/>
      <c r="Q477" s="446"/>
      <c r="R477" s="446"/>
      <c r="S477" s="446"/>
      <c r="T477" s="446"/>
      <c r="U477" s="447"/>
      <c r="V477" s="41" t="s">
        <v>0</v>
      </c>
      <c r="W477" s="42">
        <f>IFERROR(SUM(W474:W475),"0")</f>
        <v>550</v>
      </c>
      <c r="X477" s="42">
        <f>IFERROR(SUM(X474:X475),"0")</f>
        <v>554.4</v>
      </c>
      <c r="Y477" s="41"/>
      <c r="Z477" s="65"/>
      <c r="AA477" s="65"/>
    </row>
    <row r="478" spans="1:67" ht="14.25" customHeight="1" x14ac:dyDescent="0.25">
      <c r="A478" s="439" t="s">
        <v>77</v>
      </c>
      <c r="B478" s="439"/>
      <c r="C478" s="439"/>
      <c r="D478" s="439"/>
      <c r="E478" s="439"/>
      <c r="F478" s="439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440">
        <v>4680115883116</v>
      </c>
      <c r="E479" s="440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2"/>
      <c r="Q479" s="442"/>
      <c r="R479" s="442"/>
      <c r="S479" s="44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440">
        <v>4680115883093</v>
      </c>
      <c r="E480" s="440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7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2"/>
      <c r="Q480" s="442"/>
      <c r="R480" s="442"/>
      <c r="S480" s="44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440">
        <v>4680115883109</v>
      </c>
      <c r="E481" s="440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7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2"/>
      <c r="Q481" s="442"/>
      <c r="R481" s="442"/>
      <c r="S481" s="44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440">
        <v>4680115882072</v>
      </c>
      <c r="E482" s="440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2"/>
      <c r="Q482" s="442"/>
      <c r="R482" s="442"/>
      <c r="S482" s="443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440">
        <v>4680115882102</v>
      </c>
      <c r="E483" s="440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7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2"/>
      <c r="Q483" s="442"/>
      <c r="R483" s="442"/>
      <c r="S483" s="443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440">
        <v>4680115882096</v>
      </c>
      <c r="E484" s="440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7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2"/>
      <c r="Q484" s="442"/>
      <c r="R484" s="442"/>
      <c r="S484" s="443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9"/>
      <c r="O485" s="445" t="s">
        <v>43</v>
      </c>
      <c r="P485" s="446"/>
      <c r="Q485" s="446"/>
      <c r="R485" s="446"/>
      <c r="S485" s="446"/>
      <c r="T485" s="446"/>
      <c r="U485" s="447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9"/>
      <c r="O486" s="445" t="s">
        <v>43</v>
      </c>
      <c r="P486" s="446"/>
      <c r="Q486" s="446"/>
      <c r="R486" s="446"/>
      <c r="S486" s="446"/>
      <c r="T486" s="446"/>
      <c r="U486" s="447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439" t="s">
        <v>87</v>
      </c>
      <c r="B487" s="439"/>
      <c r="C487" s="439"/>
      <c r="D487" s="439"/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440">
        <v>4607091383409</v>
      </c>
      <c r="E488" s="440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2"/>
      <c r="Q488" s="442"/>
      <c r="R488" s="442"/>
      <c r="S488" s="443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440">
        <v>4607091383416</v>
      </c>
      <c r="E489" s="440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7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2"/>
      <c r="Q489" s="442"/>
      <c r="R489" s="442"/>
      <c r="S489" s="443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440">
        <v>4680115883536</v>
      </c>
      <c r="E490" s="440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7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2"/>
      <c r="Q490" s="442"/>
      <c r="R490" s="442"/>
      <c r="S490" s="443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9"/>
      <c r="O491" s="445" t="s">
        <v>43</v>
      </c>
      <c r="P491" s="446"/>
      <c r="Q491" s="446"/>
      <c r="R491" s="446"/>
      <c r="S491" s="446"/>
      <c r="T491" s="446"/>
      <c r="U491" s="447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439" t="s">
        <v>223</v>
      </c>
      <c r="B493" s="439"/>
      <c r="C493" s="439"/>
      <c r="D493" s="439"/>
      <c r="E493" s="439"/>
      <c r="F493" s="439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440">
        <v>4680115885035</v>
      </c>
      <c r="E494" s="440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7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2"/>
      <c r="Q494" s="442"/>
      <c r="R494" s="442"/>
      <c r="S494" s="443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9"/>
      <c r="O495" s="445" t="s">
        <v>43</v>
      </c>
      <c r="P495" s="446"/>
      <c r="Q495" s="446"/>
      <c r="R495" s="446"/>
      <c r="S495" s="446"/>
      <c r="T495" s="446"/>
      <c r="U495" s="447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9"/>
      <c r="O496" s="445" t="s">
        <v>43</v>
      </c>
      <c r="P496" s="446"/>
      <c r="Q496" s="446"/>
      <c r="R496" s="446"/>
      <c r="S496" s="446"/>
      <c r="T496" s="446"/>
      <c r="U496" s="447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37" t="s">
        <v>665</v>
      </c>
      <c r="B497" s="437"/>
      <c r="C497" s="437"/>
      <c r="D497" s="437"/>
      <c r="E497" s="437"/>
      <c r="F497" s="437"/>
      <c r="G497" s="437"/>
      <c r="H497" s="437"/>
      <c r="I497" s="437"/>
      <c r="J497" s="437"/>
      <c r="K497" s="437"/>
      <c r="L497" s="437"/>
      <c r="M497" s="437"/>
      <c r="N497" s="437"/>
      <c r="O497" s="437"/>
      <c r="P497" s="437"/>
      <c r="Q497" s="437"/>
      <c r="R497" s="437"/>
      <c r="S497" s="437"/>
      <c r="T497" s="437"/>
      <c r="U497" s="437"/>
      <c r="V497" s="437"/>
      <c r="W497" s="437"/>
      <c r="X497" s="437"/>
      <c r="Y497" s="437"/>
      <c r="Z497" s="53"/>
      <c r="AA497" s="53"/>
    </row>
    <row r="498" spans="1:67" ht="16.5" customHeight="1" x14ac:dyDescent="0.25">
      <c r="A498" s="438" t="s">
        <v>666</v>
      </c>
      <c r="B498" s="438"/>
      <c r="C498" s="438"/>
      <c r="D498" s="438"/>
      <c r="E498" s="438"/>
      <c r="F498" s="438"/>
      <c r="G498" s="438"/>
      <c r="H498" s="438"/>
      <c r="I498" s="438"/>
      <c r="J498" s="438"/>
      <c r="K498" s="438"/>
      <c r="L498" s="438"/>
      <c r="M498" s="438"/>
      <c r="N498" s="438"/>
      <c r="O498" s="438"/>
      <c r="P498" s="438"/>
      <c r="Q498" s="438"/>
      <c r="R498" s="438"/>
      <c r="S498" s="438"/>
      <c r="T498" s="438"/>
      <c r="U498" s="438"/>
      <c r="V498" s="438"/>
      <c r="W498" s="438"/>
      <c r="X498" s="438"/>
      <c r="Y498" s="438"/>
      <c r="Z498" s="63"/>
      <c r="AA498" s="63"/>
    </row>
    <row r="499" spans="1:67" ht="14.25" customHeight="1" x14ac:dyDescent="0.25">
      <c r="A499" s="439" t="s">
        <v>123</v>
      </c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440">
        <v>4640242181011</v>
      </c>
      <c r="E500" s="44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721" t="s">
        <v>669</v>
      </c>
      <c r="P500" s="442"/>
      <c r="Q500" s="442"/>
      <c r="R500" s="442"/>
      <c r="S500" s="443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440">
        <v>4640242180045</v>
      </c>
      <c r="E501" s="44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722" t="s">
        <v>672</v>
      </c>
      <c r="P501" s="442"/>
      <c r="Q501" s="442"/>
      <c r="R501" s="442"/>
      <c r="S501" s="443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440">
        <v>4640242180441</v>
      </c>
      <c r="E502" s="440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723" t="s">
        <v>675</v>
      </c>
      <c r="P502" s="442"/>
      <c r="Q502" s="442"/>
      <c r="R502" s="442"/>
      <c r="S502" s="443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440">
        <v>4640242180601</v>
      </c>
      <c r="E503" s="440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724" t="s">
        <v>678</v>
      </c>
      <c r="P503" s="442"/>
      <c r="Q503" s="442"/>
      <c r="R503" s="442"/>
      <c r="S503" s="443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440">
        <v>4640242180564</v>
      </c>
      <c r="E504" s="440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725" t="s">
        <v>681</v>
      </c>
      <c r="P504" s="442"/>
      <c r="Q504" s="442"/>
      <c r="R504" s="442"/>
      <c r="S504" s="443"/>
      <c r="T504" s="38" t="s">
        <v>48</v>
      </c>
      <c r="U504" s="38" t="s">
        <v>48</v>
      </c>
      <c r="V504" s="39" t="s">
        <v>0</v>
      </c>
      <c r="W504" s="57">
        <v>180</v>
      </c>
      <c r="X504" s="54">
        <f t="shared" si="92"/>
        <v>180</v>
      </c>
      <c r="Y504" s="40">
        <f t="shared" si="93"/>
        <v>0.32624999999999998</v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187.20000000000002</v>
      </c>
      <c r="BM504" s="77">
        <f t="shared" si="95"/>
        <v>187.20000000000002</v>
      </c>
      <c r="BN504" s="77">
        <f t="shared" si="96"/>
        <v>0.26785714285714285</v>
      </c>
      <c r="BO504" s="77">
        <f t="shared" si="97"/>
        <v>0.26785714285714285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440">
        <v>4640242180922</v>
      </c>
      <c r="E505" s="44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726" t="s">
        <v>684</v>
      </c>
      <c r="P505" s="442"/>
      <c r="Q505" s="442"/>
      <c r="R505" s="442"/>
      <c r="S505" s="443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440">
        <v>4640242180038</v>
      </c>
      <c r="E506" s="440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727" t="s">
        <v>687</v>
      </c>
      <c r="P506" s="442"/>
      <c r="Q506" s="442"/>
      <c r="R506" s="442"/>
      <c r="S506" s="443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9"/>
      <c r="O507" s="445" t="s">
        <v>43</v>
      </c>
      <c r="P507" s="446"/>
      <c r="Q507" s="446"/>
      <c r="R507" s="446"/>
      <c r="S507" s="446"/>
      <c r="T507" s="446"/>
      <c r="U507" s="447"/>
      <c r="V507" s="41" t="s">
        <v>42</v>
      </c>
      <c r="W507" s="42">
        <f>IFERROR(W500/H500,"0")+IFERROR(W501/H501,"0")+IFERROR(W502/H502,"0")+IFERROR(W503/H503,"0")+IFERROR(W504/H504,"0")+IFERROR(W505/H505,"0")+IFERROR(W506/H506,"0")</f>
        <v>15</v>
      </c>
      <c r="X507" s="42">
        <f>IFERROR(X500/H500,"0")+IFERROR(X501/H501,"0")+IFERROR(X502/H502,"0")+IFERROR(X503/H503,"0")+IFERROR(X504/H504,"0")+IFERROR(X505/H505,"0")+IFERROR(X506/H506,"0")</f>
        <v>15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0.32624999999999998</v>
      </c>
      <c r="Z507" s="65"/>
      <c r="AA507" s="65"/>
    </row>
    <row r="508" spans="1:67" x14ac:dyDescent="0.2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9"/>
      <c r="O508" s="445" t="s">
        <v>43</v>
      </c>
      <c r="P508" s="446"/>
      <c r="Q508" s="446"/>
      <c r="R508" s="446"/>
      <c r="S508" s="446"/>
      <c r="T508" s="446"/>
      <c r="U508" s="447"/>
      <c r="V508" s="41" t="s">
        <v>0</v>
      </c>
      <c r="W508" s="42">
        <f>IFERROR(SUM(W500:W506),"0")</f>
        <v>180</v>
      </c>
      <c r="X508" s="42">
        <f>IFERROR(SUM(X500:X506),"0")</f>
        <v>180</v>
      </c>
      <c r="Y508" s="41"/>
      <c r="Z508" s="65"/>
      <c r="AA508" s="65"/>
    </row>
    <row r="509" spans="1:67" ht="14.25" customHeight="1" x14ac:dyDescent="0.25">
      <c r="A509" s="439" t="s">
        <v>115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440">
        <v>4640242180526</v>
      </c>
      <c r="E510" s="440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8" t="s">
        <v>690</v>
      </c>
      <c r="P510" s="442"/>
      <c r="Q510" s="442"/>
      <c r="R510" s="442"/>
      <c r="S510" s="443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440">
        <v>4640242180519</v>
      </c>
      <c r="E511" s="44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729" t="s">
        <v>693</v>
      </c>
      <c r="P511" s="442"/>
      <c r="Q511" s="442"/>
      <c r="R511" s="442"/>
      <c r="S511" s="443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440">
        <v>4640242180090</v>
      </c>
      <c r="E512" s="44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730" t="s">
        <v>696</v>
      </c>
      <c r="P512" s="442"/>
      <c r="Q512" s="442"/>
      <c r="R512" s="442"/>
      <c r="S512" s="443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440">
        <v>4640242180090</v>
      </c>
      <c r="E513" s="440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731" t="s">
        <v>699</v>
      </c>
      <c r="P513" s="442"/>
      <c r="Q513" s="442"/>
      <c r="R513" s="442"/>
      <c r="S513" s="443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9"/>
      <c r="O514" s="445" t="s">
        <v>43</v>
      </c>
      <c r="P514" s="446"/>
      <c r="Q514" s="446"/>
      <c r="R514" s="446"/>
      <c r="S514" s="446"/>
      <c r="T514" s="446"/>
      <c r="U514" s="447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9"/>
      <c r="O515" s="445" t="s">
        <v>43</v>
      </c>
      <c r="P515" s="446"/>
      <c r="Q515" s="446"/>
      <c r="R515" s="446"/>
      <c r="S515" s="446"/>
      <c r="T515" s="446"/>
      <c r="U515" s="447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439" t="s">
        <v>77</v>
      </c>
      <c r="B516" s="439"/>
      <c r="C516" s="439"/>
      <c r="D516" s="439"/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440">
        <v>4640242180816</v>
      </c>
      <c r="E517" s="440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32" t="s">
        <v>702</v>
      </c>
      <c r="P517" s="442"/>
      <c r="Q517" s="442"/>
      <c r="R517" s="442"/>
      <c r="S517" s="443"/>
      <c r="T517" s="38" t="s">
        <v>48</v>
      </c>
      <c r="U517" s="38" t="s">
        <v>48</v>
      </c>
      <c r="V517" s="39" t="s">
        <v>0</v>
      </c>
      <c r="W517" s="57">
        <v>84</v>
      </c>
      <c r="X517" s="54">
        <f t="shared" ref="X517:X522" si="98">IFERROR(IF(W517="",0,CEILING((W517/$H517),1)*$H517),"")</f>
        <v>84</v>
      </c>
      <c r="Y517" s="40">
        <f>IFERROR(IF(X517=0,"",ROUNDUP(X517/H517,0)*0.00753),"")</f>
        <v>0.15060000000000001</v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89.199999999999989</v>
      </c>
      <c r="BM517" s="77">
        <f t="shared" ref="BM517:BM522" si="100">IFERROR(X517*I517/H517,"0")</f>
        <v>89.199999999999989</v>
      </c>
      <c r="BN517" s="77">
        <f t="shared" ref="BN517:BN522" si="101">IFERROR(1/J517*(W517/H517),"0")</f>
        <v>0.12820512820512819</v>
      </c>
      <c r="BO517" s="77">
        <f t="shared" ref="BO517:BO522" si="102">IFERROR(1/J517*(X517/H517),"0")</f>
        <v>0.12820512820512819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440">
        <v>4680115880856</v>
      </c>
      <c r="E518" s="440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7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2"/>
      <c r="Q518" s="442"/>
      <c r="R518" s="442"/>
      <c r="S518" s="443"/>
      <c r="T518" s="38" t="s">
        <v>48</v>
      </c>
      <c r="U518" s="38" t="s">
        <v>48</v>
      </c>
      <c r="V518" s="39" t="s">
        <v>0</v>
      </c>
      <c r="W518" s="57">
        <v>800</v>
      </c>
      <c r="X518" s="54">
        <f t="shared" si="98"/>
        <v>802.2</v>
      </c>
      <c r="Y518" s="40">
        <f>IFERROR(IF(X518=0,"",ROUNDUP(X518/H518,0)*0.00753),"")</f>
        <v>1.4382300000000001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849.52380952380952</v>
      </c>
      <c r="BM518" s="77">
        <f t="shared" si="100"/>
        <v>851.86</v>
      </c>
      <c r="BN518" s="77">
        <f t="shared" si="101"/>
        <v>1.2210012210012211</v>
      </c>
      <c r="BO518" s="77">
        <f t="shared" si="102"/>
        <v>1.2243589743589742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440">
        <v>4640242180595</v>
      </c>
      <c r="E519" s="440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734" t="s">
        <v>707</v>
      </c>
      <c r="P519" s="442"/>
      <c r="Q519" s="442"/>
      <c r="R519" s="442"/>
      <c r="S519" s="44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440">
        <v>4640242180076</v>
      </c>
      <c r="E520" s="440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735" t="s">
        <v>710</v>
      </c>
      <c r="P520" s="442"/>
      <c r="Q520" s="442"/>
      <c r="R520" s="442"/>
      <c r="S520" s="443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440">
        <v>4640242180908</v>
      </c>
      <c r="E521" s="440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736" t="s">
        <v>713</v>
      </c>
      <c r="P521" s="442"/>
      <c r="Q521" s="442"/>
      <c r="R521" s="442"/>
      <c r="S521" s="443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440">
        <v>4640242180489</v>
      </c>
      <c r="E522" s="440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737" t="s">
        <v>716</v>
      </c>
      <c r="P522" s="442"/>
      <c r="Q522" s="442"/>
      <c r="R522" s="442"/>
      <c r="S522" s="443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9"/>
      <c r="O523" s="445" t="s">
        <v>43</v>
      </c>
      <c r="P523" s="446"/>
      <c r="Q523" s="446"/>
      <c r="R523" s="446"/>
      <c r="S523" s="446"/>
      <c r="T523" s="446"/>
      <c r="U523" s="447"/>
      <c r="V523" s="41" t="s">
        <v>42</v>
      </c>
      <c r="W523" s="42">
        <f>IFERROR(W517/H517,"0")+IFERROR(W518/H518,"0")+IFERROR(W519/H519,"0")+IFERROR(W520/H520,"0")+IFERROR(W521/H521,"0")+IFERROR(W522/H522,"0")</f>
        <v>210.47619047619048</v>
      </c>
      <c r="X523" s="42">
        <f>IFERROR(X517/H517,"0")+IFERROR(X518/H518,"0")+IFERROR(X519/H519,"0")+IFERROR(X520/H520,"0")+IFERROR(X521/H521,"0")+IFERROR(X522/H522,"0")</f>
        <v>211</v>
      </c>
      <c r="Y523" s="42">
        <f>IFERROR(IF(Y517="",0,Y517),"0")+IFERROR(IF(Y518="",0,Y518),"0")+IFERROR(IF(Y519="",0,Y519),"0")+IFERROR(IF(Y520="",0,Y520),"0")+IFERROR(IF(Y521="",0,Y521),"0")+IFERROR(IF(Y522="",0,Y522),"0")</f>
        <v>1.5888300000000002</v>
      </c>
      <c r="Z523" s="65"/>
      <c r="AA523" s="65"/>
    </row>
    <row r="524" spans="1:67" x14ac:dyDescent="0.2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9"/>
      <c r="O524" s="445" t="s">
        <v>43</v>
      </c>
      <c r="P524" s="446"/>
      <c r="Q524" s="446"/>
      <c r="R524" s="446"/>
      <c r="S524" s="446"/>
      <c r="T524" s="446"/>
      <c r="U524" s="447"/>
      <c r="V524" s="41" t="s">
        <v>0</v>
      </c>
      <c r="W524" s="42">
        <f>IFERROR(SUM(W517:W522),"0")</f>
        <v>884</v>
      </c>
      <c r="X524" s="42">
        <f>IFERROR(SUM(X517:X522),"0")</f>
        <v>886.2</v>
      </c>
      <c r="Y524" s="41"/>
      <c r="Z524" s="65"/>
      <c r="AA524" s="65"/>
    </row>
    <row r="525" spans="1:67" ht="14.25" customHeight="1" x14ac:dyDescent="0.25">
      <c r="A525" s="439" t="s">
        <v>87</v>
      </c>
      <c r="B525" s="439"/>
      <c r="C525" s="439"/>
      <c r="D525" s="439"/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440">
        <v>4640242180533</v>
      </c>
      <c r="E526" s="440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738" t="s">
        <v>719</v>
      </c>
      <c r="P526" s="442"/>
      <c r="Q526" s="442"/>
      <c r="R526" s="442"/>
      <c r="S526" s="44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440">
        <v>4640242180106</v>
      </c>
      <c r="E527" s="440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739" t="s">
        <v>722</v>
      </c>
      <c r="P527" s="442"/>
      <c r="Q527" s="442"/>
      <c r="R527" s="442"/>
      <c r="S527" s="44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440">
        <v>4640242180540</v>
      </c>
      <c r="E528" s="440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740" t="s">
        <v>725</v>
      </c>
      <c r="P528" s="442"/>
      <c r="Q528" s="442"/>
      <c r="R528" s="442"/>
      <c r="S528" s="443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440">
        <v>4640242181233</v>
      </c>
      <c r="E529" s="440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741" t="s">
        <v>728</v>
      </c>
      <c r="P529" s="442"/>
      <c r="Q529" s="442"/>
      <c r="R529" s="442"/>
      <c r="S529" s="443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440">
        <v>4640242181226</v>
      </c>
      <c r="E530" s="440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742" t="s">
        <v>731</v>
      </c>
      <c r="P530" s="442"/>
      <c r="Q530" s="442"/>
      <c r="R530" s="442"/>
      <c r="S530" s="443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9"/>
      <c r="O531" s="445" t="s">
        <v>43</v>
      </c>
      <c r="P531" s="446"/>
      <c r="Q531" s="446"/>
      <c r="R531" s="446"/>
      <c r="S531" s="446"/>
      <c r="T531" s="446"/>
      <c r="U531" s="447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9"/>
      <c r="O532" s="445" t="s">
        <v>43</v>
      </c>
      <c r="P532" s="446"/>
      <c r="Q532" s="446"/>
      <c r="R532" s="446"/>
      <c r="S532" s="446"/>
      <c r="T532" s="446"/>
      <c r="U532" s="447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439" t="s">
        <v>223</v>
      </c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440">
        <v>4640242180120</v>
      </c>
      <c r="E534" s="440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3" t="s">
        <v>734</v>
      </c>
      <c r="P534" s="442"/>
      <c r="Q534" s="442"/>
      <c r="R534" s="442"/>
      <c r="S534" s="44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440">
        <v>4640242180120</v>
      </c>
      <c r="E535" s="44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744" t="s">
        <v>736</v>
      </c>
      <c r="P535" s="442"/>
      <c r="Q535" s="442"/>
      <c r="R535" s="442"/>
      <c r="S535" s="443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440">
        <v>4640242180137</v>
      </c>
      <c r="E536" s="440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746" t="s">
        <v>739</v>
      </c>
      <c r="P536" s="442"/>
      <c r="Q536" s="442"/>
      <c r="R536" s="442"/>
      <c r="S536" s="443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440">
        <v>4640242180137</v>
      </c>
      <c r="E537" s="440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747" t="s">
        <v>741</v>
      </c>
      <c r="P537" s="442"/>
      <c r="Q537" s="442"/>
      <c r="R537" s="442"/>
      <c r="S537" s="443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9"/>
      <c r="O538" s="445" t="s">
        <v>43</v>
      </c>
      <c r="P538" s="446"/>
      <c r="Q538" s="446"/>
      <c r="R538" s="446"/>
      <c r="S538" s="446"/>
      <c r="T538" s="446"/>
      <c r="U538" s="447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9"/>
      <c r="O539" s="445" t="s">
        <v>43</v>
      </c>
      <c r="P539" s="446"/>
      <c r="Q539" s="446"/>
      <c r="R539" s="446"/>
      <c r="S539" s="446"/>
      <c r="T539" s="446"/>
      <c r="U539" s="447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51"/>
      <c r="O540" s="748" t="s">
        <v>36</v>
      </c>
      <c r="P540" s="749"/>
      <c r="Q540" s="749"/>
      <c r="R540" s="749"/>
      <c r="S540" s="749"/>
      <c r="T540" s="749"/>
      <c r="U540" s="750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17977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18087.2</v>
      </c>
      <c r="Y540" s="41"/>
      <c r="Z540" s="65"/>
      <c r="AA540" s="65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51"/>
      <c r="O541" s="748" t="s">
        <v>37</v>
      </c>
      <c r="P541" s="749"/>
      <c r="Q541" s="749"/>
      <c r="R541" s="749"/>
      <c r="S541" s="749"/>
      <c r="T541" s="749"/>
      <c r="U541" s="750"/>
      <c r="V541" s="41" t="s">
        <v>0</v>
      </c>
      <c r="W541" s="42">
        <f>IFERROR(SUM(BL22:BL537),"0")</f>
        <v>18900.370203500206</v>
      </c>
      <c r="X541" s="42">
        <f>IFERROR(SUM(BM22:BM537),"0")</f>
        <v>19016.520000000004</v>
      </c>
      <c r="Y541" s="41"/>
      <c r="Z541" s="65"/>
      <c r="AA541" s="65"/>
    </row>
    <row r="542" spans="1:67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51"/>
      <c r="O542" s="748" t="s">
        <v>38</v>
      </c>
      <c r="P542" s="749"/>
      <c r="Q542" s="749"/>
      <c r="R542" s="749"/>
      <c r="S542" s="749"/>
      <c r="T542" s="749"/>
      <c r="U542" s="750"/>
      <c r="V542" s="41" t="s">
        <v>23</v>
      </c>
      <c r="W542" s="43">
        <f>ROUNDUP(SUM(BN22:BN537),0)</f>
        <v>32</v>
      </c>
      <c r="X542" s="43">
        <f>ROUNDUP(SUM(BO22:BO537),0)</f>
        <v>32</v>
      </c>
      <c r="Y542" s="41"/>
      <c r="Z542" s="65"/>
      <c r="AA542" s="65"/>
    </row>
    <row r="543" spans="1:67" x14ac:dyDescent="0.2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751"/>
      <c r="O543" s="748" t="s">
        <v>39</v>
      </c>
      <c r="P543" s="749"/>
      <c r="Q543" s="749"/>
      <c r="R543" s="749"/>
      <c r="S543" s="749"/>
      <c r="T543" s="749"/>
      <c r="U543" s="750"/>
      <c r="V543" s="41" t="s">
        <v>0</v>
      </c>
      <c r="W543" s="42">
        <f>GrossWeightTotal+PalletQtyTotal*25</f>
        <v>19700.370203500206</v>
      </c>
      <c r="X543" s="42">
        <f>GrossWeightTotalR+PalletQtyTotalR*25</f>
        <v>19816.520000000004</v>
      </c>
      <c r="Y543" s="41"/>
      <c r="Z543" s="65"/>
      <c r="AA543" s="65"/>
    </row>
    <row r="544" spans="1:67" x14ac:dyDescent="0.2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751"/>
      <c r="O544" s="748" t="s">
        <v>40</v>
      </c>
      <c r="P544" s="749"/>
      <c r="Q544" s="749"/>
      <c r="R544" s="749"/>
      <c r="S544" s="749"/>
      <c r="T544" s="749"/>
      <c r="U544" s="750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2311.6040903540902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2325</v>
      </c>
      <c r="Y544" s="41"/>
      <c r="Z544" s="65"/>
      <c r="AA544" s="65"/>
    </row>
    <row r="545" spans="1:30" ht="14.25" x14ac:dyDescent="0.2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751"/>
      <c r="O545" s="748" t="s">
        <v>41</v>
      </c>
      <c r="P545" s="749"/>
      <c r="Q545" s="749"/>
      <c r="R545" s="749"/>
      <c r="S545" s="749"/>
      <c r="T545" s="749"/>
      <c r="U545" s="750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36.420009999999998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745" t="s">
        <v>113</v>
      </c>
      <c r="D547" s="745" t="s">
        <v>113</v>
      </c>
      <c r="E547" s="745" t="s">
        <v>113</v>
      </c>
      <c r="F547" s="745" t="s">
        <v>113</v>
      </c>
      <c r="G547" s="745" t="s">
        <v>246</v>
      </c>
      <c r="H547" s="745" t="s">
        <v>246</v>
      </c>
      <c r="I547" s="745" t="s">
        <v>246</v>
      </c>
      <c r="J547" s="745" t="s">
        <v>246</v>
      </c>
      <c r="K547" s="752"/>
      <c r="L547" s="745" t="s">
        <v>246</v>
      </c>
      <c r="M547" s="752"/>
      <c r="N547" s="745" t="s">
        <v>246</v>
      </c>
      <c r="O547" s="745" t="s">
        <v>246</v>
      </c>
      <c r="P547" s="745" t="s">
        <v>246</v>
      </c>
      <c r="Q547" s="745" t="s">
        <v>471</v>
      </c>
      <c r="R547" s="745" t="s">
        <v>471</v>
      </c>
      <c r="S547" s="745" t="s">
        <v>529</v>
      </c>
      <c r="T547" s="745" t="s">
        <v>529</v>
      </c>
      <c r="U547" s="745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753" t="s">
        <v>10</v>
      </c>
      <c r="B548" s="745" t="s">
        <v>76</v>
      </c>
      <c r="C548" s="745" t="s">
        <v>114</v>
      </c>
      <c r="D548" s="745" t="s">
        <v>122</v>
      </c>
      <c r="E548" s="745" t="s">
        <v>113</v>
      </c>
      <c r="F548" s="745" t="s">
        <v>236</v>
      </c>
      <c r="G548" s="745" t="s">
        <v>247</v>
      </c>
      <c r="H548" s="745" t="s">
        <v>254</v>
      </c>
      <c r="I548" s="745" t="s">
        <v>273</v>
      </c>
      <c r="J548" s="745" t="s">
        <v>332</v>
      </c>
      <c r="K548" s="1"/>
      <c r="L548" s="745" t="s">
        <v>362</v>
      </c>
      <c r="M548" s="1"/>
      <c r="N548" s="745" t="s">
        <v>362</v>
      </c>
      <c r="O548" s="745" t="s">
        <v>441</v>
      </c>
      <c r="P548" s="745" t="s">
        <v>458</v>
      </c>
      <c r="Q548" s="745" t="s">
        <v>472</v>
      </c>
      <c r="R548" s="745" t="s">
        <v>504</v>
      </c>
      <c r="S548" s="745" t="s">
        <v>530</v>
      </c>
      <c r="T548" s="745" t="s">
        <v>577</v>
      </c>
      <c r="U548" s="745" t="s">
        <v>605</v>
      </c>
      <c r="V548" s="745" t="s">
        <v>615</v>
      </c>
      <c r="W548" s="745" t="s">
        <v>666</v>
      </c>
      <c r="AA548" s="9"/>
      <c r="AD548" s="1"/>
    </row>
    <row r="549" spans="1:30" ht="13.5" thickBot="1" x14ac:dyDescent="0.25">
      <c r="A549" s="754"/>
      <c r="B549" s="745"/>
      <c r="C549" s="745"/>
      <c r="D549" s="745"/>
      <c r="E549" s="745"/>
      <c r="F549" s="745"/>
      <c r="G549" s="745"/>
      <c r="H549" s="745"/>
      <c r="I549" s="745"/>
      <c r="J549" s="745"/>
      <c r="K549" s="1"/>
      <c r="L549" s="745"/>
      <c r="M549" s="1"/>
      <c r="N549" s="745"/>
      <c r="O549" s="745"/>
      <c r="P549" s="745"/>
      <c r="Q549" s="745"/>
      <c r="R549" s="745"/>
      <c r="S549" s="745"/>
      <c r="T549" s="745"/>
      <c r="U549" s="745"/>
      <c r="V549" s="745"/>
      <c r="W549" s="745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1231.2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1142.3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405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O550" s="51">
        <f>IFERROR(X293*1,"0")+IFERROR(X294*1,"0")+IFERROR(X295*1,"0")+IFERROR(X296*1,"0")+IFERROR(X297*1,"0")+IFERROR(X298*1,"0")+IFERROR(X299*1,"0")+IFERROR(X303*1,"0")+IFERROR(X304*1,"0")</f>
        <v>100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7275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1108.8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1066.2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