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92460FA-6F41-4A70-839F-8D36FB58B2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T550" i="1" s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30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0" i="1" s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X121" i="1" s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0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44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50" i="1"/>
  <c r="W541" i="1"/>
  <c r="W542" i="1"/>
  <c r="Y23" i="1"/>
  <c r="Y24" i="1" s="1"/>
  <c r="BM23" i="1"/>
  <c r="BO23" i="1"/>
  <c r="X24" i="1"/>
  <c r="W540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0" i="1" s="1"/>
  <c r="D550" i="1"/>
  <c r="Y58" i="1"/>
  <c r="Y61" i="1" s="1"/>
  <c r="BM58" i="1"/>
  <c r="BO58" i="1"/>
  <c r="X62" i="1"/>
  <c r="E550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8" i="1"/>
  <c r="Y120" i="1" s="1"/>
  <c r="BM108" i="1"/>
  <c r="BO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BO124" i="1"/>
  <c r="Y126" i="1"/>
  <c r="BM126" i="1"/>
  <c r="Y128" i="1"/>
  <c r="BM128" i="1"/>
  <c r="F550" i="1"/>
  <c r="X140" i="1"/>
  <c r="Y135" i="1"/>
  <c r="BM135" i="1"/>
  <c r="Y137" i="1"/>
  <c r="BM137" i="1"/>
  <c r="X139" i="1"/>
  <c r="Y147" i="1"/>
  <c r="BO145" i="1"/>
  <c r="BM145" i="1"/>
  <c r="Y145" i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Y230" i="1" s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X259" i="1"/>
  <c r="BO258" i="1"/>
  <c r="BM258" i="1"/>
  <c r="Y258" i="1"/>
  <c r="X271" i="1"/>
  <c r="BO262" i="1"/>
  <c r="BM262" i="1"/>
  <c r="X272" i="1"/>
  <c r="Y262" i="1"/>
  <c r="BO330" i="1"/>
  <c r="BM330" i="1"/>
  <c r="Y330" i="1"/>
  <c r="Y339" i="1" s="1"/>
  <c r="X340" i="1"/>
  <c r="H9" i="1"/>
  <c r="X53" i="1"/>
  <c r="X86" i="1"/>
  <c r="Y139" i="1"/>
  <c r="BO152" i="1"/>
  <c r="X542" i="1" s="1"/>
  <c r="BM152" i="1"/>
  <c r="Y152" i="1"/>
  <c r="Y160" i="1" s="1"/>
  <c r="BO156" i="1"/>
  <c r="BM156" i="1"/>
  <c r="X541" i="1" s="1"/>
  <c r="X543" i="1" s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Y205" i="1" s="1"/>
  <c r="X205" i="1"/>
  <c r="BO210" i="1"/>
  <c r="BM210" i="1"/>
  <c r="Y210" i="1"/>
  <c r="Y215" i="1" s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X305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Y277" i="1" s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BO333" i="1"/>
  <c r="BM333" i="1"/>
  <c r="Y333" i="1"/>
  <c r="BO338" i="1"/>
  <c r="BM338" i="1"/>
  <c r="Y338" i="1"/>
  <c r="X345" i="1"/>
  <c r="BO342" i="1"/>
  <c r="BM342" i="1"/>
  <c r="Y342" i="1"/>
  <c r="Y345" i="1" s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71" i="1"/>
  <c r="Y454" i="1"/>
  <c r="Y434" i="1"/>
  <c r="Y402" i="1"/>
  <c r="Y538" i="1"/>
  <c r="Y491" i="1"/>
  <c r="Y300" i="1"/>
  <c r="Y289" i="1"/>
  <c r="Y178" i="1"/>
  <c r="Y103" i="1"/>
  <c r="Y34" i="1"/>
  <c r="Y545" i="1" s="1"/>
  <c r="X544" i="1"/>
  <c r="Y198" i="1"/>
  <c r="Y271" i="1"/>
  <c r="Y248" i="1"/>
  <c r="W543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<sst xmlns="http://schemas.openxmlformats.org/spreadsheetml/2006/main" count="2336" uniqueCount="776">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</sst>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5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5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8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450</v>
      </c>
      <c r="X137" s="374">
        <f>IFERROR(IF(W137="",0,CEILING((W137/$H137),1)*$H137),"")</f>
        <v>450.90000000000003</v>
      </c>
      <c r="Y137" s="36">
        <f>IFERROR(IF(X137=0,"",ROUNDUP(X137/H137,0)*0.00753),"")</f>
        <v>1.2575100000000001</v>
      </c>
      <c r="Z137" s="56"/>
      <c r="AA137" s="57"/>
      <c r="AE137" s="64"/>
      <c r="BB137" s="139" t="s">
        <v>1</v>
      </c>
      <c r="BL137" s="64">
        <f>IFERROR(W137*I137/H137,"0")</f>
        <v>495.33333333333331</v>
      </c>
      <c r="BM137" s="64">
        <f>IFERROR(X137*I137/H137,"0")</f>
        <v>496.32400000000001</v>
      </c>
      <c r="BN137" s="64">
        <f>IFERROR(1/J137*(W137/H137),"0")</f>
        <v>1.0683760683760684</v>
      </c>
      <c r="BO137" s="64">
        <f>IFERROR(1/J137*(X137/H137),"0")</f>
        <v>1.0705128205128205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166.66666666666666</v>
      </c>
      <c r="X139" s="375">
        <f>IFERROR(X134/H134,"0")+IFERROR(X135/H135,"0")+IFERROR(X136/H136,"0")+IFERROR(X137/H137,"0")+IFERROR(X138/H138,"0")</f>
        <v>167</v>
      </c>
      <c r="Y139" s="375">
        <f>IFERROR(IF(Y134="",0,Y134),"0")+IFERROR(IF(Y135="",0,Y135),"0")+IFERROR(IF(Y136="",0,Y136),"0")+IFERROR(IF(Y137="",0,Y137),"0")+IFERROR(IF(Y138="",0,Y138),"0")</f>
        <v>1.2575100000000001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450</v>
      </c>
      <c r="X140" s="375">
        <f>IFERROR(SUM(X134:X138),"0")</f>
        <v>450.90000000000003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7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3000</v>
      </c>
      <c r="X330" s="374">
        <f t="shared" si="65"/>
        <v>3000</v>
      </c>
      <c r="Y330" s="36">
        <f>IFERROR(IF(X330=0,"",ROUNDUP(X330/H330,0)*0.02175),"")</f>
        <v>4.3499999999999996</v>
      </c>
      <c r="Z330" s="56"/>
      <c r="AA330" s="57"/>
      <c r="AE330" s="64"/>
      <c r="BB330" s="249" t="s">
        <v>1</v>
      </c>
      <c r="BL330" s="64">
        <f t="shared" si="66"/>
        <v>3096</v>
      </c>
      <c r="BM330" s="64">
        <f t="shared" si="67"/>
        <v>3096</v>
      </c>
      <c r="BN330" s="64">
        <f t="shared" si="68"/>
        <v>4.1666666666666661</v>
      </c>
      <c r="BO330" s="64">
        <f t="shared" si="69"/>
        <v>4.1666666666666661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3000</v>
      </c>
      <c r="X333" s="374">
        <f t="shared" si="65"/>
        <v>3000</v>
      </c>
      <c r="Y333" s="36">
        <f>IFERROR(IF(X333=0,"",ROUNDUP(X333/H333,0)*0.02175),"")</f>
        <v>4.3499999999999996</v>
      </c>
      <c r="Z333" s="56"/>
      <c r="AA333" s="57"/>
      <c r="AE333" s="64"/>
      <c r="BB333" s="252" t="s">
        <v>1</v>
      </c>
      <c r="BL333" s="64">
        <f t="shared" si="66"/>
        <v>3096</v>
      </c>
      <c r="BM333" s="64">
        <f t="shared" si="67"/>
        <v>3096</v>
      </c>
      <c r="BN333" s="64">
        <f t="shared" si="68"/>
        <v>4.1666666666666661</v>
      </c>
      <c r="BO333" s="64">
        <f t="shared" si="69"/>
        <v>4.1666666666666661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IFERROR(IF(X336=0,"",ROUNDUP(X336/H336,0)*0.02175),"")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400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400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8.6999999999999993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6000</v>
      </c>
      <c r="X340" s="375">
        <f>IFERROR(SUM(X329:X338),"0")</f>
        <v>6000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3000</v>
      </c>
      <c r="X342" s="374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58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200</v>
      </c>
      <c r="X345" s="375">
        <f>IFERROR(X342/H342,"0")+IFERROR(X343/H343,"0")+IFERROR(X344/H344,"0")</f>
        <v>200</v>
      </c>
      <c r="Y345" s="375">
        <f>IFERROR(IF(Y342="",0,Y342),"0")+IFERROR(IF(Y343="",0,Y343),"0")+IFERROR(IF(Y344="",0,Y344),"0")</f>
        <v>4.3499999999999996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3000</v>
      </c>
      <c r="X346" s="375">
        <f>IFERROR(SUM(X342:X344),"0")</f>
        <v>3000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3000</v>
      </c>
      <c r="X371" s="374">
        <f>IFERROR(IF(W371="",0,CEILING((W371/$H371),1)*$H371),"")</f>
        <v>3003</v>
      </c>
      <c r="Y371" s="36">
        <f>IFERROR(IF(X371=0,"",ROUNDUP(X371/H371,0)*0.02175),"")</f>
        <v>8.3737499999999994</v>
      </c>
      <c r="Z371" s="56"/>
      <c r="AA371" s="57"/>
      <c r="AE371" s="64"/>
      <c r="BB371" s="271" t="s">
        <v>1</v>
      </c>
      <c r="BL371" s="64">
        <f>IFERROR(W371*I371/H371,"0")</f>
        <v>3216.9230769230776</v>
      </c>
      <c r="BM371" s="64">
        <f>IFERROR(X371*I371/H371,"0")</f>
        <v>3220.1400000000003</v>
      </c>
      <c r="BN371" s="64">
        <f>IFERROR(1/J371*(W371/H371),"0")</f>
        <v>6.8681318681318686</v>
      </c>
      <c r="BO371" s="64">
        <f>IFERROR(1/J371*(X371/H371),"0")</f>
        <v>6.875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384.61538461538464</v>
      </c>
      <c r="X375" s="375">
        <f>IFERROR(X371/H371,"0")+IFERROR(X372/H372,"0")+IFERROR(X373/H373,"0")+IFERROR(X374/H374,"0")</f>
        <v>385</v>
      </c>
      <c r="Y375" s="375">
        <f>IFERROR(IF(Y371="",0,Y371),"0")+IFERROR(IF(Y372="",0,Y372),"0")+IFERROR(IF(Y373="",0,Y373),"0")+IFERROR(IF(Y374="",0,Y374),"0")</f>
        <v>8.3737499999999994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3000</v>
      </c>
      <c r="X376" s="375">
        <f>IFERROR(SUM(X371:X374),"0")</f>
        <v>3003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1000</v>
      </c>
      <c r="X461" s="374">
        <f t="shared" si="81"/>
        <v>1003.2</v>
      </c>
      <c r="Y461" s="36">
        <f t="shared" si="82"/>
        <v>2.2724000000000002</v>
      </c>
      <c r="Z461" s="56"/>
      <c r="AA461" s="57"/>
      <c r="AE461" s="64"/>
      <c r="BB461" s="316" t="s">
        <v>1</v>
      </c>
      <c r="BL461" s="64">
        <f t="shared" si="83"/>
        <v>1068.1818181818182</v>
      </c>
      <c r="BM461" s="64">
        <f t="shared" si="84"/>
        <v>1071.5999999999999</v>
      </c>
      <c r="BN461" s="64">
        <f t="shared" si="85"/>
        <v>1.821095571095571</v>
      </c>
      <c r="BO461" s="64">
        <f t="shared" si="86"/>
        <v>1.8269230769230771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189.39393939393938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190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2.2724000000000002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1000</v>
      </c>
      <c r="X472" s="375">
        <f>IFERROR(SUM(X459:X470),"0")</f>
        <v>1003.2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4000</v>
      </c>
      <c r="X474" s="374">
        <f>IFERROR(IF(W474="",0,CEILING((W474/$H474),1)*$H474),"")</f>
        <v>4002.2400000000002</v>
      </c>
      <c r="Y474" s="36">
        <f>IFERROR(IF(X474=0,"",ROUNDUP(X474/H474,0)*0.01196),"")</f>
        <v>9.0656800000000004</v>
      </c>
      <c r="Z474" s="56"/>
      <c r="AA474" s="57"/>
      <c r="AE474" s="64"/>
      <c r="BB474" s="326" t="s">
        <v>1</v>
      </c>
      <c r="BL474" s="64">
        <f>IFERROR(W474*I474/H474,"0")</f>
        <v>4272.727272727273</v>
      </c>
      <c r="BM474" s="64">
        <f>IFERROR(X474*I474/H474,"0")</f>
        <v>4275.12</v>
      </c>
      <c r="BN474" s="64">
        <f>IFERROR(1/J474*(W474/H474),"0")</f>
        <v>7.2843822843822839</v>
      </c>
      <c r="BO474" s="64">
        <f>IFERROR(1/J474*(X474/H474),"0")</f>
        <v>7.2884615384615392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757.57575757575751</v>
      </c>
      <c r="X476" s="375">
        <f>IFERROR(X474/H474,"0")+IFERROR(X475/H475,"0")</f>
        <v>758</v>
      </c>
      <c r="Y476" s="375">
        <f>IFERROR(IF(Y474="",0,Y474),"0")+IFERROR(IF(Y475="",0,Y475),"0")</f>
        <v>9.0656800000000004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4000</v>
      </c>
      <c r="X477" s="375">
        <f>IFERROR(SUM(X474:X475),"0")</f>
        <v>4002.2400000000002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17450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17459.34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18341.165501165502</v>
      </c>
      <c r="X541" s="375">
        <f>IFERROR(SUM(BM22:BM537),"0")</f>
        <v>18351.184000000001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30</v>
      </c>
      <c r="X542" s="38">
        <f>ROUNDUP(SUM(BO22:BO537),0)</f>
        <v>30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19091.165501165502</v>
      </c>
      <c r="X543" s="375">
        <f>GrossWeightTotalR+PalletQtyTotalR*25</f>
        <v>19101.184000000001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2098.2517482517483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2100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34.01934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450.90000000000003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9000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3003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5005.4400000000005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2024-05-22T09:17:45Z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