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5,24\22,05,24 ДНР (2) ЛП\"/>
    </mc:Choice>
  </mc:AlternateContent>
  <xr:revisionPtr revIDLastSave="0" documentId="13_ncr:1_{C746EEB8-22CD-4B6A-8A56-D1E25EDD72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X523" i="1" s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X507" i="1"/>
  <c r="W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Y507" i="1" s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X485" i="1" s="1"/>
  <c r="O479" i="1"/>
  <c r="W477" i="1"/>
  <c r="W476" i="1"/>
  <c r="BN475" i="1"/>
  <c r="BL475" i="1"/>
  <c r="X475" i="1"/>
  <c r="O475" i="1"/>
  <c r="BO474" i="1"/>
  <c r="BN474" i="1"/>
  <c r="BM474" i="1"/>
  <c r="BL474" i="1"/>
  <c r="Y474" i="1"/>
  <c r="X474" i="1"/>
  <c r="O474" i="1"/>
  <c r="W472" i="1"/>
  <c r="W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BO459" i="1"/>
  <c r="BN459" i="1"/>
  <c r="BM459" i="1"/>
  <c r="BL459" i="1"/>
  <c r="Y459" i="1"/>
  <c r="X459" i="1"/>
  <c r="O459" i="1"/>
  <c r="W455" i="1"/>
  <c r="X454" i="1"/>
  <c r="W454" i="1"/>
  <c r="BO453" i="1"/>
  <c r="BN453" i="1"/>
  <c r="BM453" i="1"/>
  <c r="BL453" i="1"/>
  <c r="Y453" i="1"/>
  <c r="X453" i="1"/>
  <c r="BO452" i="1"/>
  <c r="BN452" i="1"/>
  <c r="BM452" i="1"/>
  <c r="BL452" i="1"/>
  <c r="Y452" i="1"/>
  <c r="X452" i="1"/>
  <c r="BO451" i="1"/>
  <c r="BN451" i="1"/>
  <c r="BM451" i="1"/>
  <c r="BL451" i="1"/>
  <c r="Y451" i="1"/>
  <c r="Y454" i="1" s="1"/>
  <c r="X451" i="1"/>
  <c r="U550" i="1" s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O437" i="1"/>
  <c r="BN437" i="1"/>
  <c r="BM437" i="1"/>
  <c r="BL437" i="1"/>
  <c r="Y437" i="1"/>
  <c r="X437" i="1"/>
  <c r="O437" i="1"/>
  <c r="W435" i="1"/>
  <c r="W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O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X435" i="1" s="1"/>
  <c r="O427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O416" i="1"/>
  <c r="BN416" i="1"/>
  <c r="BM416" i="1"/>
  <c r="BL416" i="1"/>
  <c r="Y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O358" i="1"/>
  <c r="BN358" i="1"/>
  <c r="BM358" i="1"/>
  <c r="BL358" i="1"/>
  <c r="Y358" i="1"/>
  <c r="X358" i="1"/>
  <c r="O358" i="1"/>
  <c r="W355" i="1"/>
  <c r="X354" i="1"/>
  <c r="W354" i="1"/>
  <c r="BO353" i="1"/>
  <c r="BN353" i="1"/>
  <c r="BM353" i="1"/>
  <c r="BL353" i="1"/>
  <c r="Y353" i="1"/>
  <c r="Y354" i="1" s="1"/>
  <c r="X353" i="1"/>
  <c r="X355" i="1" s="1"/>
  <c r="O353" i="1"/>
  <c r="W351" i="1"/>
  <c r="X350" i="1"/>
  <c r="W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X316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O313" i="1"/>
  <c r="BN313" i="1"/>
  <c r="BM313" i="1"/>
  <c r="BL313" i="1"/>
  <c r="Y313" i="1"/>
  <c r="X313" i="1"/>
  <c r="X317" i="1" s="1"/>
  <c r="O313" i="1"/>
  <c r="W311" i="1"/>
  <c r="X310" i="1"/>
  <c r="W310" i="1"/>
  <c r="BO309" i="1"/>
  <c r="BN309" i="1"/>
  <c r="BM309" i="1"/>
  <c r="BL309" i="1"/>
  <c r="Y309" i="1"/>
  <c r="Y310" i="1" s="1"/>
  <c r="X309" i="1"/>
  <c r="P550" i="1" s="1"/>
  <c r="O309" i="1"/>
  <c r="W306" i="1"/>
  <c r="W305" i="1"/>
  <c r="BO304" i="1"/>
  <c r="BN304" i="1"/>
  <c r="BM304" i="1"/>
  <c r="BL304" i="1"/>
  <c r="Y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M266" i="1"/>
  <c r="BL266" i="1"/>
  <c r="Y266" i="1"/>
  <c r="X266" i="1"/>
  <c r="BO266" i="1" s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X260" i="1" s="1"/>
  <c r="O255" i="1"/>
  <c r="W253" i="1"/>
  <c r="W252" i="1"/>
  <c r="BN251" i="1"/>
  <c r="BL251" i="1"/>
  <c r="X251" i="1"/>
  <c r="X252" i="1" s="1"/>
  <c r="O251" i="1"/>
  <c r="W249" i="1"/>
  <c r="W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W231" i="1"/>
  <c r="W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BN226" i="1"/>
  <c r="BL226" i="1"/>
  <c r="X226" i="1"/>
  <c r="BO226" i="1" s="1"/>
  <c r="O226" i="1"/>
  <c r="BO225" i="1"/>
  <c r="BN225" i="1"/>
  <c r="BM225" i="1"/>
  <c r="BL225" i="1"/>
  <c r="Y225" i="1"/>
  <c r="X225" i="1"/>
  <c r="O225" i="1"/>
  <c r="BN224" i="1"/>
  <c r="BL224" i="1"/>
  <c r="X224" i="1"/>
  <c r="X231" i="1" s="1"/>
  <c r="O224" i="1"/>
  <c r="W221" i="1"/>
  <c r="W220" i="1"/>
  <c r="BN219" i="1"/>
  <c r="BL219" i="1"/>
  <c r="X219" i="1"/>
  <c r="O219" i="1"/>
  <c r="BO218" i="1"/>
  <c r="BN218" i="1"/>
  <c r="BM218" i="1"/>
  <c r="BL218" i="1"/>
  <c r="Y218" i="1"/>
  <c r="X218" i="1"/>
  <c r="X220" i="1" s="1"/>
  <c r="O218" i="1"/>
  <c r="W216" i="1"/>
  <c r="W215" i="1"/>
  <c r="BO214" i="1"/>
  <c r="BN214" i="1"/>
  <c r="BM214" i="1"/>
  <c r="BL214" i="1"/>
  <c r="Y214" i="1"/>
  <c r="X214" i="1"/>
  <c r="O214" i="1"/>
  <c r="BN213" i="1"/>
  <c r="BL213" i="1"/>
  <c r="X213" i="1"/>
  <c r="O213" i="1"/>
  <c r="BO212" i="1"/>
  <c r="BN212" i="1"/>
  <c r="BM212" i="1"/>
  <c r="BL212" i="1"/>
  <c r="Y212" i="1"/>
  <c r="X212" i="1"/>
  <c r="O212" i="1"/>
  <c r="BN211" i="1"/>
  <c r="BL211" i="1"/>
  <c r="X211" i="1"/>
  <c r="O211" i="1"/>
  <c r="BO210" i="1"/>
  <c r="BN210" i="1"/>
  <c r="BM210" i="1"/>
  <c r="BL210" i="1"/>
  <c r="Y210" i="1"/>
  <c r="X210" i="1"/>
  <c r="O210" i="1"/>
  <c r="BN209" i="1"/>
  <c r="BL209" i="1"/>
  <c r="X209" i="1"/>
  <c r="O209" i="1"/>
  <c r="W206" i="1"/>
  <c r="W205" i="1"/>
  <c r="BN204" i="1"/>
  <c r="BL204" i="1"/>
  <c r="X204" i="1"/>
  <c r="O204" i="1"/>
  <c r="BO203" i="1"/>
  <c r="BN203" i="1"/>
  <c r="BM203" i="1"/>
  <c r="BL203" i="1"/>
  <c r="Y203" i="1"/>
  <c r="X203" i="1"/>
  <c r="O203" i="1"/>
  <c r="BN202" i="1"/>
  <c r="BL202" i="1"/>
  <c r="X202" i="1"/>
  <c r="O202" i="1"/>
  <c r="BO201" i="1"/>
  <c r="BN201" i="1"/>
  <c r="BM201" i="1"/>
  <c r="BL201" i="1"/>
  <c r="Y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O196" i="1"/>
  <c r="BO195" i="1"/>
  <c r="BN195" i="1"/>
  <c r="BM195" i="1"/>
  <c r="BL195" i="1"/>
  <c r="Y195" i="1"/>
  <c r="X195" i="1"/>
  <c r="O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O188" i="1"/>
  <c r="BO187" i="1"/>
  <c r="BN187" i="1"/>
  <c r="BM187" i="1"/>
  <c r="BL187" i="1"/>
  <c r="Y187" i="1"/>
  <c r="X187" i="1"/>
  <c r="O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X199" i="1" s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W148" i="1"/>
  <c r="W147" i="1"/>
  <c r="BN146" i="1"/>
  <c r="BL146" i="1"/>
  <c r="X146" i="1"/>
  <c r="O146" i="1"/>
  <c r="BO145" i="1"/>
  <c r="BN145" i="1"/>
  <c r="BM145" i="1"/>
  <c r="BL145" i="1"/>
  <c r="Y145" i="1"/>
  <c r="X145" i="1"/>
  <c r="O145" i="1"/>
  <c r="BN144" i="1"/>
  <c r="BL144" i="1"/>
  <c r="X144" i="1"/>
  <c r="O144" i="1"/>
  <c r="W140" i="1"/>
  <c r="W139" i="1"/>
  <c r="BN138" i="1"/>
  <c r="BL138" i="1"/>
  <c r="X138" i="1"/>
  <c r="O138" i="1"/>
  <c r="BO137" i="1"/>
  <c r="BN137" i="1"/>
  <c r="BM137" i="1"/>
  <c r="BL137" i="1"/>
  <c r="Y137" i="1"/>
  <c r="X137" i="1"/>
  <c r="O137" i="1"/>
  <c r="BN136" i="1"/>
  <c r="BL136" i="1"/>
  <c r="X136" i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W131" i="1"/>
  <c r="W130" i="1"/>
  <c r="BN129" i="1"/>
  <c r="BL129" i="1"/>
  <c r="X129" i="1"/>
  <c r="O129" i="1"/>
  <c r="BO128" i="1"/>
  <c r="BN128" i="1"/>
  <c r="BM128" i="1"/>
  <c r="BL128" i="1"/>
  <c r="Y128" i="1"/>
  <c r="X128" i="1"/>
  <c r="O128" i="1"/>
  <c r="BN127" i="1"/>
  <c r="BL127" i="1"/>
  <c r="X127" i="1"/>
  <c r="O127" i="1"/>
  <c r="BO126" i="1"/>
  <c r="BN126" i="1"/>
  <c r="BM126" i="1"/>
  <c r="BL126" i="1"/>
  <c r="Y126" i="1"/>
  <c r="X126" i="1"/>
  <c r="O126" i="1"/>
  <c r="BN125" i="1"/>
  <c r="BL125" i="1"/>
  <c r="X125" i="1"/>
  <c r="O125" i="1"/>
  <c r="BO124" i="1"/>
  <c r="BN124" i="1"/>
  <c r="BM124" i="1"/>
  <c r="BL124" i="1"/>
  <c r="Y124" i="1"/>
  <c r="X124" i="1"/>
  <c r="O124" i="1"/>
  <c r="BN123" i="1"/>
  <c r="BL123" i="1"/>
  <c r="X123" i="1"/>
  <c r="O123" i="1"/>
  <c r="W121" i="1"/>
  <c r="W120" i="1"/>
  <c r="BN119" i="1"/>
  <c r="BL119" i="1"/>
  <c r="X119" i="1"/>
  <c r="O119" i="1"/>
  <c r="BO118" i="1"/>
  <c r="BN118" i="1"/>
  <c r="BM118" i="1"/>
  <c r="BL118" i="1"/>
  <c r="Y118" i="1"/>
  <c r="X118" i="1"/>
  <c r="O118" i="1"/>
  <c r="BN117" i="1"/>
  <c r="BL117" i="1"/>
  <c r="X117" i="1"/>
  <c r="O117" i="1"/>
  <c r="BO116" i="1"/>
  <c r="BN116" i="1"/>
  <c r="BM116" i="1"/>
  <c r="BL116" i="1"/>
  <c r="Y116" i="1"/>
  <c r="X116" i="1"/>
  <c r="O116" i="1"/>
  <c r="BN115" i="1"/>
  <c r="BL115" i="1"/>
  <c r="X115" i="1"/>
  <c r="O115" i="1"/>
  <c r="BO114" i="1"/>
  <c r="BN114" i="1"/>
  <c r="BM114" i="1"/>
  <c r="BL114" i="1"/>
  <c r="Y114" i="1"/>
  <c r="X114" i="1"/>
  <c r="O114" i="1"/>
  <c r="BN113" i="1"/>
  <c r="BL113" i="1"/>
  <c r="X113" i="1"/>
  <c r="O113" i="1"/>
  <c r="BO112" i="1"/>
  <c r="BN112" i="1"/>
  <c r="BM112" i="1"/>
  <c r="BL112" i="1"/>
  <c r="Y112" i="1"/>
  <c r="X112" i="1"/>
  <c r="O112" i="1"/>
  <c r="BN111" i="1"/>
  <c r="BL111" i="1"/>
  <c r="X111" i="1"/>
  <c r="O111" i="1"/>
  <c r="BO110" i="1"/>
  <c r="BN110" i="1"/>
  <c r="BM110" i="1"/>
  <c r="BL110" i="1"/>
  <c r="Y110" i="1"/>
  <c r="X110" i="1"/>
  <c r="O110" i="1"/>
  <c r="BN109" i="1"/>
  <c r="BL109" i="1"/>
  <c r="X109" i="1"/>
  <c r="O109" i="1"/>
  <c r="BO108" i="1"/>
  <c r="BN108" i="1"/>
  <c r="BM108" i="1"/>
  <c r="BL108" i="1"/>
  <c r="Y108" i="1"/>
  <c r="X108" i="1"/>
  <c r="O108" i="1"/>
  <c r="BN107" i="1"/>
  <c r="BL107" i="1"/>
  <c r="X107" i="1"/>
  <c r="BN106" i="1"/>
  <c r="BL106" i="1"/>
  <c r="X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O101" i="1"/>
  <c r="BO100" i="1"/>
  <c r="BN100" i="1"/>
  <c r="BM100" i="1"/>
  <c r="BL100" i="1"/>
  <c r="Y100" i="1"/>
  <c r="X100" i="1"/>
  <c r="O100" i="1"/>
  <c r="BN99" i="1"/>
  <c r="BL99" i="1"/>
  <c r="X99" i="1"/>
  <c r="O99" i="1"/>
  <c r="BO98" i="1"/>
  <c r="BN98" i="1"/>
  <c r="BM98" i="1"/>
  <c r="BL98" i="1"/>
  <c r="Y98" i="1"/>
  <c r="X98" i="1"/>
  <c r="O98" i="1"/>
  <c r="BN97" i="1"/>
  <c r="BL97" i="1"/>
  <c r="X97" i="1"/>
  <c r="O97" i="1"/>
  <c r="BO96" i="1"/>
  <c r="BN96" i="1"/>
  <c r="BM96" i="1"/>
  <c r="BL96" i="1"/>
  <c r="Y96" i="1"/>
  <c r="X96" i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O91" i="1"/>
  <c r="BO90" i="1"/>
  <c r="BN90" i="1"/>
  <c r="BM90" i="1"/>
  <c r="BL90" i="1"/>
  <c r="Y90" i="1"/>
  <c r="X90" i="1"/>
  <c r="O90" i="1"/>
  <c r="BN89" i="1"/>
  <c r="BL89" i="1"/>
  <c r="X89" i="1"/>
  <c r="O89" i="1"/>
  <c r="W87" i="1"/>
  <c r="W86" i="1"/>
  <c r="BN85" i="1"/>
  <c r="BL85" i="1"/>
  <c r="X85" i="1"/>
  <c r="O85" i="1"/>
  <c r="BO84" i="1"/>
  <c r="BN84" i="1"/>
  <c r="BM84" i="1"/>
  <c r="BL84" i="1"/>
  <c r="Y84" i="1"/>
  <c r="X84" i="1"/>
  <c r="O84" i="1"/>
  <c r="BN83" i="1"/>
  <c r="BL83" i="1"/>
  <c r="X83" i="1"/>
  <c r="O83" i="1"/>
  <c r="BO82" i="1"/>
  <c r="BN82" i="1"/>
  <c r="BM82" i="1"/>
  <c r="BL82" i="1"/>
  <c r="Y82" i="1"/>
  <c r="X82" i="1"/>
  <c r="O82" i="1"/>
  <c r="BN81" i="1"/>
  <c r="BL81" i="1"/>
  <c r="X81" i="1"/>
  <c r="O81" i="1"/>
  <c r="BO80" i="1"/>
  <c r="BN80" i="1"/>
  <c r="BM80" i="1"/>
  <c r="BL80" i="1"/>
  <c r="Y80" i="1"/>
  <c r="X80" i="1"/>
  <c r="O80" i="1"/>
  <c r="BN79" i="1"/>
  <c r="BL79" i="1"/>
  <c r="X79" i="1"/>
  <c r="O79" i="1"/>
  <c r="BO78" i="1"/>
  <c r="BN78" i="1"/>
  <c r="BM78" i="1"/>
  <c r="BL78" i="1"/>
  <c r="Y78" i="1"/>
  <c r="X78" i="1"/>
  <c r="O78" i="1"/>
  <c r="BN77" i="1"/>
  <c r="BL77" i="1"/>
  <c r="X77" i="1"/>
  <c r="O77" i="1"/>
  <c r="BO76" i="1"/>
  <c r="BN76" i="1"/>
  <c r="BM76" i="1"/>
  <c r="BL76" i="1"/>
  <c r="Y76" i="1"/>
  <c r="X76" i="1"/>
  <c r="O76" i="1"/>
  <c r="BN75" i="1"/>
  <c r="BL75" i="1"/>
  <c r="X75" i="1"/>
  <c r="O75" i="1"/>
  <c r="BO74" i="1"/>
  <c r="BN74" i="1"/>
  <c r="BM74" i="1"/>
  <c r="BL74" i="1"/>
  <c r="Y74" i="1"/>
  <c r="X74" i="1"/>
  <c r="O74" i="1"/>
  <c r="BN73" i="1"/>
  <c r="BL73" i="1"/>
  <c r="X73" i="1"/>
  <c r="O73" i="1"/>
  <c r="BO72" i="1"/>
  <c r="BN72" i="1"/>
  <c r="BM72" i="1"/>
  <c r="BL72" i="1"/>
  <c r="Y72" i="1"/>
  <c r="X72" i="1"/>
  <c r="O72" i="1"/>
  <c r="BN71" i="1"/>
  <c r="BL71" i="1"/>
  <c r="X71" i="1"/>
  <c r="O71" i="1"/>
  <c r="BO70" i="1"/>
  <c r="BN70" i="1"/>
  <c r="BM70" i="1"/>
  <c r="BL70" i="1"/>
  <c r="Y70" i="1"/>
  <c r="X70" i="1"/>
  <c r="O70" i="1"/>
  <c r="BN69" i="1"/>
  <c r="BL69" i="1"/>
  <c r="X69" i="1"/>
  <c r="O69" i="1"/>
  <c r="BO68" i="1"/>
  <c r="BN68" i="1"/>
  <c r="BM68" i="1"/>
  <c r="BL68" i="1"/>
  <c r="Y68" i="1"/>
  <c r="X68" i="1"/>
  <c r="O68" i="1"/>
  <c r="BN67" i="1"/>
  <c r="BL67" i="1"/>
  <c r="X67" i="1"/>
  <c r="O67" i="1"/>
  <c r="BO66" i="1"/>
  <c r="BN66" i="1"/>
  <c r="BM66" i="1"/>
  <c r="BL66" i="1"/>
  <c r="Y66" i="1"/>
  <c r="X66" i="1"/>
  <c r="O66" i="1"/>
  <c r="BN65" i="1"/>
  <c r="BL65" i="1"/>
  <c r="X65" i="1"/>
  <c r="X87" i="1" s="1"/>
  <c r="O65" i="1"/>
  <c r="W62" i="1"/>
  <c r="W61" i="1"/>
  <c r="BN60" i="1"/>
  <c r="BL60" i="1"/>
  <c r="X60" i="1"/>
  <c r="BN59" i="1"/>
  <c r="BL59" i="1"/>
  <c r="X59" i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O32" i="1"/>
  <c r="BO31" i="1"/>
  <c r="BN31" i="1"/>
  <c r="BM31" i="1"/>
  <c r="BL31" i="1"/>
  <c r="Y31" i="1"/>
  <c r="X31" i="1"/>
  <c r="O31" i="1"/>
  <c r="BN30" i="1"/>
  <c r="BL30" i="1"/>
  <c r="X30" i="1"/>
  <c r="O30" i="1"/>
  <c r="BO29" i="1"/>
  <c r="BN29" i="1"/>
  <c r="BM29" i="1"/>
  <c r="BL29" i="1"/>
  <c r="Y29" i="1"/>
  <c r="X29" i="1"/>
  <c r="O29" i="1"/>
  <c r="BN28" i="1"/>
  <c r="BL28" i="1"/>
  <c r="X28" i="1"/>
  <c r="O28" i="1"/>
  <c r="BO27" i="1"/>
  <c r="BN27" i="1"/>
  <c r="BM27" i="1"/>
  <c r="BL27" i="1"/>
  <c r="Y27" i="1"/>
  <c r="X27" i="1"/>
  <c r="X35" i="1" s="1"/>
  <c r="O27" i="1"/>
  <c r="W25" i="1"/>
  <c r="W540" i="1" s="1"/>
  <c r="W24" i="1"/>
  <c r="BO23" i="1"/>
  <c r="BN23" i="1"/>
  <c r="BM23" i="1"/>
  <c r="BL23" i="1"/>
  <c r="Y23" i="1"/>
  <c r="X23" i="1"/>
  <c r="O23" i="1"/>
  <c r="BN22" i="1"/>
  <c r="W542" i="1" s="1"/>
  <c r="BL22" i="1"/>
  <c r="X22" i="1"/>
  <c r="H10" i="1"/>
  <c r="F10" i="1"/>
  <c r="J9" i="1"/>
  <c r="F9" i="1"/>
  <c r="A9" i="1"/>
  <c r="A10" i="1" s="1"/>
  <c r="D7" i="1"/>
  <c r="P6" i="1"/>
  <c r="O2" i="1"/>
  <c r="B550" i="1" l="1"/>
  <c r="X25" i="1"/>
  <c r="BO22" i="1"/>
  <c r="BM22" i="1"/>
  <c r="Y22" i="1"/>
  <c r="Y24" i="1" s="1"/>
  <c r="BO52" i="1"/>
  <c r="BM52" i="1"/>
  <c r="Y52" i="1"/>
  <c r="Y53" i="1" s="1"/>
  <c r="D550" i="1"/>
  <c r="X61" i="1"/>
  <c r="BO57" i="1"/>
  <c r="BM57" i="1"/>
  <c r="Y57" i="1"/>
  <c r="X62" i="1"/>
  <c r="BO77" i="1"/>
  <c r="BM77" i="1"/>
  <c r="Y77" i="1"/>
  <c r="BO81" i="1"/>
  <c r="BM81" i="1"/>
  <c r="Y81" i="1"/>
  <c r="BO85" i="1"/>
  <c r="BM85" i="1"/>
  <c r="Y85" i="1"/>
  <c r="X94" i="1"/>
  <c r="BO89" i="1"/>
  <c r="BM89" i="1"/>
  <c r="Y89" i="1"/>
  <c r="X93" i="1"/>
  <c r="BO97" i="1"/>
  <c r="BM97" i="1"/>
  <c r="Y97" i="1"/>
  <c r="BO101" i="1"/>
  <c r="BM101" i="1"/>
  <c r="Y101" i="1"/>
  <c r="BO107" i="1"/>
  <c r="BM107" i="1"/>
  <c r="Y107" i="1"/>
  <c r="BO111" i="1"/>
  <c r="BM111" i="1"/>
  <c r="Y111" i="1"/>
  <c r="BO115" i="1"/>
  <c r="BM115" i="1"/>
  <c r="Y115" i="1"/>
  <c r="BO119" i="1"/>
  <c r="BM119" i="1"/>
  <c r="Y119" i="1"/>
  <c r="X121" i="1"/>
  <c r="X130" i="1"/>
  <c r="BO123" i="1"/>
  <c r="BM123" i="1"/>
  <c r="Y123" i="1"/>
  <c r="BO127" i="1"/>
  <c r="BM127" i="1"/>
  <c r="Y127" i="1"/>
  <c r="BO136" i="1"/>
  <c r="BM136" i="1"/>
  <c r="Y136" i="1"/>
  <c r="BO146" i="1"/>
  <c r="BM146" i="1"/>
  <c r="Y146" i="1"/>
  <c r="X148" i="1"/>
  <c r="H550" i="1"/>
  <c r="X160" i="1"/>
  <c r="BO151" i="1"/>
  <c r="BM151" i="1"/>
  <c r="Y151" i="1"/>
  <c r="BO155" i="1"/>
  <c r="BM155" i="1"/>
  <c r="Y155" i="1"/>
  <c r="BO159" i="1"/>
  <c r="BM159" i="1"/>
  <c r="Y159" i="1"/>
  <c r="X161" i="1"/>
  <c r="I550" i="1"/>
  <c r="X167" i="1"/>
  <c r="BO164" i="1"/>
  <c r="BM164" i="1"/>
  <c r="Y164" i="1"/>
  <c r="Y166" i="1" s="1"/>
  <c r="BO176" i="1"/>
  <c r="BM176" i="1"/>
  <c r="Y176" i="1"/>
  <c r="BO184" i="1"/>
  <c r="BM184" i="1"/>
  <c r="Y184" i="1"/>
  <c r="BO188" i="1"/>
  <c r="BM188" i="1"/>
  <c r="Y188" i="1"/>
  <c r="BO192" i="1"/>
  <c r="BM192" i="1"/>
  <c r="Y192" i="1"/>
  <c r="BO196" i="1"/>
  <c r="BM196" i="1"/>
  <c r="Y196" i="1"/>
  <c r="BO204" i="1"/>
  <c r="BM204" i="1"/>
  <c r="Y204" i="1"/>
  <c r="X206" i="1"/>
  <c r="X216" i="1"/>
  <c r="BO209" i="1"/>
  <c r="BM209" i="1"/>
  <c r="Y209" i="1"/>
  <c r="J550" i="1"/>
  <c r="BO213" i="1"/>
  <c r="BM213" i="1"/>
  <c r="Y213" i="1"/>
  <c r="BO30" i="1"/>
  <c r="BM30" i="1"/>
  <c r="Y30" i="1"/>
  <c r="X34" i="1"/>
  <c r="X54" i="1"/>
  <c r="BO60" i="1"/>
  <c r="BM60" i="1"/>
  <c r="Y60" i="1"/>
  <c r="E550" i="1"/>
  <c r="X86" i="1"/>
  <c r="BO65" i="1"/>
  <c r="BM65" i="1"/>
  <c r="Y65" i="1"/>
  <c r="BO69" i="1"/>
  <c r="BM69" i="1"/>
  <c r="Y69" i="1"/>
  <c r="BO73" i="1"/>
  <c r="BM73" i="1"/>
  <c r="Y73" i="1"/>
  <c r="W541" i="1"/>
  <c r="W543" i="1" s="1"/>
  <c r="X24" i="1"/>
  <c r="BO28" i="1"/>
  <c r="BM28" i="1"/>
  <c r="Y28" i="1"/>
  <c r="BO32" i="1"/>
  <c r="BM32" i="1"/>
  <c r="Y32" i="1"/>
  <c r="Y34" i="1" s="1"/>
  <c r="BO59" i="1"/>
  <c r="BM59" i="1"/>
  <c r="Y59" i="1"/>
  <c r="BO67" i="1"/>
  <c r="BM67" i="1"/>
  <c r="Y67" i="1"/>
  <c r="BO71" i="1"/>
  <c r="BM71" i="1"/>
  <c r="Y71" i="1"/>
  <c r="BO75" i="1"/>
  <c r="BM75" i="1"/>
  <c r="Y75" i="1"/>
  <c r="BO79" i="1"/>
  <c r="BM79" i="1"/>
  <c r="Y79" i="1"/>
  <c r="BO83" i="1"/>
  <c r="BM83" i="1"/>
  <c r="Y83" i="1"/>
  <c r="BO91" i="1"/>
  <c r="BM91" i="1"/>
  <c r="Y91" i="1"/>
  <c r="X104" i="1"/>
  <c r="BO99" i="1"/>
  <c r="BM99" i="1"/>
  <c r="Y99" i="1"/>
  <c r="Y103" i="1" s="1"/>
  <c r="X103" i="1"/>
  <c r="X120" i="1"/>
  <c r="BO106" i="1"/>
  <c r="BM106" i="1"/>
  <c r="Y106" i="1"/>
  <c r="BO109" i="1"/>
  <c r="BM109" i="1"/>
  <c r="Y109" i="1"/>
  <c r="BO113" i="1"/>
  <c r="BM113" i="1"/>
  <c r="Y113" i="1"/>
  <c r="BO117" i="1"/>
  <c r="BM117" i="1"/>
  <c r="Y117" i="1"/>
  <c r="BO125" i="1"/>
  <c r="BM125" i="1"/>
  <c r="Y125" i="1"/>
  <c r="BO129" i="1"/>
  <c r="BM129" i="1"/>
  <c r="Y129" i="1"/>
  <c r="X131" i="1"/>
  <c r="F550" i="1"/>
  <c r="X139" i="1"/>
  <c r="BO134" i="1"/>
  <c r="BM134" i="1"/>
  <c r="Y134" i="1"/>
  <c r="BO138" i="1"/>
  <c r="BM138" i="1"/>
  <c r="Y138" i="1"/>
  <c r="X140" i="1"/>
  <c r="G550" i="1"/>
  <c r="X147" i="1"/>
  <c r="BO144" i="1"/>
  <c r="BM144" i="1"/>
  <c r="Y144" i="1"/>
  <c r="Y147" i="1" s="1"/>
  <c r="BO153" i="1"/>
  <c r="BM153" i="1"/>
  <c r="Y153" i="1"/>
  <c r="BO157" i="1"/>
  <c r="BM157" i="1"/>
  <c r="Y157" i="1"/>
  <c r="X166" i="1"/>
  <c r="BO170" i="1"/>
  <c r="BM170" i="1"/>
  <c r="Y170" i="1"/>
  <c r="Y171" i="1" s="1"/>
  <c r="X172" i="1"/>
  <c r="X179" i="1"/>
  <c r="BO174" i="1"/>
  <c r="BM174" i="1"/>
  <c r="Y174" i="1"/>
  <c r="Y178" i="1" s="1"/>
  <c r="X178" i="1"/>
  <c r="BO182" i="1"/>
  <c r="BM182" i="1"/>
  <c r="Y182" i="1"/>
  <c r="Y198" i="1" s="1"/>
  <c r="BO186" i="1"/>
  <c r="BM186" i="1"/>
  <c r="Y186" i="1"/>
  <c r="BO190" i="1"/>
  <c r="BM190" i="1"/>
  <c r="Y190" i="1"/>
  <c r="BO194" i="1"/>
  <c r="BM194" i="1"/>
  <c r="Y194" i="1"/>
  <c r="X198" i="1"/>
  <c r="BO202" i="1"/>
  <c r="BM202" i="1"/>
  <c r="Y202" i="1"/>
  <c r="Y205" i="1" s="1"/>
  <c r="BO211" i="1"/>
  <c r="BM211" i="1"/>
  <c r="Y211" i="1"/>
  <c r="X215" i="1"/>
  <c r="Y220" i="1"/>
  <c r="BO219" i="1"/>
  <c r="BM219" i="1"/>
  <c r="Y219" i="1"/>
  <c r="X221" i="1"/>
  <c r="X230" i="1"/>
  <c r="X249" i="1"/>
  <c r="X253" i="1"/>
  <c r="X259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BO330" i="1"/>
  <c r="BM330" i="1"/>
  <c r="Y330" i="1"/>
  <c r="BO333" i="1"/>
  <c r="BM333" i="1"/>
  <c r="Y333" i="1"/>
  <c r="BO338" i="1"/>
  <c r="BM338" i="1"/>
  <c r="Y338" i="1"/>
  <c r="X340" i="1"/>
  <c r="X345" i="1"/>
  <c r="BO342" i="1"/>
  <c r="BM342" i="1"/>
  <c r="Y342" i="1"/>
  <c r="X346" i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X409" i="1"/>
  <c r="BO417" i="1"/>
  <c r="BM417" i="1"/>
  <c r="Y417" i="1"/>
  <c r="X419" i="1"/>
  <c r="X425" i="1"/>
  <c r="BO422" i="1"/>
  <c r="BM422" i="1"/>
  <c r="Y422" i="1"/>
  <c r="Y424" i="1" s="1"/>
  <c r="X424" i="1"/>
  <c r="H9" i="1"/>
  <c r="W544" i="1"/>
  <c r="C550" i="1"/>
  <c r="X53" i="1"/>
  <c r="Y224" i="1"/>
  <c r="Y230" i="1" s="1"/>
  <c r="BM224" i="1"/>
  <c r="BO224" i="1"/>
  <c r="Y226" i="1"/>
  <c r="BM226" i="1"/>
  <c r="Y228" i="1"/>
  <c r="BM228" i="1"/>
  <c r="L550" i="1"/>
  <c r="N550" i="1"/>
  <c r="Y235" i="1"/>
  <c r="Y248" i="1" s="1"/>
  <c r="BM235" i="1"/>
  <c r="Y237" i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Y252" i="1" s="1"/>
  <c r="BM251" i="1"/>
  <c r="BO251" i="1"/>
  <c r="Y255" i="1"/>
  <c r="BM255" i="1"/>
  <c r="BO255" i="1"/>
  <c r="Y257" i="1"/>
  <c r="BM257" i="1"/>
  <c r="X271" i="1"/>
  <c r="Y263" i="1"/>
  <c r="Y271" i="1" s="1"/>
  <c r="BM263" i="1"/>
  <c r="Y265" i="1"/>
  <c r="BM265" i="1"/>
  <c r="BO270" i="1"/>
  <c r="BM270" i="1"/>
  <c r="Y270" i="1"/>
  <c r="X272" i="1"/>
  <c r="X277" i="1"/>
  <c r="BO274" i="1"/>
  <c r="BM274" i="1"/>
  <c r="Y274" i="1"/>
  <c r="Y277" i="1" s="1"/>
  <c r="X283" i="1"/>
  <c r="BO288" i="1"/>
  <c r="BM288" i="1"/>
  <c r="Y288" i="1"/>
  <c r="X290" i="1"/>
  <c r="O550" i="1"/>
  <c r="X300" i="1"/>
  <c r="BO293" i="1"/>
  <c r="BM293" i="1"/>
  <c r="Y293" i="1"/>
  <c r="Y300" i="1" s="1"/>
  <c r="BO297" i="1"/>
  <c r="BM297" i="1"/>
  <c r="Y297" i="1"/>
  <c r="X305" i="1"/>
  <c r="BO314" i="1"/>
  <c r="BM314" i="1"/>
  <c r="Y314" i="1"/>
  <c r="Y316" i="1" s="1"/>
  <c r="BO430" i="1"/>
  <c r="BM430" i="1"/>
  <c r="Y430" i="1"/>
  <c r="X434" i="1"/>
  <c r="BO438" i="1"/>
  <c r="BM438" i="1"/>
  <c r="Y438" i="1"/>
  <c r="Y439" i="1" s="1"/>
  <c r="X440" i="1"/>
  <c r="X443" i="1"/>
  <c r="BO442" i="1"/>
  <c r="BM442" i="1"/>
  <c r="Y442" i="1"/>
  <c r="Y443" i="1" s="1"/>
  <c r="X444" i="1"/>
  <c r="X447" i="1"/>
  <c r="BO446" i="1"/>
  <c r="BM446" i="1"/>
  <c r="Y446" i="1"/>
  <c r="Y447" i="1" s="1"/>
  <c r="X448" i="1"/>
  <c r="BO461" i="1"/>
  <c r="BM461" i="1"/>
  <c r="Y461" i="1"/>
  <c r="Y471" i="1" s="1"/>
  <c r="X471" i="1"/>
  <c r="BO465" i="1"/>
  <c r="BM465" i="1"/>
  <c r="Y465" i="1"/>
  <c r="BO469" i="1"/>
  <c r="BM469" i="1"/>
  <c r="Y469" i="1"/>
  <c r="T550" i="1"/>
  <c r="X311" i="1"/>
  <c r="BO331" i="1"/>
  <c r="BM331" i="1"/>
  <c r="Y331" i="1"/>
  <c r="Y339" i="1" s="1"/>
  <c r="BO336" i="1"/>
  <c r="BM336" i="1"/>
  <c r="Y336" i="1"/>
  <c r="BO344" i="1"/>
  <c r="BM344" i="1"/>
  <c r="Y344" i="1"/>
  <c r="X351" i="1"/>
  <c r="BO348" i="1"/>
  <c r="BM348" i="1"/>
  <c r="Y348" i="1"/>
  <c r="Y350" i="1" s="1"/>
  <c r="R550" i="1"/>
  <c r="BO361" i="1"/>
  <c r="BM361" i="1"/>
  <c r="Y361" i="1"/>
  <c r="Y363" i="1" s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12" i="1"/>
  <c r="BO411" i="1"/>
  <c r="BM411" i="1"/>
  <c r="Y411" i="1"/>
  <c r="Y412" i="1" s="1"/>
  <c r="X413" i="1"/>
  <c r="X418" i="1"/>
  <c r="BO415" i="1"/>
  <c r="BM415" i="1"/>
  <c r="Y415" i="1"/>
  <c r="Y418" i="1" s="1"/>
  <c r="BO428" i="1"/>
  <c r="BM428" i="1"/>
  <c r="Y428" i="1"/>
  <c r="BO432" i="1"/>
  <c r="BM432" i="1"/>
  <c r="Y432" i="1"/>
  <c r="Y434" i="1" s="1"/>
  <c r="X439" i="1"/>
  <c r="V550" i="1"/>
  <c r="BO463" i="1"/>
  <c r="BM463" i="1"/>
  <c r="Y463" i="1"/>
  <c r="BO467" i="1"/>
  <c r="BM467" i="1"/>
  <c r="Y467" i="1"/>
  <c r="BO475" i="1"/>
  <c r="BM475" i="1"/>
  <c r="Y475" i="1"/>
  <c r="Y476" i="1" s="1"/>
  <c r="BO482" i="1"/>
  <c r="BM482" i="1"/>
  <c r="Y482" i="1"/>
  <c r="BO490" i="1"/>
  <c r="BM490" i="1"/>
  <c r="Y490" i="1"/>
  <c r="X492" i="1"/>
  <c r="X495" i="1"/>
  <c r="BO494" i="1"/>
  <c r="BM494" i="1"/>
  <c r="Y494" i="1"/>
  <c r="Y495" i="1" s="1"/>
  <c r="X496" i="1"/>
  <c r="X514" i="1"/>
  <c r="BO510" i="1"/>
  <c r="BM510" i="1"/>
  <c r="Y510" i="1"/>
  <c r="X515" i="1"/>
  <c r="BO512" i="1"/>
  <c r="BM512" i="1"/>
  <c r="Y512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39" i="1"/>
  <c r="Q550" i="1"/>
  <c r="X339" i="1"/>
  <c r="X364" i="1"/>
  <c r="S550" i="1"/>
  <c r="X386" i="1"/>
  <c r="X455" i="1"/>
  <c r="X472" i="1"/>
  <c r="X477" i="1"/>
  <c r="X476" i="1"/>
  <c r="BO480" i="1"/>
  <c r="BM480" i="1"/>
  <c r="Y480" i="1"/>
  <c r="Y485" i="1" s="1"/>
  <c r="BO484" i="1"/>
  <c r="BM484" i="1"/>
  <c r="Y484" i="1"/>
  <c r="X486" i="1"/>
  <c r="X491" i="1"/>
  <c r="BO488" i="1"/>
  <c r="BM488" i="1"/>
  <c r="Y488" i="1"/>
  <c r="W550" i="1"/>
  <c r="BO511" i="1"/>
  <c r="BM511" i="1"/>
  <c r="Y511" i="1"/>
  <c r="BO513" i="1"/>
  <c r="BM513" i="1"/>
  <c r="Y513" i="1"/>
  <c r="BO518" i="1"/>
  <c r="BM518" i="1"/>
  <c r="Y518" i="1"/>
  <c r="Y523" i="1" s="1"/>
  <c r="BO520" i="1"/>
  <c r="BM520" i="1"/>
  <c r="Y520" i="1"/>
  <c r="BO522" i="1"/>
  <c r="BM522" i="1"/>
  <c r="Y522" i="1"/>
  <c r="X524" i="1"/>
  <c r="X538" i="1"/>
  <c r="BO534" i="1"/>
  <c r="BM534" i="1"/>
  <c r="Y534" i="1"/>
  <c r="Y538" i="1" s="1"/>
  <c r="BO536" i="1"/>
  <c r="BM536" i="1"/>
  <c r="Y536" i="1"/>
  <c r="X508" i="1"/>
  <c r="Y491" i="1" l="1"/>
  <c r="Y259" i="1"/>
  <c r="Y408" i="1"/>
  <c r="Y402" i="1"/>
  <c r="Y289" i="1"/>
  <c r="Y139" i="1"/>
  <c r="X544" i="1"/>
  <c r="Y86" i="1"/>
  <c r="Y215" i="1"/>
  <c r="Y130" i="1"/>
  <c r="X541" i="1"/>
  <c r="X540" i="1"/>
  <c r="Y514" i="1"/>
  <c r="Y375" i="1"/>
  <c r="Y345" i="1"/>
  <c r="Y120" i="1"/>
  <c r="Y160" i="1"/>
  <c r="Y93" i="1"/>
  <c r="Y61" i="1"/>
  <c r="Y545" i="1" s="1"/>
  <c r="X542" i="1"/>
  <c r="X543" i="1" l="1"/>
</calcChain>
</file>

<file path=xl/sharedStrings.xml><?xml version="1.0" encoding="utf-8"?>
<sst xmlns="http://schemas.openxmlformats.org/spreadsheetml/2006/main" count="2336" uniqueCount="776">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</sst>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F529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51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525" t="s">
        <v>8</v>
      </c>
      <c r="B5" s="413"/>
      <c r="C5" s="414"/>
      <c r="D5" s="419"/>
      <c r="E5" s="421"/>
      <c r="F5" s="714" t="s">
        <v>9</v>
      </c>
      <c r="G5" s="414"/>
      <c r="H5" s="419"/>
      <c r="I5" s="420"/>
      <c r="J5" s="420"/>
      <c r="K5" s="420"/>
      <c r="L5" s="421"/>
      <c r="M5" s="58"/>
      <c r="O5" s="24" t="s">
        <v>10</v>
      </c>
      <c r="P5" s="749">
        <v>45430</v>
      </c>
      <c r="Q5" s="536"/>
      <c r="S5" s="609" t="s">
        <v>11</v>
      </c>
      <c r="T5" s="433"/>
      <c r="U5" s="612" t="s">
        <v>12</v>
      </c>
      <c r="V5" s="536"/>
      <c r="AA5" s="51"/>
      <c r="AB5" s="51"/>
      <c r="AC5" s="51"/>
    </row>
    <row r="6" spans="1:30" s="370" customFormat="1" ht="24" customHeight="1" x14ac:dyDescent="0.2">
      <c r="A6" s="525" t="s">
        <v>13</v>
      </c>
      <c r="B6" s="413"/>
      <c r="C6" s="414"/>
      <c r="D6" s="680" t="s">
        <v>14</v>
      </c>
      <c r="E6" s="681"/>
      <c r="F6" s="681"/>
      <c r="G6" s="681"/>
      <c r="H6" s="681"/>
      <c r="I6" s="681"/>
      <c r="J6" s="681"/>
      <c r="K6" s="681"/>
      <c r="L6" s="536"/>
      <c r="M6" s="59"/>
      <c r="O6" s="24" t="s">
        <v>15</v>
      </c>
      <c r="P6" s="402" t="str">
        <f>IF(P5=0," ",CHOOSE(WEEKDAY(P5,2),"Понедельник","Вторник","Среда","Четверг","Пятница","Суббота","Воскресенье"))</f>
        <v>Суббота</v>
      </c>
      <c r="Q6" s="378"/>
      <c r="S6" s="432" t="s">
        <v>16</v>
      </c>
      <c r="T6" s="433"/>
      <c r="U6" s="674" t="s">
        <v>17</v>
      </c>
      <c r="V6" s="450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93" t="str">
        <f>IFERROR(VLOOKUP(DeliveryAddress,Table,3,0),1)</f>
        <v>5</v>
      </c>
      <c r="E7" s="594"/>
      <c r="F7" s="594"/>
      <c r="G7" s="594"/>
      <c r="H7" s="594"/>
      <c r="I7" s="594"/>
      <c r="J7" s="594"/>
      <c r="K7" s="594"/>
      <c r="L7" s="564"/>
      <c r="M7" s="60"/>
      <c r="O7" s="24"/>
      <c r="P7" s="42"/>
      <c r="Q7" s="42"/>
      <c r="S7" s="386"/>
      <c r="T7" s="433"/>
      <c r="U7" s="675"/>
      <c r="V7" s="676"/>
      <c r="AA7" s="51"/>
      <c r="AB7" s="51"/>
      <c r="AC7" s="51"/>
    </row>
    <row r="8" spans="1:30" s="370" customFormat="1" ht="25.5" customHeight="1" x14ac:dyDescent="0.2">
      <c r="A8" s="754" t="s">
        <v>18</v>
      </c>
      <c r="B8" s="400"/>
      <c r="C8" s="401"/>
      <c r="D8" s="486"/>
      <c r="E8" s="487"/>
      <c r="F8" s="487"/>
      <c r="G8" s="487"/>
      <c r="H8" s="487"/>
      <c r="I8" s="487"/>
      <c r="J8" s="487"/>
      <c r="K8" s="487"/>
      <c r="L8" s="488"/>
      <c r="M8" s="61"/>
      <c r="O8" s="24" t="s">
        <v>19</v>
      </c>
      <c r="P8" s="563">
        <v>0.33333333333333331</v>
      </c>
      <c r="Q8" s="564"/>
      <c r="S8" s="386"/>
      <c r="T8" s="433"/>
      <c r="U8" s="675"/>
      <c r="V8" s="676"/>
      <c r="AA8" s="51"/>
      <c r="AB8" s="51"/>
      <c r="AC8" s="51"/>
    </row>
    <row r="9" spans="1:30" s="370" customFormat="1" ht="39.950000000000003" customHeight="1" x14ac:dyDescent="0.2">
      <c r="A9" s="5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42"/>
      <c r="E9" s="394"/>
      <c r="F9" s="5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3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71"/>
      <c r="O9" s="26" t="s">
        <v>20</v>
      </c>
      <c r="P9" s="531"/>
      <c r="Q9" s="532"/>
      <c r="S9" s="386"/>
      <c r="T9" s="433"/>
      <c r="U9" s="677"/>
      <c r="V9" s="67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42"/>
      <c r="E10" s="394"/>
      <c r="F10" s="5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54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620"/>
      <c r="Q10" s="62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6" t="s">
        <v>27</v>
      </c>
      <c r="V11" s="532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8" t="s">
        <v>28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4"/>
      <c r="M12" s="62"/>
      <c r="O12" s="24" t="s">
        <v>29</v>
      </c>
      <c r="P12" s="563"/>
      <c r="Q12" s="564"/>
      <c r="R12" s="23"/>
      <c r="T12" s="24"/>
      <c r="U12" s="493"/>
      <c r="V12" s="386"/>
      <c r="AA12" s="51"/>
      <c r="AB12" s="51"/>
      <c r="AC12" s="51"/>
    </row>
    <row r="13" spans="1:30" s="370" customFormat="1" ht="23.25" customHeight="1" x14ac:dyDescent="0.2">
      <c r="A13" s="708" t="s">
        <v>30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4"/>
      <c r="M13" s="62"/>
      <c r="N13" s="26"/>
      <c r="O13" s="26" t="s">
        <v>31</v>
      </c>
      <c r="P13" s="606"/>
      <c r="Q13" s="532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8" t="s">
        <v>32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4" t="s">
        <v>33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4"/>
      <c r="M15" s="63"/>
      <c r="O15" s="520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1"/>
      <c r="P16" s="521"/>
      <c r="Q16" s="521"/>
      <c r="R16" s="521"/>
      <c r="S16" s="52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8" t="s">
        <v>35</v>
      </c>
      <c r="B17" s="428" t="s">
        <v>36</v>
      </c>
      <c r="C17" s="541" t="s">
        <v>37</v>
      </c>
      <c r="D17" s="428" t="s">
        <v>38</v>
      </c>
      <c r="E17" s="456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55"/>
      <c r="Q17" s="455"/>
      <c r="R17" s="455"/>
      <c r="S17" s="456"/>
      <c r="T17" s="741" t="s">
        <v>49</v>
      </c>
      <c r="U17" s="414"/>
      <c r="V17" s="428" t="s">
        <v>50</v>
      </c>
      <c r="W17" s="428" t="s">
        <v>51</v>
      </c>
      <c r="X17" s="765" t="s">
        <v>52</v>
      </c>
      <c r="Y17" s="428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82"/>
      <c r="BB17" s="739" t="s">
        <v>57</v>
      </c>
    </row>
    <row r="18" spans="1:67" ht="14.25" customHeight="1" x14ac:dyDescent="0.2">
      <c r="A18" s="429"/>
      <c r="B18" s="429"/>
      <c r="C18" s="429"/>
      <c r="D18" s="457"/>
      <c r="E18" s="459"/>
      <c r="F18" s="429"/>
      <c r="G18" s="429"/>
      <c r="H18" s="429"/>
      <c r="I18" s="429"/>
      <c r="J18" s="429"/>
      <c r="K18" s="429"/>
      <c r="L18" s="429"/>
      <c r="M18" s="429"/>
      <c r="N18" s="429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29"/>
      <c r="W18" s="429"/>
      <c r="X18" s="766"/>
      <c r="Y18" s="429"/>
      <c r="Z18" s="636"/>
      <c r="AA18" s="636"/>
      <c r="AB18" s="471"/>
      <c r="AC18" s="472"/>
      <c r="AD18" s="473"/>
      <c r="AE18" s="483"/>
      <c r="BB18" s="386"/>
    </row>
    <row r="19" spans="1:67" ht="27.75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customHeight="1" x14ac:dyDescent="0.25">
      <c r="A20" s="397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1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7"/>
      <c r="O24" s="399" t="s">
        <v>72</v>
      </c>
      <c r="P24" s="400"/>
      <c r="Q24" s="400"/>
      <c r="R24" s="400"/>
      <c r="S24" s="400"/>
      <c r="T24" s="400"/>
      <c r="U24" s="401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7"/>
      <c r="O25" s="399" t="s">
        <v>72</v>
      </c>
      <c r="P25" s="400"/>
      <c r="Q25" s="400"/>
      <c r="R25" s="400"/>
      <c r="S25" s="400"/>
      <c r="T25" s="400"/>
      <c r="U25" s="401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7"/>
      <c r="O34" s="399" t="s">
        <v>72</v>
      </c>
      <c r="P34" s="400"/>
      <c r="Q34" s="400"/>
      <c r="R34" s="400"/>
      <c r="S34" s="400"/>
      <c r="T34" s="400"/>
      <c r="U34" s="401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7"/>
      <c r="O35" s="399" t="s">
        <v>72</v>
      </c>
      <c r="P35" s="400"/>
      <c r="Q35" s="400"/>
      <c r="R35" s="400"/>
      <c r="S35" s="400"/>
      <c r="T35" s="400"/>
      <c r="U35" s="401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7"/>
      <c r="O38" s="399" t="s">
        <v>72</v>
      </c>
      <c r="P38" s="400"/>
      <c r="Q38" s="400"/>
      <c r="R38" s="400"/>
      <c r="S38" s="400"/>
      <c r="T38" s="400"/>
      <c r="U38" s="401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7"/>
      <c r="O39" s="399" t="s">
        <v>72</v>
      </c>
      <c r="P39" s="400"/>
      <c r="Q39" s="400"/>
      <c r="R39" s="400"/>
      <c r="S39" s="400"/>
      <c r="T39" s="400"/>
      <c r="U39" s="401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7"/>
      <c r="O42" s="399" t="s">
        <v>72</v>
      </c>
      <c r="P42" s="400"/>
      <c r="Q42" s="400"/>
      <c r="R42" s="400"/>
      <c r="S42" s="400"/>
      <c r="T42" s="400"/>
      <c r="U42" s="401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7"/>
      <c r="O43" s="399" t="s">
        <v>72</v>
      </c>
      <c r="P43" s="400"/>
      <c r="Q43" s="400"/>
      <c r="R43" s="400"/>
      <c r="S43" s="400"/>
      <c r="T43" s="400"/>
      <c r="U43" s="401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7"/>
      <c r="O46" s="399" t="s">
        <v>72</v>
      </c>
      <c r="P46" s="400"/>
      <c r="Q46" s="400"/>
      <c r="R46" s="400"/>
      <c r="S46" s="400"/>
      <c r="T46" s="400"/>
      <c r="U46" s="401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7"/>
      <c r="O47" s="399" t="s">
        <v>72</v>
      </c>
      <c r="P47" s="400"/>
      <c r="Q47" s="400"/>
      <c r="R47" s="400"/>
      <c r="S47" s="400"/>
      <c r="T47" s="400"/>
      <c r="U47" s="401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customHeight="1" x14ac:dyDescent="0.25">
      <c r="A49" s="397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0</v>
      </c>
      <c r="X51" s="374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0</v>
      </c>
      <c r="X52" s="374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7"/>
      <c r="O53" s="399" t="s">
        <v>72</v>
      </c>
      <c r="P53" s="400"/>
      <c r="Q53" s="400"/>
      <c r="R53" s="400"/>
      <c r="S53" s="400"/>
      <c r="T53" s="400"/>
      <c r="U53" s="401"/>
      <c r="V53" s="37" t="s">
        <v>73</v>
      </c>
      <c r="W53" s="375">
        <f>IFERROR(W51/H51,"0")+IFERROR(W52/H52,"0")</f>
        <v>0</v>
      </c>
      <c r="X53" s="375">
        <f>IFERROR(X51/H51,"0")+IFERROR(X52/H52,"0")</f>
        <v>0</v>
      </c>
      <c r="Y53" s="375">
        <f>IFERROR(IF(Y51="",0,Y51),"0")+IFERROR(IF(Y52="",0,Y52),"0")</f>
        <v>0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7"/>
      <c r="O54" s="399" t="s">
        <v>72</v>
      </c>
      <c r="P54" s="400"/>
      <c r="Q54" s="400"/>
      <c r="R54" s="400"/>
      <c r="S54" s="400"/>
      <c r="T54" s="400"/>
      <c r="U54" s="401"/>
      <c r="V54" s="37" t="s">
        <v>67</v>
      </c>
      <c r="W54" s="375">
        <f>IFERROR(SUM(W51:W52),"0")</f>
        <v>0</v>
      </c>
      <c r="X54" s="375">
        <f>IFERROR(SUM(X51:X52),"0")</f>
        <v>0</v>
      </c>
      <c r="Y54" s="37"/>
      <c r="Z54" s="376"/>
      <c r="AA54" s="376"/>
    </row>
    <row r="55" spans="1:67" ht="16.5" customHeight="1" x14ac:dyDescent="0.25">
      <c r="A55" s="397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500</v>
      </c>
      <c r="X57" s="374">
        <f>IFERROR(IF(W57="",0,CEILING((W57/$H57),1)*$H57),"")</f>
        <v>507.6</v>
      </c>
      <c r="Y57" s="36">
        <f>IFERROR(IF(X57=0,"",ROUNDUP(X57/H57,0)*0.02175),"")</f>
        <v>1.0222499999999999</v>
      </c>
      <c r="Z57" s="56"/>
      <c r="AA57" s="57"/>
      <c r="AE57" s="64"/>
      <c r="BB57" s="79" t="s">
        <v>1</v>
      </c>
      <c r="BL57" s="64">
        <f>IFERROR(W57*I57/H57,"0")</f>
        <v>522.22222222222217</v>
      </c>
      <c r="BM57" s="64">
        <f>IFERROR(X57*I57/H57,"0")</f>
        <v>530.16</v>
      </c>
      <c r="BN57" s="64">
        <f>IFERROR(1/J57*(W57/H57),"0")</f>
        <v>0.82671957671957652</v>
      </c>
      <c r="BO57" s="64">
        <f>IFERROR(1/J57*(X57/H57),"0")</f>
        <v>0.83928571428571419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0</v>
      </c>
      <c r="X59" s="374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64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7"/>
      <c r="O61" s="399" t="s">
        <v>72</v>
      </c>
      <c r="P61" s="400"/>
      <c r="Q61" s="400"/>
      <c r="R61" s="400"/>
      <c r="S61" s="400"/>
      <c r="T61" s="400"/>
      <c r="U61" s="401"/>
      <c r="V61" s="37" t="s">
        <v>73</v>
      </c>
      <c r="W61" s="375">
        <f>IFERROR(W57/H57,"0")+IFERROR(W58/H58,"0")+IFERROR(W59/H59,"0")+IFERROR(W60/H60,"0")</f>
        <v>46.296296296296291</v>
      </c>
      <c r="X61" s="375">
        <f>IFERROR(X57/H57,"0")+IFERROR(X58/H58,"0")+IFERROR(X59/H59,"0")+IFERROR(X60/H60,"0")</f>
        <v>47</v>
      </c>
      <c r="Y61" s="375">
        <f>IFERROR(IF(Y57="",0,Y57),"0")+IFERROR(IF(Y58="",0,Y58),"0")+IFERROR(IF(Y59="",0,Y59),"0")+IFERROR(IF(Y60="",0,Y60),"0")</f>
        <v>1.0222499999999999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7"/>
      <c r="O62" s="399" t="s">
        <v>72</v>
      </c>
      <c r="P62" s="400"/>
      <c r="Q62" s="400"/>
      <c r="R62" s="400"/>
      <c r="S62" s="400"/>
      <c r="T62" s="400"/>
      <c r="U62" s="401"/>
      <c r="V62" s="37" t="s">
        <v>67</v>
      </c>
      <c r="W62" s="375">
        <f>IFERROR(SUM(W57:W60),"0")</f>
        <v>500</v>
      </c>
      <c r="X62" s="375">
        <f>IFERROR(SUM(X57:X60),"0")</f>
        <v>507.6</v>
      </c>
      <c r="Y62" s="37"/>
      <c r="Z62" s="376"/>
      <c r="AA62" s="376"/>
    </row>
    <row r="63" spans="1:67" ht="16.5" customHeight="1" x14ac:dyDescent="0.25">
      <c r="A63" s="397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200</v>
      </c>
      <c r="X65" s="374">
        <f t="shared" ref="X65:X85" si="6">IFERROR(IF(W65="",0,CEILING((W65/$H65),1)*$H65),"")</f>
        <v>201.6</v>
      </c>
      <c r="Y65" s="36">
        <f t="shared" ref="Y65:Y71" si="7">IFERROR(IF(X65=0,"",ROUNDUP(X65/H65,0)*0.02175),"")</f>
        <v>0.39149999999999996</v>
      </c>
      <c r="Z65" s="56"/>
      <c r="AA65" s="57"/>
      <c r="AE65" s="64"/>
      <c r="BB65" s="83" t="s">
        <v>1</v>
      </c>
      <c r="BL65" s="64">
        <f t="shared" ref="BL65:BL85" si="8">IFERROR(W65*I65/H65,"0")</f>
        <v>208.57142857142858</v>
      </c>
      <c r="BM65" s="64">
        <f t="shared" ref="BM65:BM85" si="9">IFERROR(X65*I65/H65,"0")</f>
        <v>210.24</v>
      </c>
      <c r="BN65" s="64">
        <f t="shared" ref="BN65:BN85" si="10">IFERROR(1/J65*(W65/H65),"0")</f>
        <v>0.31887755102040816</v>
      </c>
      <c r="BO65" s="64">
        <f t="shared" ref="BO65:BO85" si="11">IFERROR(1/J65*(X65/H65),"0")</f>
        <v>0.3214285714285714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8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78"/>
      <c r="T66" s="34"/>
      <c r="U66" s="34"/>
      <c r="V66" s="35" t="s">
        <v>67</v>
      </c>
      <c r="W66" s="373">
        <v>400</v>
      </c>
      <c r="X66" s="374">
        <f t="shared" si="6"/>
        <v>403.2</v>
      </c>
      <c r="Y66" s="36">
        <f t="shared" si="7"/>
        <v>0.78299999999999992</v>
      </c>
      <c r="Z66" s="56"/>
      <c r="AA66" s="57"/>
      <c r="AE66" s="64"/>
      <c r="BB66" s="84" t="s">
        <v>1</v>
      </c>
      <c r="BL66" s="64">
        <f t="shared" si="8"/>
        <v>417.14285714285717</v>
      </c>
      <c r="BM66" s="64">
        <f t="shared" si="9"/>
        <v>420.48</v>
      </c>
      <c r="BN66" s="64">
        <f t="shared" si="10"/>
        <v>0.63775510204081631</v>
      </c>
      <c r="BO66" s="64">
        <f t="shared" si="11"/>
        <v>0.64285714285714279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8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78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150</v>
      </c>
      <c r="X69" s="374">
        <f t="shared" si="6"/>
        <v>151.20000000000002</v>
      </c>
      <c r="Y69" s="36">
        <f t="shared" si="7"/>
        <v>0.30449999999999999</v>
      </c>
      <c r="Z69" s="56"/>
      <c r="AA69" s="57"/>
      <c r="AE69" s="64"/>
      <c r="BB69" s="87" t="s">
        <v>1</v>
      </c>
      <c r="BL69" s="64">
        <f t="shared" si="8"/>
        <v>156.66666666666666</v>
      </c>
      <c r="BM69" s="64">
        <f t="shared" si="9"/>
        <v>157.91999999999999</v>
      </c>
      <c r="BN69" s="64">
        <f t="shared" si="10"/>
        <v>0.24801587301587297</v>
      </c>
      <c r="BO69" s="64">
        <f t="shared" si="11"/>
        <v>0.25</v>
      </c>
    </row>
    <row r="70" spans="1:67" ht="16.5" customHeight="1" x14ac:dyDescent="0.25">
      <c r="A70" s="54" t="s">
        <v>131</v>
      </c>
      <c r="B70" s="54" t="s">
        <v>132</v>
      </c>
      <c r="C70" s="31">
        <v>4301011514</v>
      </c>
      <c r="D70" s="377">
        <v>4680115882133</v>
      </c>
      <c r="E70" s="378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4301011703</v>
      </c>
      <c r="D71" s="377">
        <v>4680115882133</v>
      </c>
      <c r="E71" s="378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0</v>
      </c>
      <c r="X73" s="374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0</v>
      </c>
      <c r="X79" s="37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4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7"/>
      <c r="O86" s="399" t="s">
        <v>72</v>
      </c>
      <c r="P86" s="400"/>
      <c r="Q86" s="400"/>
      <c r="R86" s="400"/>
      <c r="S86" s="400"/>
      <c r="T86" s="400"/>
      <c r="U86" s="401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67.460317460317455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68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1.4789999999999999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407"/>
      <c r="O87" s="399" t="s">
        <v>72</v>
      </c>
      <c r="P87" s="400"/>
      <c r="Q87" s="400"/>
      <c r="R87" s="400"/>
      <c r="S87" s="400"/>
      <c r="T87" s="400"/>
      <c r="U87" s="401"/>
      <c r="V87" s="37" t="s">
        <v>67</v>
      </c>
      <c r="W87" s="375">
        <f>IFERROR(SUM(W65:W85),"0")</f>
        <v>750</v>
      </c>
      <c r="X87" s="375">
        <f>IFERROR(SUM(X65:X85),"0")</f>
        <v>756</v>
      </c>
      <c r="Y87" s="37"/>
      <c r="Z87" s="376"/>
      <c r="AA87" s="376"/>
    </row>
    <row r="88" spans="1:67" ht="14.25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4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7"/>
      <c r="O93" s="399" t="s">
        <v>72</v>
      </c>
      <c r="P93" s="400"/>
      <c r="Q93" s="400"/>
      <c r="R93" s="400"/>
      <c r="S93" s="400"/>
      <c r="T93" s="400"/>
      <c r="U93" s="401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407"/>
      <c r="O94" s="399" t="s">
        <v>72</v>
      </c>
      <c r="P94" s="400"/>
      <c r="Q94" s="400"/>
      <c r="R94" s="400"/>
      <c r="S94" s="400"/>
      <c r="T94" s="400"/>
      <c r="U94" s="401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7"/>
      <c r="O103" s="399" t="s">
        <v>72</v>
      </c>
      <c r="P103" s="400"/>
      <c r="Q103" s="400"/>
      <c r="R103" s="400"/>
      <c r="S103" s="400"/>
      <c r="T103" s="400"/>
      <c r="U103" s="401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407"/>
      <c r="O104" s="399" t="s">
        <v>72</v>
      </c>
      <c r="P104" s="400"/>
      <c r="Q104" s="400"/>
      <c r="R104" s="400"/>
      <c r="S104" s="400"/>
      <c r="T104" s="400"/>
      <c r="U104" s="401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1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600</v>
      </c>
      <c r="X109" s="374">
        <f t="shared" si="18"/>
        <v>604.80000000000007</v>
      </c>
      <c r="Y109" s="36">
        <f>IFERROR(IF(X109=0,"",ROUNDUP(X109/H109,0)*0.02175),"")</f>
        <v>1.5659999999999998</v>
      </c>
      <c r="Z109" s="56"/>
      <c r="AA109" s="57"/>
      <c r="AE109" s="64"/>
      <c r="BB109" s="118" t="s">
        <v>1</v>
      </c>
      <c r="BL109" s="64">
        <f t="shared" si="19"/>
        <v>640.28571428571433</v>
      </c>
      <c r="BM109" s="64">
        <f t="shared" si="20"/>
        <v>645.40800000000013</v>
      </c>
      <c r="BN109" s="64">
        <f t="shared" si="21"/>
        <v>1.2755102040816326</v>
      </c>
      <c r="BO109" s="64">
        <f t="shared" si="22"/>
        <v>1.2857142857142856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6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7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270</v>
      </c>
      <c r="X114" s="374">
        <f t="shared" si="18"/>
        <v>270</v>
      </c>
      <c r="Y114" s="36">
        <f>IFERROR(IF(X114=0,"",ROUNDUP(X114/H114,0)*0.00753),"")</f>
        <v>0.753</v>
      </c>
      <c r="Z114" s="56"/>
      <c r="AA114" s="57"/>
      <c r="AE114" s="64"/>
      <c r="BB114" s="123" t="s">
        <v>1</v>
      </c>
      <c r="BL114" s="64">
        <f t="shared" si="19"/>
        <v>297.19999999999993</v>
      </c>
      <c r="BM114" s="64">
        <f t="shared" si="20"/>
        <v>297.19999999999993</v>
      </c>
      <c r="BN114" s="64">
        <f t="shared" si="21"/>
        <v>0.64102564102564097</v>
      </c>
      <c r="BO114" s="64">
        <f t="shared" si="22"/>
        <v>0.64102564102564097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5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407"/>
      <c r="O120" s="399" t="s">
        <v>72</v>
      </c>
      <c r="P120" s="400"/>
      <c r="Q120" s="400"/>
      <c r="R120" s="400"/>
      <c r="S120" s="400"/>
      <c r="T120" s="400"/>
      <c r="U120" s="401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171.42857142857144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172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2.319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407"/>
      <c r="O121" s="399" t="s">
        <v>72</v>
      </c>
      <c r="P121" s="400"/>
      <c r="Q121" s="400"/>
      <c r="R121" s="400"/>
      <c r="S121" s="400"/>
      <c r="T121" s="400"/>
      <c r="U121" s="401"/>
      <c r="V121" s="37" t="s">
        <v>67</v>
      </c>
      <c r="W121" s="375">
        <f>IFERROR(SUM(W106:W119),"0")</f>
        <v>870</v>
      </c>
      <c r="X121" s="375">
        <f>IFERROR(SUM(X106:X119),"0")</f>
        <v>874.80000000000007</v>
      </c>
      <c r="Y121" s="37"/>
      <c r="Z121" s="376"/>
      <c r="AA121" s="376"/>
    </row>
    <row r="122" spans="1:67" ht="14.25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4301060350</v>
      </c>
      <c r="D124" s="377">
        <v>4680115881532</v>
      </c>
      <c r="E124" s="378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58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8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213</v>
      </c>
      <c r="B126" s="54" t="s">
        <v>216</v>
      </c>
      <c r="C126" s="31">
        <v>4301060366</v>
      </c>
      <c r="D126" s="377">
        <v>4680115881532</v>
      </c>
      <c r="E126" s="378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5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407"/>
      <c r="O130" s="399" t="s">
        <v>72</v>
      </c>
      <c r="P130" s="400"/>
      <c r="Q130" s="400"/>
      <c r="R130" s="400"/>
      <c r="S130" s="400"/>
      <c r="T130" s="400"/>
      <c r="U130" s="401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407"/>
      <c r="O131" s="399" t="s">
        <v>72</v>
      </c>
      <c r="P131" s="400"/>
      <c r="Q131" s="400"/>
      <c r="R131" s="400"/>
      <c r="S131" s="400"/>
      <c r="T131" s="400"/>
      <c r="U131" s="401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customHeight="1" x14ac:dyDescent="0.25">
      <c r="A132" s="397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4301051360</v>
      </c>
      <c r="D134" s="377">
        <v>4607091385168</v>
      </c>
      <c r="E134" s="378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4301051612</v>
      </c>
      <c r="D135" s="377">
        <v>4607091385168</v>
      </c>
      <c r="E135" s="378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500</v>
      </c>
      <c r="X135" s="374">
        <f>IFERROR(IF(W135="",0,CEILING((W135/$H135),1)*$H135),"")</f>
        <v>504</v>
      </c>
      <c r="Y135" s="36">
        <f>IFERROR(IF(X135=0,"",ROUNDUP(X135/H135,0)*0.02175),"")</f>
        <v>1.3049999999999999</v>
      </c>
      <c r="Z135" s="56"/>
      <c r="AA135" s="57"/>
      <c r="AE135" s="64"/>
      <c r="BB135" s="137" t="s">
        <v>1</v>
      </c>
      <c r="BL135" s="64">
        <f>IFERROR(W135*I135/H135,"0")</f>
        <v>533.21428571428567</v>
      </c>
      <c r="BM135" s="64">
        <f>IFERROR(X135*I135/H135,"0")</f>
        <v>537.48</v>
      </c>
      <c r="BN135" s="64">
        <f>IFERROR(1/J135*(W135/H135),"0")</f>
        <v>1.0629251700680271</v>
      </c>
      <c r="BO135" s="64">
        <f>IFERROR(1/J135*(X135/H135),"0")</f>
        <v>1.0714285714285714</v>
      </c>
    </row>
    <row r="136" spans="1:67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5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225</v>
      </c>
      <c r="X137" s="374">
        <f>IFERROR(IF(W137="",0,CEILING((W137/$H137),1)*$H137),"")</f>
        <v>226.8</v>
      </c>
      <c r="Y137" s="36">
        <f>IFERROR(IF(X137=0,"",ROUNDUP(X137/H137,0)*0.00753),"")</f>
        <v>0.63251999999999997</v>
      </c>
      <c r="Z137" s="56"/>
      <c r="AA137" s="57"/>
      <c r="AE137" s="64"/>
      <c r="BB137" s="139" t="s">
        <v>1</v>
      </c>
      <c r="BL137" s="64">
        <f>IFERROR(W137*I137/H137,"0")</f>
        <v>247.66666666666666</v>
      </c>
      <c r="BM137" s="64">
        <f>IFERROR(X137*I137/H137,"0")</f>
        <v>249.648</v>
      </c>
      <c r="BN137" s="64">
        <f>IFERROR(1/J137*(W137/H137),"0")</f>
        <v>0.53418803418803418</v>
      </c>
      <c r="BO137" s="64">
        <f>IFERROR(1/J137*(X137/H137),"0")</f>
        <v>0.53846153846153844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407"/>
      <c r="O139" s="399" t="s">
        <v>72</v>
      </c>
      <c r="P139" s="400"/>
      <c r="Q139" s="400"/>
      <c r="R139" s="400"/>
      <c r="S139" s="400"/>
      <c r="T139" s="400"/>
      <c r="U139" s="401"/>
      <c r="V139" s="37" t="s">
        <v>73</v>
      </c>
      <c r="W139" s="375">
        <f>IFERROR(W134/H134,"0")+IFERROR(W135/H135,"0")+IFERROR(W136/H136,"0")+IFERROR(W137/H137,"0")+IFERROR(W138/H138,"0")</f>
        <v>142.85714285714283</v>
      </c>
      <c r="X139" s="375">
        <f>IFERROR(X134/H134,"0")+IFERROR(X135/H135,"0")+IFERROR(X136/H136,"0")+IFERROR(X137/H137,"0")+IFERROR(X138/H138,"0")</f>
        <v>144</v>
      </c>
      <c r="Y139" s="375">
        <f>IFERROR(IF(Y134="",0,Y134),"0")+IFERROR(IF(Y135="",0,Y135),"0")+IFERROR(IF(Y136="",0,Y136),"0")+IFERROR(IF(Y137="",0,Y137),"0")+IFERROR(IF(Y138="",0,Y138),"0")</f>
        <v>1.9375199999999999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407"/>
      <c r="O140" s="399" t="s">
        <v>72</v>
      </c>
      <c r="P140" s="400"/>
      <c r="Q140" s="400"/>
      <c r="R140" s="400"/>
      <c r="S140" s="400"/>
      <c r="T140" s="400"/>
      <c r="U140" s="401"/>
      <c r="V140" s="37" t="s">
        <v>67</v>
      </c>
      <c r="W140" s="375">
        <f>IFERROR(SUM(W134:W138),"0")</f>
        <v>725</v>
      </c>
      <c r="X140" s="375">
        <f>IFERROR(SUM(X134:X138),"0")</f>
        <v>730.8</v>
      </c>
      <c r="Y140" s="37"/>
      <c r="Z140" s="376"/>
      <c r="AA140" s="376"/>
    </row>
    <row r="141" spans="1:67" ht="27.75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customHeight="1" x14ac:dyDescent="0.25">
      <c r="A142" s="397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407"/>
      <c r="O147" s="399" t="s">
        <v>72</v>
      </c>
      <c r="P147" s="400"/>
      <c r="Q147" s="400"/>
      <c r="R147" s="400"/>
      <c r="S147" s="400"/>
      <c r="T147" s="400"/>
      <c r="U147" s="401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407"/>
      <c r="O148" s="399" t="s">
        <v>72</v>
      </c>
      <c r="P148" s="400"/>
      <c r="Q148" s="400"/>
      <c r="R148" s="400"/>
      <c r="S148" s="400"/>
      <c r="T148" s="400"/>
      <c r="U148" s="401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customHeight="1" x14ac:dyDescent="0.25">
      <c r="A149" s="397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407"/>
      <c r="O160" s="399" t="s">
        <v>72</v>
      </c>
      <c r="P160" s="400"/>
      <c r="Q160" s="400"/>
      <c r="R160" s="400"/>
      <c r="S160" s="400"/>
      <c r="T160" s="400"/>
      <c r="U160" s="401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0</v>
      </c>
      <c r="X160" s="375">
        <f>IFERROR(X151/H151,"0")+IFERROR(X152/H152,"0")+IFERROR(X153/H153,"0")+IFERROR(X154/H154,"0")+IFERROR(X155/H155,"0")+IFERROR(X156/H156,"0")+IFERROR(X157/H157,"0")+IFERROR(X158/H158,"0")+IFERROR(X159/H159,"0")</f>
        <v>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407"/>
      <c r="O161" s="399" t="s">
        <v>72</v>
      </c>
      <c r="P161" s="400"/>
      <c r="Q161" s="400"/>
      <c r="R161" s="400"/>
      <c r="S161" s="400"/>
      <c r="T161" s="400"/>
      <c r="U161" s="401"/>
      <c r="V161" s="37" t="s">
        <v>67</v>
      </c>
      <c r="W161" s="375">
        <f>IFERROR(SUM(W151:W159),"0")</f>
        <v>0</v>
      </c>
      <c r="X161" s="375">
        <f>IFERROR(SUM(X151:X159),"0")</f>
        <v>0</v>
      </c>
      <c r="Y161" s="37"/>
      <c r="Z161" s="376"/>
      <c r="AA161" s="376"/>
    </row>
    <row r="162" spans="1:67" ht="16.5" customHeight="1" x14ac:dyDescent="0.25">
      <c r="A162" s="397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407"/>
      <c r="O166" s="399" t="s">
        <v>72</v>
      </c>
      <c r="P166" s="400"/>
      <c r="Q166" s="400"/>
      <c r="R166" s="400"/>
      <c r="S166" s="400"/>
      <c r="T166" s="400"/>
      <c r="U166" s="401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407"/>
      <c r="O167" s="399" t="s">
        <v>72</v>
      </c>
      <c r="P167" s="400"/>
      <c r="Q167" s="400"/>
      <c r="R167" s="400"/>
      <c r="S167" s="400"/>
      <c r="T167" s="400"/>
      <c r="U167" s="401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407"/>
      <c r="O171" s="399" t="s">
        <v>72</v>
      </c>
      <c r="P171" s="400"/>
      <c r="Q171" s="400"/>
      <c r="R171" s="400"/>
      <c r="S171" s="400"/>
      <c r="T171" s="400"/>
      <c r="U171" s="401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407"/>
      <c r="O172" s="399" t="s">
        <v>72</v>
      </c>
      <c r="P172" s="400"/>
      <c r="Q172" s="400"/>
      <c r="R172" s="400"/>
      <c r="S172" s="400"/>
      <c r="T172" s="400"/>
      <c r="U172" s="401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407"/>
      <c r="O178" s="399" t="s">
        <v>72</v>
      </c>
      <c r="P178" s="400"/>
      <c r="Q178" s="400"/>
      <c r="R178" s="400"/>
      <c r="S178" s="400"/>
      <c r="T178" s="400"/>
      <c r="U178" s="401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407"/>
      <c r="O179" s="399" t="s">
        <v>72</v>
      </c>
      <c r="P179" s="400"/>
      <c r="Q179" s="400"/>
      <c r="R179" s="400"/>
      <c r="S179" s="400"/>
      <c r="T179" s="400"/>
      <c r="U179" s="401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5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100</v>
      </c>
      <c r="X184" s="374">
        <f t="shared" si="33"/>
        <v>101.39999999999999</v>
      </c>
      <c r="Y184" s="36">
        <f>IFERROR(IF(X184=0,"",ROUNDUP(X184/H184,0)*0.02175),"")</f>
        <v>0.28275</v>
      </c>
      <c r="Z184" s="56"/>
      <c r="AA184" s="57"/>
      <c r="AE184" s="64"/>
      <c r="BB184" s="164" t="s">
        <v>1</v>
      </c>
      <c r="BL184" s="64">
        <f t="shared" si="34"/>
        <v>107.23076923076924</v>
      </c>
      <c r="BM184" s="64">
        <f t="shared" si="35"/>
        <v>108.732</v>
      </c>
      <c r="BN184" s="64">
        <f t="shared" si="36"/>
        <v>0.22893772893772893</v>
      </c>
      <c r="BO184" s="64">
        <f t="shared" si="37"/>
        <v>0.23214285714285712</v>
      </c>
    </row>
    <row r="185" spans="1:67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200</v>
      </c>
      <c r="X186" s="374">
        <f t="shared" si="33"/>
        <v>200.1</v>
      </c>
      <c r="Y186" s="36">
        <f>IFERROR(IF(X186=0,"",ROUNDUP(X186/H186,0)*0.02175),"")</f>
        <v>0.50024999999999997</v>
      </c>
      <c r="Z186" s="56"/>
      <c r="AA186" s="57"/>
      <c r="AE186" s="64"/>
      <c r="BB186" s="166" t="s">
        <v>1</v>
      </c>
      <c r="BL186" s="64">
        <f t="shared" si="34"/>
        <v>212.96551724137933</v>
      </c>
      <c r="BM186" s="64">
        <f t="shared" si="35"/>
        <v>213.072</v>
      </c>
      <c r="BN186" s="64">
        <f t="shared" si="36"/>
        <v>0.41050903119868637</v>
      </c>
      <c r="BO186" s="64">
        <f t="shared" si="37"/>
        <v>0.4107142857142857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60</v>
      </c>
      <c r="X187" s="374">
        <f t="shared" si="33"/>
        <v>60</v>
      </c>
      <c r="Y187" s="36">
        <f>IFERROR(IF(X187=0,"",ROUNDUP(X187/H187,0)*0.00753),"")</f>
        <v>0.18825</v>
      </c>
      <c r="Z187" s="56"/>
      <c r="AA187" s="57"/>
      <c r="AE187" s="64"/>
      <c r="BB187" s="167" t="s">
        <v>1</v>
      </c>
      <c r="BL187" s="64">
        <f t="shared" si="34"/>
        <v>66.800000000000011</v>
      </c>
      <c r="BM187" s="64">
        <f t="shared" si="35"/>
        <v>66.800000000000011</v>
      </c>
      <c r="BN187" s="64">
        <f t="shared" si="36"/>
        <v>0.16025641025641024</v>
      </c>
      <c r="BO187" s="64">
        <f t="shared" si="37"/>
        <v>0.16025641025641024</v>
      </c>
    </row>
    <row r="188" spans="1:67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40</v>
      </c>
      <c r="X189" s="374">
        <f t="shared" si="33"/>
        <v>40.799999999999997</v>
      </c>
      <c r="Y189" s="36">
        <f>IFERROR(IF(X189=0,"",ROUNDUP(X189/H189,0)*0.00753),"")</f>
        <v>0.12801000000000001</v>
      </c>
      <c r="Z189" s="56"/>
      <c r="AA189" s="57"/>
      <c r="AE189" s="64"/>
      <c r="BB189" s="169" t="s">
        <v>1</v>
      </c>
      <c r="BL189" s="64">
        <f t="shared" si="34"/>
        <v>43.333333333333336</v>
      </c>
      <c r="BM189" s="64">
        <f t="shared" si="35"/>
        <v>44.2</v>
      </c>
      <c r="BN189" s="64">
        <f t="shared" si="36"/>
        <v>0.10683760683760685</v>
      </c>
      <c r="BO189" s="64">
        <f t="shared" si="37"/>
        <v>0.10897435897435898</v>
      </c>
    </row>
    <row r="190" spans="1:67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5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6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200</v>
      </c>
      <c r="X193" s="374">
        <f t="shared" si="33"/>
        <v>201.6</v>
      </c>
      <c r="Y193" s="36">
        <f t="shared" si="38"/>
        <v>0.63251999999999997</v>
      </c>
      <c r="Z193" s="56"/>
      <c r="AA193" s="57"/>
      <c r="AE193" s="64"/>
      <c r="BB193" s="173" t="s">
        <v>1</v>
      </c>
      <c r="BL193" s="64">
        <f t="shared" si="34"/>
        <v>222.66666666666666</v>
      </c>
      <c r="BM193" s="64">
        <f t="shared" si="35"/>
        <v>224.44800000000001</v>
      </c>
      <c r="BN193" s="64">
        <f t="shared" si="36"/>
        <v>0.53418803418803418</v>
      </c>
      <c r="BO193" s="64">
        <f t="shared" si="37"/>
        <v>0.53846153846153844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54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200</v>
      </c>
      <c r="X194" s="374">
        <f t="shared" si="33"/>
        <v>201.6</v>
      </c>
      <c r="Y194" s="36">
        <f t="shared" si="38"/>
        <v>0.63251999999999997</v>
      </c>
      <c r="Z194" s="56"/>
      <c r="AA194" s="57"/>
      <c r="AE194" s="64"/>
      <c r="BB194" s="174" t="s">
        <v>1</v>
      </c>
      <c r="BL194" s="64">
        <f t="shared" si="34"/>
        <v>222.66666666666666</v>
      </c>
      <c r="BM194" s="64">
        <f t="shared" si="35"/>
        <v>224.44800000000001</v>
      </c>
      <c r="BN194" s="64">
        <f t="shared" si="36"/>
        <v>0.53418803418803418</v>
      </c>
      <c r="BO194" s="64">
        <f t="shared" si="37"/>
        <v>0.53846153846153844</v>
      </c>
    </row>
    <row r="195" spans="1:67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40</v>
      </c>
      <c r="X196" s="374">
        <f t="shared" si="33"/>
        <v>40.799999999999997</v>
      </c>
      <c r="Y196" s="36">
        <f t="shared" si="38"/>
        <v>0.12801000000000001</v>
      </c>
      <c r="Z196" s="56"/>
      <c r="AA196" s="57"/>
      <c r="AE196" s="64"/>
      <c r="BB196" s="176" t="s">
        <v>1</v>
      </c>
      <c r="BL196" s="64">
        <f t="shared" si="34"/>
        <v>44.533333333333339</v>
      </c>
      <c r="BM196" s="64">
        <f t="shared" si="35"/>
        <v>45.423999999999999</v>
      </c>
      <c r="BN196" s="64">
        <f t="shared" si="36"/>
        <v>0.10683760683760685</v>
      </c>
      <c r="BO196" s="64">
        <f t="shared" si="37"/>
        <v>0.10897435897435898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5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x14ac:dyDescent="0.2">
      <c r="A198" s="406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407"/>
      <c r="O198" s="399" t="s">
        <v>72</v>
      </c>
      <c r="P198" s="400"/>
      <c r="Q198" s="400"/>
      <c r="R198" s="400"/>
      <c r="S198" s="400"/>
      <c r="T198" s="400"/>
      <c r="U198" s="401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260.80901856763927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263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2.4923100000000002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407"/>
      <c r="O199" s="399" t="s">
        <v>72</v>
      </c>
      <c r="P199" s="400"/>
      <c r="Q199" s="400"/>
      <c r="R199" s="400"/>
      <c r="S199" s="400"/>
      <c r="T199" s="400"/>
      <c r="U199" s="401"/>
      <c r="V199" s="37" t="s">
        <v>67</v>
      </c>
      <c r="W199" s="375">
        <f>IFERROR(SUM(W181:W197),"0")</f>
        <v>840</v>
      </c>
      <c r="X199" s="375">
        <f>IFERROR(SUM(X181:X197),"0")</f>
        <v>846.3</v>
      </c>
      <c r="Y199" s="37"/>
      <c r="Z199" s="376"/>
      <c r="AA199" s="376"/>
    </row>
    <row r="200" spans="1:67" ht="14.25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0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407"/>
      <c r="O205" s="399" t="s">
        <v>72</v>
      </c>
      <c r="P205" s="400"/>
      <c r="Q205" s="400"/>
      <c r="R205" s="400"/>
      <c r="S205" s="400"/>
      <c r="T205" s="400"/>
      <c r="U205" s="401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407"/>
      <c r="O206" s="399" t="s">
        <v>72</v>
      </c>
      <c r="P206" s="400"/>
      <c r="Q206" s="400"/>
      <c r="R206" s="400"/>
      <c r="S206" s="400"/>
      <c r="T206" s="400"/>
      <c r="U206" s="401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customHeight="1" x14ac:dyDescent="0.25">
      <c r="A207" s="397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7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x14ac:dyDescent="0.2">
      <c r="A215" s="40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407"/>
      <c r="O215" s="399" t="s">
        <v>72</v>
      </c>
      <c r="P215" s="400"/>
      <c r="Q215" s="400"/>
      <c r="R215" s="400"/>
      <c r="S215" s="400"/>
      <c r="T215" s="400"/>
      <c r="U215" s="401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407"/>
      <c r="O216" s="399" t="s">
        <v>72</v>
      </c>
      <c r="P216" s="400"/>
      <c r="Q216" s="400"/>
      <c r="R216" s="400"/>
      <c r="S216" s="400"/>
      <c r="T216" s="400"/>
      <c r="U216" s="401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407"/>
      <c r="O220" s="399" t="s">
        <v>72</v>
      </c>
      <c r="P220" s="400"/>
      <c r="Q220" s="400"/>
      <c r="R220" s="400"/>
      <c r="S220" s="400"/>
      <c r="T220" s="400"/>
      <c r="U220" s="401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407"/>
      <c r="O221" s="399" t="s">
        <v>72</v>
      </c>
      <c r="P221" s="400"/>
      <c r="Q221" s="400"/>
      <c r="R221" s="400"/>
      <c r="S221" s="400"/>
      <c r="T221" s="400"/>
      <c r="U221" s="401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customHeight="1" x14ac:dyDescent="0.25">
      <c r="A222" s="397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50</v>
      </c>
      <c r="X225" s="374">
        <f t="shared" si="44"/>
        <v>58</v>
      </c>
      <c r="Y225" s="36">
        <f>IFERROR(IF(X225=0,"",ROUNDUP(X225/H225,0)*0.02175),"")</f>
        <v>0.10874999999999999</v>
      </c>
      <c r="Z225" s="56"/>
      <c r="AA225" s="57"/>
      <c r="AE225" s="64"/>
      <c r="BB225" s="191" t="s">
        <v>1</v>
      </c>
      <c r="BL225" s="64">
        <f t="shared" si="45"/>
        <v>52.068965517241381</v>
      </c>
      <c r="BM225" s="64">
        <f t="shared" si="46"/>
        <v>60.4</v>
      </c>
      <c r="BN225" s="64">
        <f t="shared" si="47"/>
        <v>7.6970443349753698E-2</v>
      </c>
      <c r="BO225" s="64">
        <f t="shared" si="48"/>
        <v>8.9285714285714274E-2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150</v>
      </c>
      <c r="X226" s="374">
        <f t="shared" si="44"/>
        <v>150.79999999999998</v>
      </c>
      <c r="Y226" s="36">
        <f>IFERROR(IF(X226=0,"",ROUNDUP(X226/H226,0)*0.02175),"")</f>
        <v>0.28275</v>
      </c>
      <c r="Z226" s="56"/>
      <c r="AA226" s="57"/>
      <c r="AE226" s="64"/>
      <c r="BB226" s="192" t="s">
        <v>1</v>
      </c>
      <c r="BL226" s="64">
        <f t="shared" si="45"/>
        <v>156.20689655172416</v>
      </c>
      <c r="BM226" s="64">
        <f t="shared" si="46"/>
        <v>157.04</v>
      </c>
      <c r="BN226" s="64">
        <f t="shared" si="47"/>
        <v>0.23091133004926107</v>
      </c>
      <c r="BO226" s="64">
        <f t="shared" si="48"/>
        <v>0.2321428571428571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x14ac:dyDescent="0.2">
      <c r="A230" s="40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407"/>
      <c r="O230" s="399" t="s">
        <v>72</v>
      </c>
      <c r="P230" s="400"/>
      <c r="Q230" s="400"/>
      <c r="R230" s="400"/>
      <c r="S230" s="400"/>
      <c r="T230" s="400"/>
      <c r="U230" s="401"/>
      <c r="V230" s="37" t="s">
        <v>73</v>
      </c>
      <c r="W230" s="375">
        <f>IFERROR(W224/H224,"0")+IFERROR(W225/H225,"0")+IFERROR(W226/H226,"0")+IFERROR(W227/H227,"0")+IFERROR(W228/H228,"0")+IFERROR(W229/H229,"0")</f>
        <v>17.241379310344829</v>
      </c>
      <c r="X230" s="375">
        <f>IFERROR(X224/H224,"0")+IFERROR(X225/H225,"0")+IFERROR(X226/H226,"0")+IFERROR(X227/H227,"0")+IFERROR(X228/H228,"0")+IFERROR(X229/H229,"0")</f>
        <v>18</v>
      </c>
      <c r="Y230" s="375">
        <f>IFERROR(IF(Y224="",0,Y224),"0")+IFERROR(IF(Y225="",0,Y225),"0")+IFERROR(IF(Y226="",0,Y226),"0")+IFERROR(IF(Y227="",0,Y227),"0")+IFERROR(IF(Y228="",0,Y228),"0")+IFERROR(IF(Y229="",0,Y229),"0")</f>
        <v>0.39149999999999996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407"/>
      <c r="O231" s="399" t="s">
        <v>72</v>
      </c>
      <c r="P231" s="400"/>
      <c r="Q231" s="400"/>
      <c r="R231" s="400"/>
      <c r="S231" s="400"/>
      <c r="T231" s="400"/>
      <c r="U231" s="401"/>
      <c r="V231" s="37" t="s">
        <v>67</v>
      </c>
      <c r="W231" s="375">
        <f>IFERROR(SUM(W224:W229),"0")</f>
        <v>200</v>
      </c>
      <c r="X231" s="375">
        <f>IFERROR(SUM(X224:X229),"0")</f>
        <v>208.79999999999998</v>
      </c>
      <c r="Y231" s="37"/>
      <c r="Z231" s="376"/>
      <c r="AA231" s="376"/>
    </row>
    <row r="232" spans="1:67" ht="16.5" customHeight="1" x14ac:dyDescent="0.25">
      <c r="A232" s="397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6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407"/>
      <c r="O248" s="399" t="s">
        <v>72</v>
      </c>
      <c r="P248" s="400"/>
      <c r="Q248" s="400"/>
      <c r="R248" s="400"/>
      <c r="S248" s="400"/>
      <c r="T248" s="400"/>
      <c r="U248" s="401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407"/>
      <c r="O249" s="399" t="s">
        <v>72</v>
      </c>
      <c r="P249" s="400"/>
      <c r="Q249" s="400"/>
      <c r="R249" s="400"/>
      <c r="S249" s="400"/>
      <c r="T249" s="400"/>
      <c r="U249" s="401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407"/>
      <c r="O252" s="399" t="s">
        <v>72</v>
      </c>
      <c r="P252" s="400"/>
      <c r="Q252" s="400"/>
      <c r="R252" s="400"/>
      <c r="S252" s="400"/>
      <c r="T252" s="400"/>
      <c r="U252" s="401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407"/>
      <c r="O253" s="399" t="s">
        <v>72</v>
      </c>
      <c r="P253" s="400"/>
      <c r="Q253" s="400"/>
      <c r="R253" s="400"/>
      <c r="S253" s="400"/>
      <c r="T253" s="400"/>
      <c r="U253" s="401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50</v>
      </c>
      <c r="X256" s="374">
        <f>IFERROR(IF(W256="",0,CEILING((W256/$H256),1)*$H256),"")</f>
        <v>50.400000000000006</v>
      </c>
      <c r="Y256" s="36">
        <f>IFERROR(IF(X256=0,"",ROUNDUP(X256/H256,0)*0.00753),"")</f>
        <v>9.0359999999999996E-2</v>
      </c>
      <c r="Z256" s="56"/>
      <c r="AA256" s="57"/>
      <c r="AE256" s="64"/>
      <c r="BB256" s="212" t="s">
        <v>1</v>
      </c>
      <c r="BL256" s="64">
        <f>IFERROR(W256*I256/H256,"0")</f>
        <v>53.095238095238095</v>
      </c>
      <c r="BM256" s="64">
        <f>IFERROR(X256*I256/H256,"0")</f>
        <v>53.52</v>
      </c>
      <c r="BN256" s="64">
        <f>IFERROR(1/J256*(W256/H256),"0")</f>
        <v>7.6312576312576319E-2</v>
      </c>
      <c r="BO256" s="64">
        <f>IFERROR(1/J256*(X256/H256),"0")</f>
        <v>7.6923076923076927E-2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35</v>
      </c>
      <c r="X257" s="374">
        <f>IFERROR(IF(W257="",0,CEILING((W257/$H257),1)*$H257),"")</f>
        <v>35.700000000000003</v>
      </c>
      <c r="Y257" s="36">
        <f>IFERROR(IF(X257=0,"",ROUNDUP(X257/H257,0)*0.00502),"")</f>
        <v>8.5339999999999999E-2</v>
      </c>
      <c r="Z257" s="56"/>
      <c r="AA257" s="57"/>
      <c r="AE257" s="64"/>
      <c r="BB257" s="213" t="s">
        <v>1</v>
      </c>
      <c r="BL257" s="64">
        <f>IFERROR(W257*I257/H257,"0")</f>
        <v>37.166666666666664</v>
      </c>
      <c r="BM257" s="64">
        <f>IFERROR(X257*I257/H257,"0")</f>
        <v>37.910000000000004</v>
      </c>
      <c r="BN257" s="64">
        <f>IFERROR(1/J257*(W257/H257),"0")</f>
        <v>7.1225071225071226E-2</v>
      </c>
      <c r="BO257" s="64">
        <f>IFERROR(1/J257*(X257/H257),"0")</f>
        <v>7.2649572649572655E-2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4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407"/>
      <c r="O259" s="399" t="s">
        <v>72</v>
      </c>
      <c r="P259" s="400"/>
      <c r="Q259" s="400"/>
      <c r="R259" s="400"/>
      <c r="S259" s="400"/>
      <c r="T259" s="400"/>
      <c r="U259" s="401"/>
      <c r="V259" s="37" t="s">
        <v>73</v>
      </c>
      <c r="W259" s="375">
        <f>IFERROR(W255/H255,"0")+IFERROR(W256/H256,"0")+IFERROR(W257/H257,"0")+IFERROR(W258/H258,"0")</f>
        <v>28.571428571428569</v>
      </c>
      <c r="X259" s="375">
        <f>IFERROR(X255/H255,"0")+IFERROR(X256/H256,"0")+IFERROR(X257/H257,"0")+IFERROR(X258/H258,"0")</f>
        <v>29</v>
      </c>
      <c r="Y259" s="375">
        <f>IFERROR(IF(Y255="",0,Y255),"0")+IFERROR(IF(Y256="",0,Y256),"0")+IFERROR(IF(Y257="",0,Y257),"0")+IFERROR(IF(Y258="",0,Y258),"0")</f>
        <v>0.1757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407"/>
      <c r="O260" s="399" t="s">
        <v>72</v>
      </c>
      <c r="P260" s="400"/>
      <c r="Q260" s="400"/>
      <c r="R260" s="400"/>
      <c r="S260" s="400"/>
      <c r="T260" s="400"/>
      <c r="U260" s="401"/>
      <c r="V260" s="37" t="s">
        <v>67</v>
      </c>
      <c r="W260" s="375">
        <f>IFERROR(SUM(W255:W258),"0")</f>
        <v>85</v>
      </c>
      <c r="X260" s="375">
        <f>IFERROR(SUM(X255:X258),"0")</f>
        <v>86.100000000000009</v>
      </c>
      <c r="Y260" s="37"/>
      <c r="Z260" s="376"/>
      <c r="AA260" s="376"/>
    </row>
    <row r="261" spans="1:67" ht="14.25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7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100</v>
      </c>
      <c r="X262" s="374">
        <f t="shared" ref="X262:X270" si="55">IFERROR(IF(W262="",0,CEILING((W262/$H262),1)*$H262),"")</f>
        <v>101.39999999999999</v>
      </c>
      <c r="Y262" s="36">
        <f>IFERROR(IF(X262=0,"",ROUNDUP(X262/H262,0)*0.02175),"")</f>
        <v>0.28275</v>
      </c>
      <c r="Z262" s="56"/>
      <c r="AA262" s="57"/>
      <c r="AE262" s="64"/>
      <c r="BB262" s="215" t="s">
        <v>1</v>
      </c>
      <c r="BL262" s="64">
        <f t="shared" ref="BL262:BL270" si="56">IFERROR(W262*I262/H262,"0")</f>
        <v>107.15384615384616</v>
      </c>
      <c r="BM262" s="64">
        <f t="shared" ref="BM262:BM270" si="57">IFERROR(X262*I262/H262,"0")</f>
        <v>108.65400000000001</v>
      </c>
      <c r="BN262" s="64">
        <f t="shared" ref="BN262:BN270" si="58">IFERROR(1/J262*(W262/H262),"0")</f>
        <v>0.22893772893772893</v>
      </c>
      <c r="BO262" s="64">
        <f t="shared" ref="BO262:BO270" si="59">IFERROR(1/J262*(X262/H262),"0")</f>
        <v>0.23214285714285712</v>
      </c>
    </row>
    <row r="263" spans="1:67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407"/>
      <c r="O271" s="399" t="s">
        <v>72</v>
      </c>
      <c r="P271" s="400"/>
      <c r="Q271" s="400"/>
      <c r="R271" s="400"/>
      <c r="S271" s="400"/>
      <c r="T271" s="400"/>
      <c r="U271" s="401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12.820512820512821</v>
      </c>
      <c r="X271" s="375">
        <f>IFERROR(X262/H262,"0")+IFERROR(X263/H263,"0")+IFERROR(X264/H264,"0")+IFERROR(X265/H265,"0")+IFERROR(X266/H266,"0")+IFERROR(X267/H267,"0")+IFERROR(X268/H268,"0")+IFERROR(X269/H269,"0")+IFERROR(X270/H270,"0")</f>
        <v>13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0.28275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407"/>
      <c r="O272" s="399" t="s">
        <v>72</v>
      </c>
      <c r="P272" s="400"/>
      <c r="Q272" s="400"/>
      <c r="R272" s="400"/>
      <c r="S272" s="400"/>
      <c r="T272" s="400"/>
      <c r="U272" s="401"/>
      <c r="V272" s="37" t="s">
        <v>67</v>
      </c>
      <c r="W272" s="375">
        <f>IFERROR(SUM(W262:W270),"0")</f>
        <v>100</v>
      </c>
      <c r="X272" s="375">
        <f>IFERROR(SUM(X262:X270),"0")</f>
        <v>101.39999999999999</v>
      </c>
      <c r="Y272" s="37"/>
      <c r="Z272" s="376"/>
      <c r="AA272" s="376"/>
    </row>
    <row r="273" spans="1:67" ht="14.25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150</v>
      </c>
      <c r="X274" s="374">
        <f>IFERROR(IF(W274="",0,CEILING((W274/$H274),1)*$H274),"")</f>
        <v>151.20000000000002</v>
      </c>
      <c r="Y274" s="36">
        <f>IFERROR(IF(X274=0,"",ROUNDUP(X274/H274,0)*0.02175),"")</f>
        <v>0.39149999999999996</v>
      </c>
      <c r="Z274" s="56"/>
      <c r="AA274" s="57"/>
      <c r="AE274" s="64"/>
      <c r="BB274" s="224" t="s">
        <v>1</v>
      </c>
      <c r="BL274" s="64">
        <f>IFERROR(W274*I274/H274,"0")</f>
        <v>160.07142857142858</v>
      </c>
      <c r="BM274" s="64">
        <f>IFERROR(X274*I274/H274,"0")</f>
        <v>161.35200000000003</v>
      </c>
      <c r="BN274" s="64">
        <f>IFERROR(1/J274*(W274/H274),"0")</f>
        <v>0.31887755102040816</v>
      </c>
      <c r="BO274" s="64">
        <f>IFERROR(1/J274*(X274/H274),"0")</f>
        <v>0.3214285714285714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500</v>
      </c>
      <c r="X275" s="374">
        <f>IFERROR(IF(W275="",0,CEILING((W275/$H275),1)*$H275),"")</f>
        <v>507</v>
      </c>
      <c r="Y275" s="36">
        <f>IFERROR(IF(X275=0,"",ROUNDUP(X275/H275,0)*0.02175),"")</f>
        <v>1.4137499999999998</v>
      </c>
      <c r="Z275" s="56"/>
      <c r="AA275" s="57"/>
      <c r="AE275" s="64"/>
      <c r="BB275" s="225" t="s">
        <v>1</v>
      </c>
      <c r="BL275" s="64">
        <f>IFERROR(W275*I275/H275,"0")</f>
        <v>536.15384615384619</v>
      </c>
      <c r="BM275" s="64">
        <f>IFERROR(X275*I275/H275,"0")</f>
        <v>543.66000000000008</v>
      </c>
      <c r="BN275" s="64">
        <f>IFERROR(1/J275*(W275/H275),"0")</f>
        <v>1.1446886446886446</v>
      </c>
      <c r="BO275" s="64">
        <f>IFERROR(1/J275*(X275/H275),"0")</f>
        <v>1.1607142857142856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407"/>
      <c r="O277" s="399" t="s">
        <v>72</v>
      </c>
      <c r="P277" s="400"/>
      <c r="Q277" s="400"/>
      <c r="R277" s="400"/>
      <c r="S277" s="400"/>
      <c r="T277" s="400"/>
      <c r="U277" s="401"/>
      <c r="V277" s="37" t="s">
        <v>73</v>
      </c>
      <c r="W277" s="375">
        <f>IFERROR(W274/H274,"0")+IFERROR(W275/H275,"0")+IFERROR(W276/H276,"0")</f>
        <v>81.959706959706963</v>
      </c>
      <c r="X277" s="375">
        <f>IFERROR(X274/H274,"0")+IFERROR(X275/H275,"0")+IFERROR(X276/H276,"0")</f>
        <v>83</v>
      </c>
      <c r="Y277" s="375">
        <f>IFERROR(IF(Y274="",0,Y274),"0")+IFERROR(IF(Y275="",0,Y275),"0")+IFERROR(IF(Y276="",0,Y276),"0")</f>
        <v>1.8052499999999998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407"/>
      <c r="O278" s="399" t="s">
        <v>72</v>
      </c>
      <c r="P278" s="400"/>
      <c r="Q278" s="400"/>
      <c r="R278" s="400"/>
      <c r="S278" s="400"/>
      <c r="T278" s="400"/>
      <c r="U278" s="401"/>
      <c r="V278" s="37" t="s">
        <v>67</v>
      </c>
      <c r="W278" s="375">
        <f>IFERROR(SUM(W274:W276),"0")</f>
        <v>650</v>
      </c>
      <c r="X278" s="375">
        <f>IFERROR(SUM(X274:X276),"0")</f>
        <v>658.2</v>
      </c>
      <c r="Y278" s="37"/>
      <c r="Z278" s="376"/>
      <c r="AA278" s="376"/>
    </row>
    <row r="279" spans="1:67" ht="14.25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7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407"/>
      <c r="O283" s="399" t="s">
        <v>72</v>
      </c>
      <c r="P283" s="400"/>
      <c r="Q283" s="400"/>
      <c r="R283" s="400"/>
      <c r="S283" s="400"/>
      <c r="T283" s="400"/>
      <c r="U283" s="401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407"/>
      <c r="O284" s="399" t="s">
        <v>72</v>
      </c>
      <c r="P284" s="400"/>
      <c r="Q284" s="400"/>
      <c r="R284" s="400"/>
      <c r="S284" s="400"/>
      <c r="T284" s="400"/>
      <c r="U284" s="401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407"/>
      <c r="O289" s="399" t="s">
        <v>72</v>
      </c>
      <c r="P289" s="400"/>
      <c r="Q289" s="400"/>
      <c r="R289" s="400"/>
      <c r="S289" s="400"/>
      <c r="T289" s="400"/>
      <c r="U289" s="401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407"/>
      <c r="O290" s="399" t="s">
        <v>72</v>
      </c>
      <c r="P290" s="400"/>
      <c r="Q290" s="400"/>
      <c r="R290" s="400"/>
      <c r="S290" s="400"/>
      <c r="T290" s="400"/>
      <c r="U290" s="401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customHeight="1" x14ac:dyDescent="0.25">
      <c r="A291" s="397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150</v>
      </c>
      <c r="X293" s="374">
        <f t="shared" ref="X293:X299" si="60">IFERROR(IF(W293="",0,CEILING((W293/$H293),1)*$H293),"")</f>
        <v>151.20000000000002</v>
      </c>
      <c r="Y293" s="36">
        <f>IFERROR(IF(X293=0,"",ROUNDUP(X293/H293,0)*0.02175),"")</f>
        <v>0.30449999999999999</v>
      </c>
      <c r="Z293" s="56"/>
      <c r="AA293" s="57"/>
      <c r="AE293" s="64"/>
      <c r="BB293" s="233" t="s">
        <v>1</v>
      </c>
      <c r="BL293" s="64">
        <f t="shared" ref="BL293:BL299" si="61">IFERROR(W293*I293/H293,"0")</f>
        <v>156.66666666666666</v>
      </c>
      <c r="BM293" s="64">
        <f t="shared" ref="BM293:BM299" si="62">IFERROR(X293*I293/H293,"0")</f>
        <v>157.91999999999999</v>
      </c>
      <c r="BN293" s="64">
        <f t="shared" ref="BN293:BN299" si="63">IFERROR(1/J293*(W293/H293),"0")</f>
        <v>0.24801587301587297</v>
      </c>
      <c r="BO293" s="64">
        <f t="shared" ref="BO293:BO299" si="64">IFERROR(1/J293*(X293/H293),"0")</f>
        <v>0.25</v>
      </c>
    </row>
    <row r="294" spans="1:67" ht="27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1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4301011619</v>
      </c>
      <c r="D295" s="377">
        <v>4607091387452</v>
      </c>
      <c r="E295" s="378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150</v>
      </c>
      <c r="X295" s="374">
        <f t="shared" si="60"/>
        <v>150.79999999999998</v>
      </c>
      <c r="Y295" s="36">
        <f>IFERROR(IF(X295=0,"",ROUNDUP(X295/H295,0)*0.02175),"")</f>
        <v>0.28275</v>
      </c>
      <c r="Z295" s="56"/>
      <c r="AA295" s="57"/>
      <c r="AE295" s="64"/>
      <c r="BB295" s="235" t="s">
        <v>1</v>
      </c>
      <c r="BL295" s="64">
        <f t="shared" si="61"/>
        <v>156.20689655172416</v>
      </c>
      <c r="BM295" s="64">
        <f t="shared" si="62"/>
        <v>157.04</v>
      </c>
      <c r="BN295" s="64">
        <f t="shared" si="63"/>
        <v>0.23091133004926107</v>
      </c>
      <c r="BO295" s="64">
        <f t="shared" si="64"/>
        <v>0.2321428571428571</v>
      </c>
    </row>
    <row r="296" spans="1:67" ht="27" customHeight="1" x14ac:dyDescent="0.25">
      <c r="A296" s="54" t="s">
        <v>432</v>
      </c>
      <c r="B296" s="54" t="s">
        <v>434</v>
      </c>
      <c r="C296" s="31">
        <v>4301011322</v>
      </c>
      <c r="D296" s="377">
        <v>4607091387452</v>
      </c>
      <c r="E296" s="378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43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40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407"/>
      <c r="O300" s="399" t="s">
        <v>72</v>
      </c>
      <c r="P300" s="400"/>
      <c r="Q300" s="400"/>
      <c r="R300" s="400"/>
      <c r="S300" s="400"/>
      <c r="T300" s="400"/>
      <c r="U300" s="401"/>
      <c r="V300" s="37" t="s">
        <v>73</v>
      </c>
      <c r="W300" s="375">
        <f>IFERROR(W293/H293,"0")+IFERROR(W294/H294,"0")+IFERROR(W295/H295,"0")+IFERROR(W296/H296,"0")+IFERROR(W297/H297,"0")+IFERROR(W298/H298,"0")+IFERROR(W299/H299,"0")</f>
        <v>26.819923371647509</v>
      </c>
      <c r="X300" s="375">
        <f>IFERROR(X293/H293,"0")+IFERROR(X294/H294,"0")+IFERROR(X295/H295,"0")+IFERROR(X296/H296,"0")+IFERROR(X297/H297,"0")+IFERROR(X298/H298,"0")+IFERROR(X299/H299,"0")</f>
        <v>27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0.58725000000000005</v>
      </c>
      <c r="Z300" s="376"/>
      <c r="AA300" s="376"/>
    </row>
    <row r="301" spans="1:67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407"/>
      <c r="O301" s="399" t="s">
        <v>72</v>
      </c>
      <c r="P301" s="400"/>
      <c r="Q301" s="400"/>
      <c r="R301" s="400"/>
      <c r="S301" s="400"/>
      <c r="T301" s="400"/>
      <c r="U301" s="401"/>
      <c r="V301" s="37" t="s">
        <v>67</v>
      </c>
      <c r="W301" s="375">
        <f>IFERROR(SUM(W293:W299),"0")</f>
        <v>300</v>
      </c>
      <c r="X301" s="375">
        <f>IFERROR(SUM(X293:X299),"0")</f>
        <v>302</v>
      </c>
      <c r="Y301" s="37"/>
      <c r="Z301" s="376"/>
      <c r="AA301" s="376"/>
    </row>
    <row r="302" spans="1:67" ht="14.25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407"/>
      <c r="O305" s="399" t="s">
        <v>72</v>
      </c>
      <c r="P305" s="400"/>
      <c r="Q305" s="400"/>
      <c r="R305" s="400"/>
      <c r="S305" s="400"/>
      <c r="T305" s="400"/>
      <c r="U305" s="401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407"/>
      <c r="O306" s="399" t="s">
        <v>72</v>
      </c>
      <c r="P306" s="400"/>
      <c r="Q306" s="400"/>
      <c r="R306" s="400"/>
      <c r="S306" s="400"/>
      <c r="T306" s="400"/>
      <c r="U306" s="401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customHeight="1" x14ac:dyDescent="0.25">
      <c r="A307" s="397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407"/>
      <c r="O310" s="399" t="s">
        <v>72</v>
      </c>
      <c r="P310" s="400"/>
      <c r="Q310" s="400"/>
      <c r="R310" s="400"/>
      <c r="S310" s="400"/>
      <c r="T310" s="400"/>
      <c r="U310" s="401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407"/>
      <c r="O311" s="399" t="s">
        <v>72</v>
      </c>
      <c r="P311" s="400"/>
      <c r="Q311" s="400"/>
      <c r="R311" s="400"/>
      <c r="S311" s="400"/>
      <c r="T311" s="400"/>
      <c r="U311" s="401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420</v>
      </c>
      <c r="X314" s="374">
        <f>IFERROR(IF(W314="",0,CEILING((W314/$H314),1)*$H314),"")</f>
        <v>420</v>
      </c>
      <c r="Y314" s="36">
        <f>IFERROR(IF(X314=0,"",ROUNDUP(X314/H314,0)*0.00753),"")</f>
        <v>1.506</v>
      </c>
      <c r="Z314" s="56"/>
      <c r="AA314" s="57"/>
      <c r="AE314" s="64"/>
      <c r="BB314" s="244" t="s">
        <v>1</v>
      </c>
      <c r="BL314" s="64">
        <f>IFERROR(W314*I314/H314,"0")</f>
        <v>474.4</v>
      </c>
      <c r="BM314" s="64">
        <f>IFERROR(X314*I314/H314,"0")</f>
        <v>474.4</v>
      </c>
      <c r="BN314" s="64">
        <f>IFERROR(1/J314*(W314/H314),"0")</f>
        <v>1.2820512820512819</v>
      </c>
      <c r="BO314" s="64">
        <f>IFERROR(1/J314*(X314/H314),"0")</f>
        <v>1.2820512820512819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210</v>
      </c>
      <c r="X315" s="374">
        <f>IFERROR(IF(W315="",0,CEILING((W315/$H315),1)*$H315),"")</f>
        <v>210</v>
      </c>
      <c r="Y315" s="36">
        <f>IFERROR(IF(X315=0,"",ROUNDUP(X315/H315,0)*0.00753),"")</f>
        <v>0.753</v>
      </c>
      <c r="Z315" s="56"/>
      <c r="AA315" s="57"/>
      <c r="AE315" s="64"/>
      <c r="BB315" s="245" t="s">
        <v>1</v>
      </c>
      <c r="BL315" s="64">
        <f>IFERROR(W315*I315/H315,"0")</f>
        <v>235.99999999999997</v>
      </c>
      <c r="BM315" s="64">
        <f>IFERROR(X315*I315/H315,"0")</f>
        <v>235.99999999999997</v>
      </c>
      <c r="BN315" s="64">
        <f>IFERROR(1/J315*(W315/H315),"0")</f>
        <v>0.64102564102564097</v>
      </c>
      <c r="BO315" s="64">
        <f>IFERROR(1/J315*(X315/H315),"0")</f>
        <v>0.64102564102564097</v>
      </c>
    </row>
    <row r="316" spans="1:67" x14ac:dyDescent="0.2">
      <c r="A316" s="40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7"/>
      <c r="O316" s="399" t="s">
        <v>72</v>
      </c>
      <c r="P316" s="400"/>
      <c r="Q316" s="400"/>
      <c r="R316" s="400"/>
      <c r="S316" s="400"/>
      <c r="T316" s="400"/>
      <c r="U316" s="401"/>
      <c r="V316" s="37" t="s">
        <v>73</v>
      </c>
      <c r="W316" s="375">
        <f>IFERROR(W313/H313,"0")+IFERROR(W314/H314,"0")+IFERROR(W315/H315,"0")</f>
        <v>300</v>
      </c>
      <c r="X316" s="375">
        <f>IFERROR(X313/H313,"0")+IFERROR(X314/H314,"0")+IFERROR(X315/H315,"0")</f>
        <v>300</v>
      </c>
      <c r="Y316" s="375">
        <f>IFERROR(IF(Y313="",0,Y313),"0")+IFERROR(IF(Y314="",0,Y314),"0")+IFERROR(IF(Y315="",0,Y315),"0")</f>
        <v>2.2589999999999999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407"/>
      <c r="O317" s="399" t="s">
        <v>72</v>
      </c>
      <c r="P317" s="400"/>
      <c r="Q317" s="400"/>
      <c r="R317" s="400"/>
      <c r="S317" s="400"/>
      <c r="T317" s="400"/>
      <c r="U317" s="401"/>
      <c r="V317" s="37" t="s">
        <v>67</v>
      </c>
      <c r="W317" s="375">
        <f>IFERROR(SUM(W313:W315),"0")</f>
        <v>630</v>
      </c>
      <c r="X317" s="375">
        <f>IFERROR(SUM(X313:X315),"0")</f>
        <v>630</v>
      </c>
      <c r="Y317" s="37"/>
      <c r="Z317" s="376"/>
      <c r="AA317" s="376"/>
    </row>
    <row r="318" spans="1:67" ht="14.25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7"/>
      <c r="O320" s="399" t="s">
        <v>72</v>
      </c>
      <c r="P320" s="400"/>
      <c r="Q320" s="400"/>
      <c r="R320" s="400"/>
      <c r="S320" s="400"/>
      <c r="T320" s="400"/>
      <c r="U320" s="401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407"/>
      <c r="O321" s="399" t="s">
        <v>72</v>
      </c>
      <c r="P321" s="400"/>
      <c r="Q321" s="400"/>
      <c r="R321" s="400"/>
      <c r="S321" s="400"/>
      <c r="T321" s="400"/>
      <c r="U321" s="401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407"/>
      <c r="O324" s="399" t="s">
        <v>72</v>
      </c>
      <c r="P324" s="400"/>
      <c r="Q324" s="400"/>
      <c r="R324" s="400"/>
      <c r="S324" s="400"/>
      <c r="T324" s="400"/>
      <c r="U324" s="401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407"/>
      <c r="O325" s="399" t="s">
        <v>72</v>
      </c>
      <c r="P325" s="400"/>
      <c r="Q325" s="400"/>
      <c r="R325" s="400"/>
      <c r="S325" s="400"/>
      <c r="T325" s="400"/>
      <c r="U325" s="401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customHeight="1" x14ac:dyDescent="0.25">
      <c r="A327" s="397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customHeight="1" x14ac:dyDescent="0.25">
      <c r="A329" s="54" t="s">
        <v>460</v>
      </c>
      <c r="B329" s="54" t="s">
        <v>461</v>
      </c>
      <c r="C329" s="31">
        <v>4301011239</v>
      </c>
      <c r="D329" s="377">
        <v>4607091383997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57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1000</v>
      </c>
      <c r="X330" s="374">
        <f t="shared" si="65"/>
        <v>1005</v>
      </c>
      <c r="Y330" s="36">
        <f>IFERROR(IF(X330=0,"",ROUNDUP(X330/H330,0)*0.02175),"")</f>
        <v>1.4572499999999999</v>
      </c>
      <c r="Z330" s="56"/>
      <c r="AA330" s="57"/>
      <c r="AE330" s="64"/>
      <c r="BB330" s="249" t="s">
        <v>1</v>
      </c>
      <c r="BL330" s="64">
        <f t="shared" si="66"/>
        <v>1032</v>
      </c>
      <c r="BM330" s="64">
        <f t="shared" si="67"/>
        <v>1037.1600000000001</v>
      </c>
      <c r="BN330" s="64">
        <f t="shared" si="68"/>
        <v>1.3888888888888888</v>
      </c>
      <c r="BO330" s="64">
        <f t="shared" si="69"/>
        <v>1.3958333333333333</v>
      </c>
    </row>
    <row r="331" spans="1:67" ht="27" customHeight="1" x14ac:dyDescent="0.25">
      <c r="A331" s="54" t="s">
        <v>463</v>
      </c>
      <c r="B331" s="54" t="s">
        <v>464</v>
      </c>
      <c r="C331" s="31">
        <v>4301011865</v>
      </c>
      <c r="D331" s="377">
        <v>4680115884076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6" t="s">
        <v>465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466</v>
      </c>
      <c r="B332" s="54" t="s">
        <v>467</v>
      </c>
      <c r="C332" s="31">
        <v>4301011240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1000</v>
      </c>
      <c r="X333" s="374">
        <f t="shared" si="65"/>
        <v>1005</v>
      </c>
      <c r="Y333" s="36">
        <f>IFERROR(IF(X333=0,"",ROUNDUP(X333/H333,0)*0.02175),"")</f>
        <v>1.4572499999999999</v>
      </c>
      <c r="Z333" s="56"/>
      <c r="AA333" s="57"/>
      <c r="AE333" s="64"/>
      <c r="BB333" s="252" t="s">
        <v>1</v>
      </c>
      <c r="BL333" s="64">
        <f t="shared" si="66"/>
        <v>1032</v>
      </c>
      <c r="BM333" s="64">
        <f t="shared" si="67"/>
        <v>1037.1600000000001</v>
      </c>
      <c r="BN333" s="64">
        <f t="shared" si="68"/>
        <v>1.3888888888888888</v>
      </c>
      <c r="BO333" s="64">
        <f t="shared" si="69"/>
        <v>1.3958333333333333</v>
      </c>
    </row>
    <row r="334" spans="1:67" ht="27" customHeight="1" x14ac:dyDescent="0.25">
      <c r="A334" s="54" t="s">
        <v>469</v>
      </c>
      <c r="B334" s="54" t="s">
        <v>470</v>
      </c>
      <c r="C334" s="31">
        <v>4301011238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3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94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55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200</v>
      </c>
      <c r="X336" s="374">
        <f t="shared" si="65"/>
        <v>210</v>
      </c>
      <c r="Y336" s="36">
        <f>IFERROR(IF(X336=0,"",ROUNDUP(X336/H336,0)*0.02175),"")</f>
        <v>0.30449999999999999</v>
      </c>
      <c r="Z336" s="56"/>
      <c r="AA336" s="57"/>
      <c r="AE336" s="64"/>
      <c r="BB336" s="255" t="s">
        <v>1</v>
      </c>
      <c r="BL336" s="64">
        <f t="shared" si="66"/>
        <v>206.4</v>
      </c>
      <c r="BM336" s="64">
        <f t="shared" si="67"/>
        <v>216.72</v>
      </c>
      <c r="BN336" s="64">
        <f t="shared" si="68"/>
        <v>0.27777777777777779</v>
      </c>
      <c r="BO336" s="64">
        <f t="shared" si="69"/>
        <v>0.29166666666666663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6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407"/>
      <c r="O339" s="399" t="s">
        <v>72</v>
      </c>
      <c r="P339" s="400"/>
      <c r="Q339" s="400"/>
      <c r="R339" s="400"/>
      <c r="S339" s="400"/>
      <c r="T339" s="400"/>
      <c r="U339" s="401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146.66666666666669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148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3.2189999999999999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407"/>
      <c r="O340" s="399" t="s">
        <v>72</v>
      </c>
      <c r="P340" s="400"/>
      <c r="Q340" s="400"/>
      <c r="R340" s="400"/>
      <c r="S340" s="400"/>
      <c r="T340" s="400"/>
      <c r="U340" s="401"/>
      <c r="V340" s="37" t="s">
        <v>67</v>
      </c>
      <c r="W340" s="375">
        <f>IFERROR(SUM(W329:W338),"0")</f>
        <v>2200</v>
      </c>
      <c r="X340" s="375">
        <f>IFERROR(SUM(X329:X338),"0")</f>
        <v>2220</v>
      </c>
      <c r="Y340" s="37"/>
      <c r="Z340" s="376"/>
      <c r="AA340" s="376"/>
    </row>
    <row r="341" spans="1:67" ht="14.25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1000</v>
      </c>
      <c r="X342" s="374">
        <f>IFERROR(IF(W342="",0,CEILING((W342/$H342),1)*$H342),"")</f>
        <v>1005</v>
      </c>
      <c r="Y342" s="36">
        <f>IFERROR(IF(X342=0,"",ROUNDUP(X342/H342,0)*0.02175),"")</f>
        <v>1.4572499999999999</v>
      </c>
      <c r="Z342" s="56"/>
      <c r="AA342" s="57"/>
      <c r="AE342" s="64"/>
      <c r="BB342" s="258" t="s">
        <v>1</v>
      </c>
      <c r="BL342" s="64">
        <f>IFERROR(W342*I342/H342,"0")</f>
        <v>1032</v>
      </c>
      <c r="BM342" s="64">
        <f>IFERROR(X342*I342/H342,"0")</f>
        <v>1037.1600000000001</v>
      </c>
      <c r="BN342" s="64">
        <f>IFERROR(1/J342*(W342/H342),"0")</f>
        <v>1.3888888888888888</v>
      </c>
      <c r="BO342" s="64">
        <f>IFERROR(1/J342*(X342/H342),"0")</f>
        <v>1.3958333333333333</v>
      </c>
    </row>
    <row r="343" spans="1:67" ht="16.5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7"/>
      <c r="O345" s="399" t="s">
        <v>72</v>
      </c>
      <c r="P345" s="400"/>
      <c r="Q345" s="400"/>
      <c r="R345" s="400"/>
      <c r="S345" s="400"/>
      <c r="T345" s="400"/>
      <c r="U345" s="401"/>
      <c r="V345" s="37" t="s">
        <v>73</v>
      </c>
      <c r="W345" s="375">
        <f>IFERROR(W342/H342,"0")+IFERROR(W343/H343,"0")+IFERROR(W344/H344,"0")</f>
        <v>66.666666666666671</v>
      </c>
      <c r="X345" s="375">
        <f>IFERROR(X342/H342,"0")+IFERROR(X343/H343,"0")+IFERROR(X344/H344,"0")</f>
        <v>67</v>
      </c>
      <c r="Y345" s="375">
        <f>IFERROR(IF(Y342="",0,Y342),"0")+IFERROR(IF(Y343="",0,Y343),"0")+IFERROR(IF(Y344="",0,Y344),"0")</f>
        <v>1.4572499999999999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407"/>
      <c r="O346" s="399" t="s">
        <v>72</v>
      </c>
      <c r="P346" s="400"/>
      <c r="Q346" s="400"/>
      <c r="R346" s="400"/>
      <c r="S346" s="400"/>
      <c r="T346" s="400"/>
      <c r="U346" s="401"/>
      <c r="V346" s="37" t="s">
        <v>67</v>
      </c>
      <c r="W346" s="375">
        <f>IFERROR(SUM(W342:W344),"0")</f>
        <v>1000</v>
      </c>
      <c r="X346" s="375">
        <f>IFERROR(SUM(X342:X344),"0")</f>
        <v>1005</v>
      </c>
      <c r="Y346" s="37"/>
      <c r="Z346" s="376"/>
      <c r="AA346" s="376"/>
    </row>
    <row r="347" spans="1:67" ht="14.25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7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x14ac:dyDescent="0.2">
      <c r="A350" s="406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407"/>
      <c r="O350" s="399" t="s">
        <v>72</v>
      </c>
      <c r="P350" s="400"/>
      <c r="Q350" s="400"/>
      <c r="R350" s="400"/>
      <c r="S350" s="400"/>
      <c r="T350" s="400"/>
      <c r="U350" s="401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407"/>
      <c r="O351" s="399" t="s">
        <v>72</v>
      </c>
      <c r="P351" s="400"/>
      <c r="Q351" s="400"/>
      <c r="R351" s="400"/>
      <c r="S351" s="400"/>
      <c r="T351" s="400"/>
      <c r="U351" s="401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150</v>
      </c>
      <c r="X353" s="374">
        <f>IFERROR(IF(W353="",0,CEILING((W353/$H353),1)*$H353),"")</f>
        <v>156</v>
      </c>
      <c r="Y353" s="36">
        <f>IFERROR(IF(X353=0,"",ROUNDUP(X353/H353,0)*0.02175),"")</f>
        <v>0.43499999999999994</v>
      </c>
      <c r="Z353" s="56"/>
      <c r="AA353" s="57"/>
      <c r="AE353" s="64"/>
      <c r="BB353" s="263" t="s">
        <v>1</v>
      </c>
      <c r="BL353" s="64">
        <f>IFERROR(W353*I353/H353,"0")</f>
        <v>160.84615384615387</v>
      </c>
      <c r="BM353" s="64">
        <f>IFERROR(X353*I353/H353,"0")</f>
        <v>167.28000000000003</v>
      </c>
      <c r="BN353" s="64">
        <f>IFERROR(1/J353*(W353/H353),"0")</f>
        <v>0.34340659340659335</v>
      </c>
      <c r="BO353" s="64">
        <f>IFERROR(1/J353*(X353/H353),"0")</f>
        <v>0.3571428571428571</v>
      </c>
    </row>
    <row r="354" spans="1:67" x14ac:dyDescent="0.2">
      <c r="A354" s="40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407"/>
      <c r="O354" s="399" t="s">
        <v>72</v>
      </c>
      <c r="P354" s="400"/>
      <c r="Q354" s="400"/>
      <c r="R354" s="400"/>
      <c r="S354" s="400"/>
      <c r="T354" s="400"/>
      <c r="U354" s="401"/>
      <c r="V354" s="37" t="s">
        <v>73</v>
      </c>
      <c r="W354" s="375">
        <f>IFERROR(W353/H353,"0")</f>
        <v>19.23076923076923</v>
      </c>
      <c r="X354" s="375">
        <f>IFERROR(X353/H353,"0")</f>
        <v>20</v>
      </c>
      <c r="Y354" s="375">
        <f>IFERROR(IF(Y353="",0,Y353),"0")</f>
        <v>0.43499999999999994</v>
      </c>
      <c r="Z354" s="376"/>
      <c r="AA354" s="376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407"/>
      <c r="O355" s="399" t="s">
        <v>72</v>
      </c>
      <c r="P355" s="400"/>
      <c r="Q355" s="400"/>
      <c r="R355" s="400"/>
      <c r="S355" s="400"/>
      <c r="T355" s="400"/>
      <c r="U355" s="401"/>
      <c r="V355" s="37" t="s">
        <v>67</v>
      </c>
      <c r="W355" s="375">
        <f>IFERROR(SUM(W353:W353),"0")</f>
        <v>150</v>
      </c>
      <c r="X355" s="375">
        <f>IFERROR(SUM(X353:X353),"0")</f>
        <v>156</v>
      </c>
      <c r="Y355" s="37"/>
      <c r="Z355" s="376"/>
      <c r="AA355" s="376"/>
    </row>
    <row r="356" spans="1:67" ht="16.5" customHeight="1" x14ac:dyDescent="0.25">
      <c r="A356" s="397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6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7"/>
      <c r="O363" s="399" t="s">
        <v>72</v>
      </c>
      <c r="P363" s="400"/>
      <c r="Q363" s="400"/>
      <c r="R363" s="400"/>
      <c r="S363" s="400"/>
      <c r="T363" s="400"/>
      <c r="U363" s="401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407"/>
      <c r="O364" s="399" t="s">
        <v>72</v>
      </c>
      <c r="P364" s="400"/>
      <c r="Q364" s="400"/>
      <c r="R364" s="400"/>
      <c r="S364" s="400"/>
      <c r="T364" s="400"/>
      <c r="U364" s="401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6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6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407"/>
      <c r="O368" s="399" t="s">
        <v>72</v>
      </c>
      <c r="P368" s="400"/>
      <c r="Q368" s="400"/>
      <c r="R368" s="400"/>
      <c r="S368" s="400"/>
      <c r="T368" s="400"/>
      <c r="U368" s="401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7"/>
      <c r="O369" s="399" t="s">
        <v>72</v>
      </c>
      <c r="P369" s="400"/>
      <c r="Q369" s="400"/>
      <c r="R369" s="400"/>
      <c r="S369" s="400"/>
      <c r="T369" s="400"/>
      <c r="U369" s="401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1500</v>
      </c>
      <c r="X371" s="374">
        <f>IFERROR(IF(W371="",0,CEILING((W371/$H371),1)*$H371),"")</f>
        <v>1505.3999999999999</v>
      </c>
      <c r="Y371" s="36">
        <f>IFERROR(IF(X371=0,"",ROUNDUP(X371/H371,0)*0.02175),"")</f>
        <v>4.1977500000000001</v>
      </c>
      <c r="Z371" s="56"/>
      <c r="AA371" s="57"/>
      <c r="AE371" s="64"/>
      <c r="BB371" s="271" t="s">
        <v>1</v>
      </c>
      <c r="BL371" s="64">
        <f>IFERROR(W371*I371/H371,"0")</f>
        <v>1608.4615384615388</v>
      </c>
      <c r="BM371" s="64">
        <f>IFERROR(X371*I371/H371,"0")</f>
        <v>1614.2520000000002</v>
      </c>
      <c r="BN371" s="64">
        <f>IFERROR(1/J371*(W371/H371),"0")</f>
        <v>3.4340659340659343</v>
      </c>
      <c r="BO371" s="64">
        <f>IFERROR(1/J371*(X371/H371),"0")</f>
        <v>3.4464285714285712</v>
      </c>
    </row>
    <row r="372" spans="1:67" ht="27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160</v>
      </c>
      <c r="X373" s="374">
        <f>IFERROR(IF(W373="",0,CEILING((W373/$H373),1)*$H373),"")</f>
        <v>160.79999999999998</v>
      </c>
      <c r="Y373" s="36">
        <f>IFERROR(IF(X373=0,"",ROUNDUP(X373/H373,0)*0.00753),"")</f>
        <v>0.50451000000000001</v>
      </c>
      <c r="Z373" s="56"/>
      <c r="AA373" s="57"/>
      <c r="AE373" s="64"/>
      <c r="BB373" s="273" t="s">
        <v>1</v>
      </c>
      <c r="BL373" s="64">
        <f>IFERROR(W373*I373/H373,"0")</f>
        <v>178.93333333333337</v>
      </c>
      <c r="BM373" s="64">
        <f>IFERROR(X373*I373/H373,"0")</f>
        <v>179.828</v>
      </c>
      <c r="BN373" s="64">
        <f>IFERROR(1/J373*(W373/H373),"0")</f>
        <v>0.42735042735042739</v>
      </c>
      <c r="BO373" s="64">
        <f>IFERROR(1/J373*(X373/H373),"0")</f>
        <v>0.42948717948717946</v>
      </c>
    </row>
    <row r="374" spans="1:67" ht="27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6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407"/>
      <c r="O375" s="399" t="s">
        <v>72</v>
      </c>
      <c r="P375" s="400"/>
      <c r="Q375" s="400"/>
      <c r="R375" s="400"/>
      <c r="S375" s="400"/>
      <c r="T375" s="400"/>
      <c r="U375" s="401"/>
      <c r="V375" s="37" t="s">
        <v>73</v>
      </c>
      <c r="W375" s="375">
        <f>IFERROR(W371/H371,"0")+IFERROR(W372/H372,"0")+IFERROR(W373/H373,"0")+IFERROR(W374/H374,"0")</f>
        <v>258.97435897435901</v>
      </c>
      <c r="X375" s="375">
        <f>IFERROR(X371/H371,"0")+IFERROR(X372/H372,"0")+IFERROR(X373/H373,"0")+IFERROR(X374/H374,"0")</f>
        <v>260</v>
      </c>
      <c r="Y375" s="375">
        <f>IFERROR(IF(Y371="",0,Y371),"0")+IFERROR(IF(Y372="",0,Y372),"0")+IFERROR(IF(Y373="",0,Y373),"0")+IFERROR(IF(Y374="",0,Y374),"0")</f>
        <v>4.7022599999999999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407"/>
      <c r="O376" s="399" t="s">
        <v>72</v>
      </c>
      <c r="P376" s="400"/>
      <c r="Q376" s="400"/>
      <c r="R376" s="400"/>
      <c r="S376" s="400"/>
      <c r="T376" s="400"/>
      <c r="U376" s="401"/>
      <c r="V376" s="37" t="s">
        <v>67</v>
      </c>
      <c r="W376" s="375">
        <f>IFERROR(SUM(W371:W374),"0")</f>
        <v>1660</v>
      </c>
      <c r="X376" s="375">
        <f>IFERROR(SUM(X371:X374),"0")</f>
        <v>1666.1999999999998</v>
      </c>
      <c r="Y376" s="37"/>
      <c r="Z376" s="376"/>
      <c r="AA376" s="376"/>
    </row>
    <row r="377" spans="1:67" ht="14.25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407"/>
      <c r="O379" s="399" t="s">
        <v>72</v>
      </c>
      <c r="P379" s="400"/>
      <c r="Q379" s="400"/>
      <c r="R379" s="400"/>
      <c r="S379" s="400"/>
      <c r="T379" s="400"/>
      <c r="U379" s="401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7"/>
      <c r="O380" s="399" t="s">
        <v>72</v>
      </c>
      <c r="P380" s="400"/>
      <c r="Q380" s="400"/>
      <c r="R380" s="400"/>
      <c r="S380" s="400"/>
      <c r="T380" s="400"/>
      <c r="U380" s="401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customHeight="1" x14ac:dyDescent="0.25">
      <c r="A382" s="397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6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407"/>
      <c r="O386" s="399" t="s">
        <v>72</v>
      </c>
      <c r="P386" s="400"/>
      <c r="Q386" s="400"/>
      <c r="R386" s="400"/>
      <c r="S386" s="400"/>
      <c r="T386" s="400"/>
      <c r="U386" s="401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407"/>
      <c r="O387" s="399" t="s">
        <v>72</v>
      </c>
      <c r="P387" s="400"/>
      <c r="Q387" s="400"/>
      <c r="R387" s="400"/>
      <c r="S387" s="400"/>
      <c r="T387" s="400"/>
      <c r="U387" s="401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150</v>
      </c>
      <c r="X390" s="374">
        <f t="shared" si="70"/>
        <v>151.20000000000002</v>
      </c>
      <c r="Y390" s="36">
        <f>IFERROR(IF(X390=0,"",ROUNDUP(X390/H390,0)*0.00753),"")</f>
        <v>0.27107999999999999</v>
      </c>
      <c r="Z390" s="56"/>
      <c r="AA390" s="57"/>
      <c r="AE390" s="64"/>
      <c r="BB390" s="279" t="s">
        <v>1</v>
      </c>
      <c r="BL390" s="64">
        <f t="shared" si="71"/>
        <v>158.21428571428569</v>
      </c>
      <c r="BM390" s="64">
        <f t="shared" si="72"/>
        <v>159.47999999999999</v>
      </c>
      <c r="BN390" s="64">
        <f t="shared" si="73"/>
        <v>0.22893772893772893</v>
      </c>
      <c r="BO390" s="64">
        <f t="shared" si="74"/>
        <v>0.23076923076923075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2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150</v>
      </c>
      <c r="X391" s="374">
        <f t="shared" si="70"/>
        <v>151.20000000000002</v>
      </c>
      <c r="Y391" s="36">
        <f>IFERROR(IF(X391=0,"",ROUNDUP(X391/H391,0)*0.00753),"")</f>
        <v>0.27107999999999999</v>
      </c>
      <c r="Z391" s="56"/>
      <c r="AA391" s="57"/>
      <c r="AE391" s="64"/>
      <c r="BB391" s="280" t="s">
        <v>1</v>
      </c>
      <c r="BL391" s="64">
        <f t="shared" si="71"/>
        <v>158.21428571428569</v>
      </c>
      <c r="BM391" s="64">
        <f t="shared" si="72"/>
        <v>159.47999999999999</v>
      </c>
      <c r="BN391" s="64">
        <f t="shared" si="73"/>
        <v>0.22893772893772893</v>
      </c>
      <c r="BO391" s="64">
        <f t="shared" si="74"/>
        <v>0.23076923076923075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0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3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7"/>
      <c r="O402" s="399" t="s">
        <v>72</v>
      </c>
      <c r="P402" s="400"/>
      <c r="Q402" s="400"/>
      <c r="R402" s="400"/>
      <c r="S402" s="400"/>
      <c r="T402" s="400"/>
      <c r="U402" s="401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71.428571428571431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72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0.54215999999999998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7"/>
      <c r="O403" s="399" t="s">
        <v>72</v>
      </c>
      <c r="P403" s="400"/>
      <c r="Q403" s="400"/>
      <c r="R403" s="400"/>
      <c r="S403" s="400"/>
      <c r="T403" s="400"/>
      <c r="U403" s="401"/>
      <c r="V403" s="37" t="s">
        <v>67</v>
      </c>
      <c r="W403" s="375">
        <f>IFERROR(SUM(W389:W401),"0")</f>
        <v>300</v>
      </c>
      <c r="X403" s="375">
        <f>IFERROR(SUM(X389:X401),"0")</f>
        <v>302.40000000000003</v>
      </c>
      <c r="Y403" s="37"/>
      <c r="Z403" s="376"/>
      <c r="AA403" s="376"/>
    </row>
    <row r="404" spans="1:67" ht="14.25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7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7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407"/>
      <c r="O408" s="399" t="s">
        <v>72</v>
      </c>
      <c r="P408" s="400"/>
      <c r="Q408" s="400"/>
      <c r="R408" s="400"/>
      <c r="S408" s="400"/>
      <c r="T408" s="400"/>
      <c r="U408" s="401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407"/>
      <c r="O409" s="399" t="s">
        <v>72</v>
      </c>
      <c r="P409" s="400"/>
      <c r="Q409" s="400"/>
      <c r="R409" s="400"/>
      <c r="S409" s="400"/>
      <c r="T409" s="400"/>
      <c r="U409" s="401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5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6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7"/>
      <c r="O412" s="399" t="s">
        <v>72</v>
      </c>
      <c r="P412" s="400"/>
      <c r="Q412" s="400"/>
      <c r="R412" s="400"/>
      <c r="S412" s="400"/>
      <c r="T412" s="400"/>
      <c r="U412" s="401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7"/>
      <c r="O413" s="399" t="s">
        <v>72</v>
      </c>
      <c r="P413" s="400"/>
      <c r="Q413" s="400"/>
      <c r="R413" s="400"/>
      <c r="S413" s="400"/>
      <c r="T413" s="400"/>
      <c r="U413" s="401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1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6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7"/>
      <c r="O418" s="399" t="s">
        <v>72</v>
      </c>
      <c r="P418" s="400"/>
      <c r="Q418" s="400"/>
      <c r="R418" s="400"/>
      <c r="S418" s="400"/>
      <c r="T418" s="400"/>
      <c r="U418" s="401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7"/>
      <c r="O419" s="399" t="s">
        <v>72</v>
      </c>
      <c r="P419" s="400"/>
      <c r="Q419" s="400"/>
      <c r="R419" s="400"/>
      <c r="S419" s="400"/>
      <c r="T419" s="400"/>
      <c r="U419" s="401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customHeight="1" x14ac:dyDescent="0.25">
      <c r="A420" s="397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5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6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407"/>
      <c r="O424" s="399" t="s">
        <v>72</v>
      </c>
      <c r="P424" s="400"/>
      <c r="Q424" s="400"/>
      <c r="R424" s="400"/>
      <c r="S424" s="400"/>
      <c r="T424" s="400"/>
      <c r="U424" s="401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407"/>
      <c r="O425" s="399" t="s">
        <v>72</v>
      </c>
      <c r="P425" s="400"/>
      <c r="Q425" s="400"/>
      <c r="R425" s="400"/>
      <c r="S425" s="400"/>
      <c r="T425" s="400"/>
      <c r="U425" s="401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200</v>
      </c>
      <c r="X427" s="374">
        <f t="shared" ref="X427:X433" si="76">IFERROR(IF(W427="",0,CEILING((W427/$H427),1)*$H427),"")</f>
        <v>201.60000000000002</v>
      </c>
      <c r="Y427" s="36">
        <f>IFERROR(IF(X427=0,"",ROUNDUP(X427/H427,0)*0.00753),"")</f>
        <v>0.36143999999999998</v>
      </c>
      <c r="Z427" s="56"/>
      <c r="AA427" s="57"/>
      <c r="AE427" s="64"/>
      <c r="BB427" s="300" t="s">
        <v>1</v>
      </c>
      <c r="BL427" s="64">
        <f t="shared" ref="BL427:BL433" si="77">IFERROR(W427*I427/H427,"0")</f>
        <v>210.95238095238093</v>
      </c>
      <c r="BM427" s="64">
        <f t="shared" ref="BM427:BM433" si="78">IFERROR(X427*I427/H427,"0")</f>
        <v>212.64000000000001</v>
      </c>
      <c r="BN427" s="64">
        <f t="shared" ref="BN427:BN433" si="79">IFERROR(1/J427*(W427/H427),"0")</f>
        <v>0.30525030525030528</v>
      </c>
      <c r="BO427" s="64">
        <f t="shared" ref="BO427:BO433" si="80">IFERROR(1/J427*(X427/H427),"0")</f>
        <v>0.30769230769230771</v>
      </c>
    </row>
    <row r="428" spans="1:67" ht="27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3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4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7"/>
      <c r="O434" s="399" t="s">
        <v>72</v>
      </c>
      <c r="P434" s="400"/>
      <c r="Q434" s="400"/>
      <c r="R434" s="400"/>
      <c r="S434" s="400"/>
      <c r="T434" s="400"/>
      <c r="U434" s="401"/>
      <c r="V434" s="37" t="s">
        <v>73</v>
      </c>
      <c r="W434" s="375">
        <f>IFERROR(W427/H427,"0")+IFERROR(W428/H428,"0")+IFERROR(W429/H429,"0")+IFERROR(W430/H430,"0")+IFERROR(W431/H431,"0")+IFERROR(W432/H432,"0")+IFERROR(W433/H433,"0")</f>
        <v>47.61904761904762</v>
      </c>
      <c r="X434" s="375">
        <f>IFERROR(X427/H427,"0")+IFERROR(X428/H428,"0")+IFERROR(X429/H429,"0")+IFERROR(X430/H430,"0")+IFERROR(X431/H431,"0")+IFERROR(X432/H432,"0")+IFERROR(X433/H433,"0")</f>
        <v>48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0.36143999999999998</v>
      </c>
      <c r="Z434" s="376"/>
      <c r="AA434" s="376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407"/>
      <c r="O435" s="399" t="s">
        <v>72</v>
      </c>
      <c r="P435" s="400"/>
      <c r="Q435" s="400"/>
      <c r="R435" s="400"/>
      <c r="S435" s="400"/>
      <c r="T435" s="400"/>
      <c r="U435" s="401"/>
      <c r="V435" s="37" t="s">
        <v>67</v>
      </c>
      <c r="W435" s="375">
        <f>IFERROR(SUM(W427:W433),"0")</f>
        <v>200</v>
      </c>
      <c r="X435" s="375">
        <f>IFERROR(SUM(X427:X433),"0")</f>
        <v>201.60000000000002</v>
      </c>
      <c r="Y435" s="37"/>
      <c r="Z435" s="376"/>
      <c r="AA435" s="376"/>
    </row>
    <row r="436" spans="1:67" ht="14.25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6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407"/>
      <c r="O439" s="399" t="s">
        <v>72</v>
      </c>
      <c r="P439" s="400"/>
      <c r="Q439" s="400"/>
      <c r="R439" s="400"/>
      <c r="S439" s="400"/>
      <c r="T439" s="400"/>
      <c r="U439" s="401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407"/>
      <c r="O440" s="399" t="s">
        <v>72</v>
      </c>
      <c r="P440" s="400"/>
      <c r="Q440" s="400"/>
      <c r="R440" s="400"/>
      <c r="S440" s="400"/>
      <c r="T440" s="400"/>
      <c r="U440" s="401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4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6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407"/>
      <c r="O443" s="399" t="s">
        <v>72</v>
      </c>
      <c r="P443" s="400"/>
      <c r="Q443" s="400"/>
      <c r="R443" s="400"/>
      <c r="S443" s="400"/>
      <c r="T443" s="400"/>
      <c r="U443" s="401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407"/>
      <c r="O444" s="399" t="s">
        <v>72</v>
      </c>
      <c r="P444" s="400"/>
      <c r="Q444" s="400"/>
      <c r="R444" s="400"/>
      <c r="S444" s="400"/>
      <c r="T444" s="400"/>
      <c r="U444" s="401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06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407"/>
      <c r="O447" s="399" t="s">
        <v>72</v>
      </c>
      <c r="P447" s="400"/>
      <c r="Q447" s="400"/>
      <c r="R447" s="400"/>
      <c r="S447" s="400"/>
      <c r="T447" s="400"/>
      <c r="U447" s="401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407"/>
      <c r="O448" s="399" t="s">
        <v>72</v>
      </c>
      <c r="P448" s="400"/>
      <c r="Q448" s="400"/>
      <c r="R448" s="400"/>
      <c r="S448" s="400"/>
      <c r="T448" s="400"/>
      <c r="U448" s="401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customHeight="1" x14ac:dyDescent="0.25">
      <c r="A449" s="397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15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8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22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x14ac:dyDescent="0.2">
      <c r="A454" s="406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407"/>
      <c r="O454" s="399" t="s">
        <v>72</v>
      </c>
      <c r="P454" s="400"/>
      <c r="Q454" s="400"/>
      <c r="R454" s="400"/>
      <c r="S454" s="400"/>
      <c r="T454" s="400"/>
      <c r="U454" s="401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407"/>
      <c r="O455" s="399" t="s">
        <v>72</v>
      </c>
      <c r="P455" s="400"/>
      <c r="Q455" s="400"/>
      <c r="R455" s="400"/>
      <c r="S455" s="400"/>
      <c r="T455" s="400"/>
      <c r="U455" s="401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customHeight="1" x14ac:dyDescent="0.25">
      <c r="A457" s="397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200</v>
      </c>
      <c r="X459" s="374">
        <f t="shared" ref="X459:X470" si="81">IFERROR(IF(W459="",0,CEILING((W459/$H459),1)*$H459),"")</f>
        <v>200.64000000000001</v>
      </c>
      <c r="Y459" s="36">
        <f t="shared" ref="Y459:Y465" si="82">IFERROR(IF(X459=0,"",ROUNDUP(X459/H459,0)*0.01196),"")</f>
        <v>0.45448</v>
      </c>
      <c r="Z459" s="56"/>
      <c r="AA459" s="57"/>
      <c r="AE459" s="64"/>
      <c r="BB459" s="314" t="s">
        <v>1</v>
      </c>
      <c r="BL459" s="64">
        <f t="shared" ref="BL459:BL470" si="83">IFERROR(W459*I459/H459,"0")</f>
        <v>213.63636363636363</v>
      </c>
      <c r="BM459" s="64">
        <f t="shared" ref="BM459:BM470" si="84">IFERROR(X459*I459/H459,"0")</f>
        <v>214.32</v>
      </c>
      <c r="BN459" s="64">
        <f t="shared" ref="BN459:BN470" si="85">IFERROR(1/J459*(W459/H459),"0")</f>
        <v>0.36421911421911418</v>
      </c>
      <c r="BO459" s="64">
        <f t="shared" ref="BO459:BO470" si="86">IFERROR(1/J459*(X459/H459),"0")</f>
        <v>0.36538461538461542</v>
      </c>
    </row>
    <row r="460" spans="1:67" ht="27" customHeight="1" x14ac:dyDescent="0.25">
      <c r="A460" s="54" t="s">
        <v>605</v>
      </c>
      <c r="B460" s="54" t="s">
        <v>606</v>
      </c>
      <c r="C460" s="31">
        <v>4301011369</v>
      </c>
      <c r="D460" s="377">
        <v>4680115885226</v>
      </c>
      <c r="E460" s="378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">
        <v>607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4301011779</v>
      </c>
      <c r="D461" s="377">
        <v>4607091383522</v>
      </c>
      <c r="E461" s="378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1000</v>
      </c>
      <c r="X461" s="374">
        <f t="shared" si="81"/>
        <v>1003.2</v>
      </c>
      <c r="Y461" s="36">
        <f t="shared" si="82"/>
        <v>2.2724000000000002</v>
      </c>
      <c r="Z461" s="56"/>
      <c r="AA461" s="57"/>
      <c r="AE461" s="64"/>
      <c r="BB461" s="316" t="s">
        <v>1</v>
      </c>
      <c r="BL461" s="64">
        <f t="shared" si="83"/>
        <v>1068.1818181818182</v>
      </c>
      <c r="BM461" s="64">
        <f t="shared" si="84"/>
        <v>1071.5999999999999</v>
      </c>
      <c r="BN461" s="64">
        <f t="shared" si="85"/>
        <v>1.821095571095571</v>
      </c>
      <c r="BO461" s="64">
        <f t="shared" si="86"/>
        <v>1.8269230769230771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9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300</v>
      </c>
      <c r="X462" s="374">
        <f t="shared" si="81"/>
        <v>300.96000000000004</v>
      </c>
      <c r="Y462" s="36">
        <f t="shared" si="82"/>
        <v>0.68171999999999999</v>
      </c>
      <c r="Z462" s="56"/>
      <c r="AA462" s="57"/>
      <c r="AE462" s="64"/>
      <c r="BB462" s="317" t="s">
        <v>1</v>
      </c>
      <c r="BL462" s="64">
        <f t="shared" si="83"/>
        <v>320.45454545454544</v>
      </c>
      <c r="BM462" s="64">
        <f t="shared" si="84"/>
        <v>321.48</v>
      </c>
      <c r="BN462" s="64">
        <f t="shared" si="85"/>
        <v>0.54632867132867136</v>
      </c>
      <c r="BO462" s="64">
        <f t="shared" si="86"/>
        <v>0.54807692307692313</v>
      </c>
    </row>
    <row r="463" spans="1:67" ht="16.5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500</v>
      </c>
      <c r="X464" s="374">
        <f t="shared" si="81"/>
        <v>501.6</v>
      </c>
      <c r="Y464" s="36">
        <f t="shared" si="82"/>
        <v>1.1362000000000001</v>
      </c>
      <c r="Z464" s="56"/>
      <c r="AA464" s="57"/>
      <c r="AE464" s="64"/>
      <c r="BB464" s="319" t="s">
        <v>1</v>
      </c>
      <c r="BL464" s="64">
        <f t="shared" si="83"/>
        <v>534.09090909090912</v>
      </c>
      <c r="BM464" s="64">
        <f t="shared" si="84"/>
        <v>535.79999999999995</v>
      </c>
      <c r="BN464" s="64">
        <f t="shared" si="85"/>
        <v>0.91054778554778548</v>
      </c>
      <c r="BO464" s="64">
        <f t="shared" si="86"/>
        <v>0.91346153846153855</v>
      </c>
    </row>
    <row r="465" spans="1:67" ht="16.5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7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8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5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406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407"/>
      <c r="O471" s="399" t="s">
        <v>72</v>
      </c>
      <c r="P471" s="400"/>
      <c r="Q471" s="400"/>
      <c r="R471" s="400"/>
      <c r="S471" s="400"/>
      <c r="T471" s="400"/>
      <c r="U471" s="401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378.78787878787875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380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4.5448000000000004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407"/>
      <c r="O472" s="399" t="s">
        <v>72</v>
      </c>
      <c r="P472" s="400"/>
      <c r="Q472" s="400"/>
      <c r="R472" s="400"/>
      <c r="S472" s="400"/>
      <c r="T472" s="400"/>
      <c r="U472" s="401"/>
      <c r="V472" s="37" t="s">
        <v>67</v>
      </c>
      <c r="W472" s="375">
        <f>IFERROR(SUM(W459:W470),"0")</f>
        <v>2000</v>
      </c>
      <c r="X472" s="375">
        <f>IFERROR(SUM(X459:X470),"0")</f>
        <v>2006.4</v>
      </c>
      <c r="Y472" s="37"/>
      <c r="Z472" s="376"/>
      <c r="AA472" s="376"/>
    </row>
    <row r="473" spans="1:67" ht="14.25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1000</v>
      </c>
      <c r="X474" s="374">
        <f>IFERROR(IF(W474="",0,CEILING((W474/$H474),1)*$H474),"")</f>
        <v>1003.2</v>
      </c>
      <c r="Y474" s="36">
        <f>IFERROR(IF(X474=0,"",ROUNDUP(X474/H474,0)*0.01196),"")</f>
        <v>2.2724000000000002</v>
      </c>
      <c r="Z474" s="56"/>
      <c r="AA474" s="57"/>
      <c r="AE474" s="64"/>
      <c r="BB474" s="326" t="s">
        <v>1</v>
      </c>
      <c r="BL474" s="64">
        <f>IFERROR(W474*I474/H474,"0")</f>
        <v>1068.1818181818182</v>
      </c>
      <c r="BM474" s="64">
        <f>IFERROR(X474*I474/H474,"0")</f>
        <v>1071.5999999999999</v>
      </c>
      <c r="BN474" s="64">
        <f>IFERROR(1/J474*(W474/H474),"0")</f>
        <v>1.821095571095571</v>
      </c>
      <c r="BO474" s="64">
        <f>IFERROR(1/J474*(X474/H474),"0")</f>
        <v>1.8269230769230771</v>
      </c>
    </row>
    <row r="475" spans="1:67" ht="16.5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6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407"/>
      <c r="O476" s="399" t="s">
        <v>72</v>
      </c>
      <c r="P476" s="400"/>
      <c r="Q476" s="400"/>
      <c r="R476" s="400"/>
      <c r="S476" s="400"/>
      <c r="T476" s="400"/>
      <c r="U476" s="401"/>
      <c r="V476" s="37" t="s">
        <v>73</v>
      </c>
      <c r="W476" s="375">
        <f>IFERROR(W474/H474,"0")+IFERROR(W475/H475,"0")</f>
        <v>189.39393939393938</v>
      </c>
      <c r="X476" s="375">
        <f>IFERROR(X474/H474,"0")+IFERROR(X475/H475,"0")</f>
        <v>190</v>
      </c>
      <c r="Y476" s="375">
        <f>IFERROR(IF(Y474="",0,Y474),"0")+IFERROR(IF(Y475="",0,Y475),"0")</f>
        <v>2.2724000000000002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407"/>
      <c r="O477" s="399" t="s">
        <v>72</v>
      </c>
      <c r="P477" s="400"/>
      <c r="Q477" s="400"/>
      <c r="R477" s="400"/>
      <c r="S477" s="400"/>
      <c r="T477" s="400"/>
      <c r="U477" s="401"/>
      <c r="V477" s="37" t="s">
        <v>67</v>
      </c>
      <c r="W477" s="375">
        <f>IFERROR(SUM(W474:W475),"0")</f>
        <v>1000</v>
      </c>
      <c r="X477" s="375">
        <f>IFERROR(SUM(X474:X475),"0")</f>
        <v>1003.2</v>
      </c>
      <c r="Y477" s="37"/>
      <c r="Z477" s="376"/>
      <c r="AA477" s="376"/>
    </row>
    <row r="478" spans="1:67" ht="14.25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500</v>
      </c>
      <c r="X479" s="374">
        <f t="shared" ref="X479:X484" si="87">IFERROR(IF(W479="",0,CEILING((W479/$H479),1)*$H479),"")</f>
        <v>501.6</v>
      </c>
      <c r="Y479" s="36">
        <f>IFERROR(IF(X479=0,"",ROUNDUP(X479/H479,0)*0.01196),"")</f>
        <v>1.1362000000000001</v>
      </c>
      <c r="Z479" s="56"/>
      <c r="AA479" s="57"/>
      <c r="AE479" s="64"/>
      <c r="BB479" s="328" t="s">
        <v>1</v>
      </c>
      <c r="BL479" s="64">
        <f t="shared" ref="BL479:BL484" si="88">IFERROR(W479*I479/H479,"0")</f>
        <v>534.09090909090912</v>
      </c>
      <c r="BM479" s="64">
        <f t="shared" ref="BM479:BM484" si="89">IFERROR(X479*I479/H479,"0")</f>
        <v>535.79999999999995</v>
      </c>
      <c r="BN479" s="64">
        <f t="shared" ref="BN479:BN484" si="90">IFERROR(1/J479*(W479/H479),"0")</f>
        <v>0.91054778554778548</v>
      </c>
      <c r="BO479" s="64">
        <f t="shared" ref="BO479:BO484" si="91">IFERROR(1/J479*(X479/H479),"0")</f>
        <v>0.91346153846153855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500</v>
      </c>
      <c r="X480" s="374">
        <f t="shared" si="87"/>
        <v>501.6</v>
      </c>
      <c r="Y480" s="36">
        <f>IFERROR(IF(X480=0,"",ROUNDUP(X480/H480,0)*0.01196),"")</f>
        <v>1.1362000000000001</v>
      </c>
      <c r="Z480" s="56"/>
      <c r="AA480" s="57"/>
      <c r="AE480" s="64"/>
      <c r="BB480" s="329" t="s">
        <v>1</v>
      </c>
      <c r="BL480" s="64">
        <f t="shared" si="88"/>
        <v>534.09090909090912</v>
      </c>
      <c r="BM480" s="64">
        <f t="shared" si="89"/>
        <v>535.79999999999995</v>
      </c>
      <c r="BN480" s="64">
        <f t="shared" si="90"/>
        <v>0.91054778554778548</v>
      </c>
      <c r="BO480" s="64">
        <f t="shared" si="91"/>
        <v>0.91346153846153855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500</v>
      </c>
      <c r="X481" s="374">
        <f t="shared" si="87"/>
        <v>501.6</v>
      </c>
      <c r="Y481" s="36">
        <f>IFERROR(IF(X481=0,"",ROUNDUP(X481/H481,0)*0.01196),"")</f>
        <v>1.1362000000000001</v>
      </c>
      <c r="Z481" s="56"/>
      <c r="AA481" s="57"/>
      <c r="AE481" s="64"/>
      <c r="BB481" s="330" t="s">
        <v>1</v>
      </c>
      <c r="BL481" s="64">
        <f t="shared" si="88"/>
        <v>534.09090909090912</v>
      </c>
      <c r="BM481" s="64">
        <f t="shared" si="89"/>
        <v>535.79999999999995</v>
      </c>
      <c r="BN481" s="64">
        <f t="shared" si="90"/>
        <v>0.91054778554778548</v>
      </c>
      <c r="BO481" s="64">
        <f t="shared" si="91"/>
        <v>0.91346153846153855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x14ac:dyDescent="0.2">
      <c r="A485" s="406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407"/>
      <c r="O485" s="399" t="s">
        <v>72</v>
      </c>
      <c r="P485" s="400"/>
      <c r="Q485" s="400"/>
      <c r="R485" s="400"/>
      <c r="S485" s="400"/>
      <c r="T485" s="400"/>
      <c r="U485" s="401"/>
      <c r="V485" s="37" t="s">
        <v>73</v>
      </c>
      <c r="W485" s="375">
        <f>IFERROR(W479/H479,"0")+IFERROR(W480/H480,"0")+IFERROR(W481/H481,"0")+IFERROR(W482/H482,"0")+IFERROR(W483/H483,"0")+IFERROR(W484/H484,"0")</f>
        <v>284.09090909090907</v>
      </c>
      <c r="X485" s="375">
        <f>IFERROR(X479/H479,"0")+IFERROR(X480/H480,"0")+IFERROR(X481/H481,"0")+IFERROR(X482/H482,"0")+IFERROR(X483/H483,"0")+IFERROR(X484/H484,"0")</f>
        <v>285</v>
      </c>
      <c r="Y485" s="375">
        <f>IFERROR(IF(Y479="",0,Y479),"0")+IFERROR(IF(Y480="",0,Y480),"0")+IFERROR(IF(Y481="",0,Y481),"0")+IFERROR(IF(Y482="",0,Y482),"0")+IFERROR(IF(Y483="",0,Y483),"0")+IFERROR(IF(Y484="",0,Y484),"0")</f>
        <v>3.4086000000000003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407"/>
      <c r="O486" s="399" t="s">
        <v>72</v>
      </c>
      <c r="P486" s="400"/>
      <c r="Q486" s="400"/>
      <c r="R486" s="400"/>
      <c r="S486" s="400"/>
      <c r="T486" s="400"/>
      <c r="U486" s="401"/>
      <c r="V486" s="37" t="s">
        <v>67</v>
      </c>
      <c r="W486" s="375">
        <f>IFERROR(SUM(W479:W484),"0")</f>
        <v>1500</v>
      </c>
      <c r="X486" s="375">
        <f>IFERROR(SUM(X479:X484),"0")</f>
        <v>1504.8000000000002</v>
      </c>
      <c r="Y486" s="37"/>
      <c r="Z486" s="376"/>
      <c r="AA486" s="376"/>
    </row>
    <row r="487" spans="1:67" ht="14.25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7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6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407"/>
      <c r="O491" s="399" t="s">
        <v>72</v>
      </c>
      <c r="P491" s="400"/>
      <c r="Q491" s="400"/>
      <c r="R491" s="400"/>
      <c r="S491" s="400"/>
      <c r="T491" s="400"/>
      <c r="U491" s="401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407"/>
      <c r="O492" s="399" t="s">
        <v>72</v>
      </c>
      <c r="P492" s="400"/>
      <c r="Q492" s="400"/>
      <c r="R492" s="400"/>
      <c r="S492" s="400"/>
      <c r="T492" s="400"/>
      <c r="U492" s="401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x14ac:dyDescent="0.2">
      <c r="A495" s="406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407"/>
      <c r="O495" s="399" t="s">
        <v>72</v>
      </c>
      <c r="P495" s="400"/>
      <c r="Q495" s="400"/>
      <c r="R495" s="400"/>
      <c r="S495" s="400"/>
      <c r="T495" s="400"/>
      <c r="U495" s="401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407"/>
      <c r="O496" s="399" t="s">
        <v>72</v>
      </c>
      <c r="P496" s="400"/>
      <c r="Q496" s="400"/>
      <c r="R496" s="400"/>
      <c r="S496" s="400"/>
      <c r="T496" s="400"/>
      <c r="U496" s="401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customHeight="1" x14ac:dyDescent="0.25">
      <c r="A498" s="397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573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82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47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8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67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1200</v>
      </c>
      <c r="X504" s="374">
        <f t="shared" si="92"/>
        <v>1200</v>
      </c>
      <c r="Y504" s="36">
        <f t="shared" si="93"/>
        <v>2.1749999999999998</v>
      </c>
      <c r="Z504" s="56"/>
      <c r="AA504" s="57"/>
      <c r="AE504" s="64"/>
      <c r="BB504" s="342" t="s">
        <v>1</v>
      </c>
      <c r="BL504" s="64">
        <f t="shared" si="94"/>
        <v>1248</v>
      </c>
      <c r="BM504" s="64">
        <f t="shared" si="95"/>
        <v>1248</v>
      </c>
      <c r="BN504" s="64">
        <f t="shared" si="96"/>
        <v>1.7857142857142856</v>
      </c>
      <c r="BO504" s="64">
        <f t="shared" si="97"/>
        <v>1.7857142857142856</v>
      </c>
    </row>
    <row r="505" spans="1:67" ht="27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398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5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6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407"/>
      <c r="O507" s="399" t="s">
        <v>72</v>
      </c>
      <c r="P507" s="400"/>
      <c r="Q507" s="400"/>
      <c r="R507" s="400"/>
      <c r="S507" s="400"/>
      <c r="T507" s="400"/>
      <c r="U507" s="401"/>
      <c r="V507" s="37" t="s">
        <v>73</v>
      </c>
      <c r="W507" s="375">
        <f>IFERROR(W500/H500,"0")+IFERROR(W501/H501,"0")+IFERROR(W502/H502,"0")+IFERROR(W503/H503,"0")+IFERROR(W504/H504,"0")+IFERROR(W505/H505,"0")+IFERROR(W506/H506,"0")</f>
        <v>100</v>
      </c>
      <c r="X507" s="375">
        <f>IFERROR(X500/H500,"0")+IFERROR(X501/H501,"0")+IFERROR(X502/H502,"0")+IFERROR(X503/H503,"0")+IFERROR(X504/H504,"0")+IFERROR(X505/H505,"0")+IFERROR(X506/H506,"0")</f>
        <v>100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2.1749999999999998</v>
      </c>
      <c r="Z507" s="376"/>
      <c r="AA507" s="376"/>
    </row>
    <row r="508" spans="1:67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407"/>
      <c r="O508" s="399" t="s">
        <v>72</v>
      </c>
      <c r="P508" s="400"/>
      <c r="Q508" s="400"/>
      <c r="R508" s="400"/>
      <c r="S508" s="400"/>
      <c r="T508" s="400"/>
      <c r="U508" s="401"/>
      <c r="V508" s="37" t="s">
        <v>67</v>
      </c>
      <c r="W508" s="375">
        <f>IFERROR(SUM(W500:W506),"0")</f>
        <v>1200</v>
      </c>
      <c r="X508" s="375">
        <f>IFERROR(SUM(X500:X506),"0")</f>
        <v>1200</v>
      </c>
      <c r="Y508" s="37"/>
      <c r="Z508" s="376"/>
      <c r="AA508" s="376"/>
    </row>
    <row r="509" spans="1:67" ht="14.25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1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756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4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90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x14ac:dyDescent="0.2">
      <c r="A514" s="406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407"/>
      <c r="O514" s="399" t="s">
        <v>72</v>
      </c>
      <c r="P514" s="400"/>
      <c r="Q514" s="400"/>
      <c r="R514" s="400"/>
      <c r="S514" s="400"/>
      <c r="T514" s="400"/>
      <c r="U514" s="401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407"/>
      <c r="O515" s="399" t="s">
        <v>72</v>
      </c>
      <c r="P515" s="400"/>
      <c r="Q515" s="400"/>
      <c r="R515" s="400"/>
      <c r="S515" s="400"/>
      <c r="T515" s="400"/>
      <c r="U515" s="401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2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6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28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407"/>
      <c r="O523" s="399" t="s">
        <v>72</v>
      </c>
      <c r="P523" s="400"/>
      <c r="Q523" s="400"/>
      <c r="R523" s="400"/>
      <c r="S523" s="400"/>
      <c r="T523" s="400"/>
      <c r="U523" s="401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407"/>
      <c r="O524" s="399" t="s">
        <v>72</v>
      </c>
      <c r="P524" s="400"/>
      <c r="Q524" s="400"/>
      <c r="R524" s="400"/>
      <c r="S524" s="400"/>
      <c r="T524" s="400"/>
      <c r="U524" s="401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500</v>
      </c>
      <c r="X526" s="374">
        <f>IFERROR(IF(W526="",0,CEILING((W526/$H526),1)*$H526),"")</f>
        <v>507</v>
      </c>
      <c r="Y526" s="36">
        <f>IFERROR(IF(X526=0,"",ROUNDUP(X526/H526,0)*0.02175),"")</f>
        <v>1.4137499999999998</v>
      </c>
      <c r="Z526" s="56"/>
      <c r="AA526" s="57"/>
      <c r="AE526" s="64"/>
      <c r="BB526" s="355" t="s">
        <v>1</v>
      </c>
      <c r="BL526" s="64">
        <f>IFERROR(W526*I526/H526,"0")</f>
        <v>536.15384615384619</v>
      </c>
      <c r="BM526" s="64">
        <f>IFERROR(X526*I526/H526,"0")</f>
        <v>543.66000000000008</v>
      </c>
      <c r="BN526" s="64">
        <f>IFERROR(1/J526*(W526/H526),"0")</f>
        <v>1.1446886446886446</v>
      </c>
      <c r="BO526" s="64">
        <f>IFERROR(1/J526*(X526/H526),"0")</f>
        <v>1.1607142857142856</v>
      </c>
    </row>
    <row r="527" spans="1:67" ht="27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6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702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00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4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6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407"/>
      <c r="O531" s="399" t="s">
        <v>72</v>
      </c>
      <c r="P531" s="400"/>
      <c r="Q531" s="400"/>
      <c r="R531" s="400"/>
      <c r="S531" s="400"/>
      <c r="T531" s="400"/>
      <c r="U531" s="401"/>
      <c r="V531" s="37" t="s">
        <v>73</v>
      </c>
      <c r="W531" s="375">
        <f>IFERROR(W526/H526,"0")+IFERROR(W527/H527,"0")+IFERROR(W528/H528,"0")+IFERROR(W529/H529,"0")+IFERROR(W530/H530,"0")</f>
        <v>64.102564102564102</v>
      </c>
      <c r="X531" s="375">
        <f>IFERROR(X526/H526,"0")+IFERROR(X527/H527,"0")+IFERROR(X528/H528,"0")+IFERROR(X529/H529,"0")+IFERROR(X530/H530,"0")</f>
        <v>65</v>
      </c>
      <c r="Y531" s="375">
        <f>IFERROR(IF(Y526="",0,Y526),"0")+IFERROR(IF(Y527="",0,Y527),"0")+IFERROR(IF(Y528="",0,Y528),"0")+IFERROR(IF(Y529="",0,Y529),"0")+IFERROR(IF(Y530="",0,Y530),"0")</f>
        <v>1.4137499999999998</v>
      </c>
      <c r="Z531" s="376"/>
      <c r="AA531" s="376"/>
    </row>
    <row r="532" spans="1:67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407"/>
      <c r="O532" s="399" t="s">
        <v>72</v>
      </c>
      <c r="P532" s="400"/>
      <c r="Q532" s="400"/>
      <c r="R532" s="400"/>
      <c r="S532" s="400"/>
      <c r="T532" s="400"/>
      <c r="U532" s="401"/>
      <c r="V532" s="37" t="s">
        <v>67</v>
      </c>
      <c r="W532" s="375">
        <f>IFERROR(SUM(W526:W530),"0")</f>
        <v>500</v>
      </c>
      <c r="X532" s="375">
        <f>IFERROR(SUM(X526:X530),"0")</f>
        <v>507</v>
      </c>
      <c r="Y532" s="37"/>
      <c r="Z532" s="376"/>
      <c r="AA532" s="376"/>
    </row>
    <row r="533" spans="1:67" ht="14.25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customHeight="1" x14ac:dyDescent="0.25">
      <c r="A534" s="54" t="s">
        <v>719</v>
      </c>
      <c r="B534" s="54" t="s">
        <v>720</v>
      </c>
      <c r="C534" s="31">
        <v>4301060354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8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719</v>
      </c>
      <c r="B535" s="54" t="s">
        <v>722</v>
      </c>
      <c r="C535" s="31">
        <v>4301060408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9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725</v>
      </c>
      <c r="C536" s="31">
        <v>4301060355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34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724</v>
      </c>
      <c r="B537" s="54" t="s">
        <v>727</v>
      </c>
      <c r="C537" s="31">
        <v>4301060407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6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x14ac:dyDescent="0.2">
      <c r="A538" s="40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407"/>
      <c r="O538" s="399" t="s">
        <v>72</v>
      </c>
      <c r="P538" s="400"/>
      <c r="Q538" s="400"/>
      <c r="R538" s="400"/>
      <c r="S538" s="400"/>
      <c r="T538" s="400"/>
      <c r="U538" s="401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407"/>
      <c r="O539" s="399" t="s">
        <v>72</v>
      </c>
      <c r="P539" s="400"/>
      <c r="Q539" s="400"/>
      <c r="R539" s="400"/>
      <c r="S539" s="400"/>
      <c r="T539" s="400"/>
      <c r="U539" s="401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701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33"/>
      <c r="O540" s="412" t="s">
        <v>729</v>
      </c>
      <c r="P540" s="413"/>
      <c r="Q540" s="413"/>
      <c r="R540" s="413"/>
      <c r="S540" s="413"/>
      <c r="T540" s="413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17360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17474.600000000002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33"/>
      <c r="O541" s="412" t="s">
        <v>730</v>
      </c>
      <c r="P541" s="413"/>
      <c r="Q541" s="413"/>
      <c r="R541" s="413"/>
      <c r="S541" s="413"/>
      <c r="T541" s="413"/>
      <c r="U541" s="414"/>
      <c r="V541" s="37" t="s">
        <v>67</v>
      </c>
      <c r="W541" s="375">
        <f>IFERROR(SUM(BL22:BL537),"0")</f>
        <v>18437.350584664382</v>
      </c>
      <c r="X541" s="375">
        <f>IFERROR(SUM(BM22:BM537),"0")</f>
        <v>18558.575999999997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33"/>
      <c r="O542" s="412" t="s">
        <v>731</v>
      </c>
      <c r="P542" s="413"/>
      <c r="Q542" s="413"/>
      <c r="R542" s="413"/>
      <c r="S542" s="413"/>
      <c r="T542" s="413"/>
      <c r="U542" s="414"/>
      <c r="V542" s="37" t="s">
        <v>732</v>
      </c>
      <c r="W542" s="38">
        <f>ROUNDUP(SUM(BN22:BN537),0)</f>
        <v>33</v>
      </c>
      <c r="X542" s="38">
        <f>ROUNDUP(SUM(BO22:BO537),0)</f>
        <v>33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33"/>
      <c r="O543" s="412" t="s">
        <v>733</v>
      </c>
      <c r="P543" s="413"/>
      <c r="Q543" s="413"/>
      <c r="R543" s="413"/>
      <c r="S543" s="413"/>
      <c r="T543" s="413"/>
      <c r="U543" s="414"/>
      <c r="V543" s="37" t="s">
        <v>67</v>
      </c>
      <c r="W543" s="375">
        <f>GrossWeightTotal+PalletQtyTotal*25</f>
        <v>19262.350584664382</v>
      </c>
      <c r="X543" s="375">
        <f>GrossWeightTotalR+PalletQtyTotalR*25</f>
        <v>19383.575999999997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33"/>
      <c r="O544" s="412" t="s">
        <v>734</v>
      </c>
      <c r="P544" s="413"/>
      <c r="Q544" s="413"/>
      <c r="R544" s="413"/>
      <c r="S544" s="413"/>
      <c r="T544" s="413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2783.2256696049803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2799</v>
      </c>
      <c r="Y544" s="37"/>
      <c r="Z544" s="376"/>
      <c r="AA544" s="376"/>
    </row>
    <row r="545" spans="1:30" ht="14.25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33"/>
      <c r="O545" s="412" t="s">
        <v>735</v>
      </c>
      <c r="P545" s="413"/>
      <c r="Q545" s="413"/>
      <c r="R545" s="413"/>
      <c r="S545" s="413"/>
      <c r="T545" s="413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39.283189999999998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88" t="s">
        <v>100</v>
      </c>
      <c r="D547" s="389"/>
      <c r="E547" s="389"/>
      <c r="F547" s="390"/>
      <c r="G547" s="388" t="s">
        <v>233</v>
      </c>
      <c r="H547" s="389"/>
      <c r="I547" s="389"/>
      <c r="J547" s="389"/>
      <c r="K547" s="389"/>
      <c r="L547" s="389"/>
      <c r="M547" s="389"/>
      <c r="N547" s="389"/>
      <c r="O547" s="389"/>
      <c r="P547" s="390"/>
      <c r="Q547" s="388" t="s">
        <v>458</v>
      </c>
      <c r="R547" s="390"/>
      <c r="S547" s="388" t="s">
        <v>516</v>
      </c>
      <c r="T547" s="389"/>
      <c r="U547" s="390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54" t="s">
        <v>738</v>
      </c>
      <c r="B548" s="388" t="s">
        <v>60</v>
      </c>
      <c r="C548" s="388" t="s">
        <v>101</v>
      </c>
      <c r="D548" s="388" t="s">
        <v>109</v>
      </c>
      <c r="E548" s="388" t="s">
        <v>100</v>
      </c>
      <c r="F548" s="388" t="s">
        <v>223</v>
      </c>
      <c r="G548" s="388" t="s">
        <v>234</v>
      </c>
      <c r="H548" s="388" t="s">
        <v>241</v>
      </c>
      <c r="I548" s="388" t="s">
        <v>260</v>
      </c>
      <c r="J548" s="388" t="s">
        <v>319</v>
      </c>
      <c r="K548" s="365"/>
      <c r="L548" s="388" t="s">
        <v>349</v>
      </c>
      <c r="M548" s="365"/>
      <c r="N548" s="388" t="s">
        <v>349</v>
      </c>
      <c r="O548" s="388" t="s">
        <v>428</v>
      </c>
      <c r="P548" s="388" t="s">
        <v>445</v>
      </c>
      <c r="Q548" s="388" t="s">
        <v>459</v>
      </c>
      <c r="R548" s="388" t="s">
        <v>491</v>
      </c>
      <c r="S548" s="388" t="s">
        <v>517</v>
      </c>
      <c r="T548" s="388" t="s">
        <v>564</v>
      </c>
      <c r="U548" s="388" t="s">
        <v>592</v>
      </c>
      <c r="V548" s="388" t="s">
        <v>602</v>
      </c>
      <c r="W548" s="388" t="s">
        <v>653</v>
      </c>
      <c r="AA548" s="52"/>
      <c r="AD548" s="365"/>
    </row>
    <row r="549" spans="1:30" ht="13.5" customHeight="1" thickBot="1" x14ac:dyDescent="0.25">
      <c r="A549" s="555"/>
      <c r="B549" s="410"/>
      <c r="C549" s="410"/>
      <c r="D549" s="410"/>
      <c r="E549" s="410"/>
      <c r="F549" s="410"/>
      <c r="G549" s="410"/>
      <c r="H549" s="410"/>
      <c r="I549" s="410"/>
      <c r="J549" s="410"/>
      <c r="K549" s="365"/>
      <c r="L549" s="410"/>
      <c r="M549" s="365"/>
      <c r="N549" s="410"/>
      <c r="O549" s="410"/>
      <c r="P549" s="410"/>
      <c r="Q549" s="410"/>
      <c r="R549" s="410"/>
      <c r="S549" s="410"/>
      <c r="T549" s="410"/>
      <c r="U549" s="410"/>
      <c r="V549" s="410"/>
      <c r="W549" s="410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0</v>
      </c>
      <c r="D550" s="46">
        <f>IFERROR(X57*1,"0")+IFERROR(X58*1,"0")+IFERROR(X59*1,"0")+IFERROR(X60*1,"0")</f>
        <v>507.6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1630.8000000000002</v>
      </c>
      <c r="F550" s="46">
        <f>IFERROR(X134*1,"0")+IFERROR(X135*1,"0")+IFERROR(X136*1,"0")+IFERROR(X137*1,"0")+IFERROR(X138*1,"0")</f>
        <v>730.8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0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846.3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845.7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845.7</v>
      </c>
      <c r="O550" s="46">
        <f>IFERROR(X293*1,"0")+IFERROR(X294*1,"0")+IFERROR(X295*1,"0")+IFERROR(X296*1,"0")+IFERROR(X297*1,"0")+IFERROR(X298*1,"0")+IFERROR(X299*1,"0")+IFERROR(X303*1,"0")+IFERROR(X304*1,"0")</f>
        <v>302</v>
      </c>
      <c r="P550" s="46">
        <f>IFERROR(X309*1,"0")+IFERROR(X313*1,"0")+IFERROR(X314*1,"0")+IFERROR(X315*1,"0")+IFERROR(X319*1,"0")+IFERROR(X323*1,"0")</f>
        <v>630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3381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1666.1999999999998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302.40000000000003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201.60000000000002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4514.4000000000005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1707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O527:S527"/>
    <mergeCell ref="O461:S461"/>
    <mergeCell ref="D288:E288"/>
    <mergeCell ref="D459:E459"/>
    <mergeCell ref="O156:S156"/>
    <mergeCell ref="D136:E136"/>
    <mergeCell ref="O227:S227"/>
    <mergeCell ref="O398:S398"/>
    <mergeCell ref="O376:U376"/>
    <mergeCell ref="D154:E154"/>
    <mergeCell ref="O373:S373"/>
    <mergeCell ref="D225:E225"/>
    <mergeCell ref="D461:E461"/>
    <mergeCell ref="D358:E358"/>
    <mergeCell ref="G17:G18"/>
    <mergeCell ref="O94:U94"/>
    <mergeCell ref="O367:S367"/>
    <mergeCell ref="D314:E314"/>
    <mergeCell ref="O288:S288"/>
    <mergeCell ref="O459:S45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A44:Y44"/>
    <mergeCell ref="O423:S423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435:U435"/>
    <mergeCell ref="A418:N419"/>
    <mergeCell ref="D111:E111"/>
    <mergeCell ref="D282:E282"/>
    <mergeCell ref="O329:S329"/>
    <mergeCell ref="D338:E338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190:E190"/>
    <mergeCell ref="D246:E246"/>
    <mergeCell ref="A443:N444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27:E27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D28:E28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2024-05-22T11:56:31Z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