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Симферополь\2024\07,24\19,07,24 Симф КИ\"/>
    </mc:Choice>
  </mc:AlternateContent>
  <xr:revisionPtr revIDLastSave="0" documentId="13_ncr:1_{5857489E-CDF2-458E-B8F8-FF6C2713CD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61" i="1" l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2" i="1" s="1"/>
  <c r="X539" i="1"/>
  <c r="X543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O500" i="1"/>
  <c r="W498" i="1"/>
  <c r="W497" i="1"/>
  <c r="BO496" i="1"/>
  <c r="BN496" i="1"/>
  <c r="BM496" i="1"/>
  <c r="BL496" i="1"/>
  <c r="Y496" i="1"/>
  <c r="X496" i="1"/>
  <c r="O496" i="1"/>
  <c r="BN495" i="1"/>
  <c r="BM495" i="1"/>
  <c r="BL495" i="1"/>
  <c r="Y495" i="1"/>
  <c r="X495" i="1"/>
  <c r="BO495" i="1" s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W489" i="1"/>
  <c r="X488" i="1"/>
  <c r="W488" i="1"/>
  <c r="BO487" i="1"/>
  <c r="BN487" i="1"/>
  <c r="BM487" i="1"/>
  <c r="BL487" i="1"/>
  <c r="Y487" i="1"/>
  <c r="X487" i="1"/>
  <c r="O487" i="1"/>
  <c r="BN486" i="1"/>
  <c r="BL486" i="1"/>
  <c r="X486" i="1"/>
  <c r="O486" i="1"/>
  <c r="W484" i="1"/>
  <c r="W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BN474" i="1"/>
  <c r="BL474" i="1"/>
  <c r="X474" i="1"/>
  <c r="O474" i="1"/>
  <c r="BO473" i="1"/>
  <c r="BN473" i="1"/>
  <c r="BM473" i="1"/>
  <c r="BL473" i="1"/>
  <c r="Y473" i="1"/>
  <c r="X473" i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O463" i="1"/>
  <c r="BO462" i="1"/>
  <c r="BN462" i="1"/>
  <c r="BM462" i="1"/>
  <c r="BL462" i="1"/>
  <c r="Y462" i="1"/>
  <c r="X462" i="1"/>
  <c r="W459" i="1"/>
  <c r="W458" i="1"/>
  <c r="BN457" i="1"/>
  <c r="BL457" i="1"/>
  <c r="X457" i="1"/>
  <c r="O457" i="1"/>
  <c r="BO456" i="1"/>
  <c r="BN456" i="1"/>
  <c r="BM456" i="1"/>
  <c r="BL456" i="1"/>
  <c r="Y456" i="1"/>
  <c r="X456" i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BN434" i="1"/>
  <c r="BL434" i="1"/>
  <c r="X434" i="1"/>
  <c r="O434" i="1"/>
  <c r="BO433" i="1"/>
  <c r="BN433" i="1"/>
  <c r="BM433" i="1"/>
  <c r="BL433" i="1"/>
  <c r="Y433" i="1"/>
  <c r="X433" i="1"/>
  <c r="BO432" i="1"/>
  <c r="BN432" i="1"/>
  <c r="BM432" i="1"/>
  <c r="BL432" i="1"/>
  <c r="Y432" i="1"/>
  <c r="X432" i="1"/>
  <c r="BO431" i="1"/>
  <c r="BN431" i="1"/>
  <c r="BM431" i="1"/>
  <c r="BL431" i="1"/>
  <c r="Y431" i="1"/>
  <c r="X431" i="1"/>
  <c r="O431" i="1"/>
  <c r="W429" i="1"/>
  <c r="X428" i="1"/>
  <c r="W428" i="1"/>
  <c r="BO427" i="1"/>
  <c r="BN427" i="1"/>
  <c r="BM427" i="1"/>
  <c r="BL427" i="1"/>
  <c r="Y427" i="1"/>
  <c r="Y428" i="1" s="1"/>
  <c r="X427" i="1"/>
  <c r="W424" i="1"/>
  <c r="W423" i="1"/>
  <c r="BN422" i="1"/>
  <c r="BL422" i="1"/>
  <c r="X422" i="1"/>
  <c r="O422" i="1"/>
  <c r="BO421" i="1"/>
  <c r="BN421" i="1"/>
  <c r="BM421" i="1"/>
  <c r="BL421" i="1"/>
  <c r="Y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BO415" i="1"/>
  <c r="BN415" i="1"/>
  <c r="BM415" i="1"/>
  <c r="BL415" i="1"/>
  <c r="Y415" i="1"/>
  <c r="X415" i="1"/>
  <c r="X417" i="1" s="1"/>
  <c r="O415" i="1"/>
  <c r="W413" i="1"/>
  <c r="W412" i="1"/>
  <c r="BO411" i="1"/>
  <c r="BN411" i="1"/>
  <c r="BM411" i="1"/>
  <c r="BL411" i="1"/>
  <c r="Y411" i="1"/>
  <c r="X411" i="1"/>
  <c r="BO410" i="1"/>
  <c r="BN410" i="1"/>
  <c r="BM410" i="1"/>
  <c r="BL410" i="1"/>
  <c r="Y410" i="1"/>
  <c r="X410" i="1"/>
  <c r="O410" i="1"/>
  <c r="BN409" i="1"/>
  <c r="BL409" i="1"/>
  <c r="X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BN405" i="1"/>
  <c r="BL405" i="1"/>
  <c r="X405" i="1"/>
  <c r="BN404" i="1"/>
  <c r="BL404" i="1"/>
  <c r="X404" i="1"/>
  <c r="O404" i="1"/>
  <c r="BO403" i="1"/>
  <c r="BN403" i="1"/>
  <c r="BM403" i="1"/>
  <c r="BL403" i="1"/>
  <c r="Y403" i="1"/>
  <c r="X403" i="1"/>
  <c r="BO402" i="1"/>
  <c r="BN402" i="1"/>
  <c r="BM402" i="1"/>
  <c r="BL402" i="1"/>
  <c r="Y402" i="1"/>
  <c r="X402" i="1"/>
  <c r="O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BO398" i="1"/>
  <c r="BN398" i="1"/>
  <c r="BM398" i="1"/>
  <c r="BL398" i="1"/>
  <c r="Y398" i="1"/>
  <c r="X398" i="1"/>
  <c r="O398" i="1"/>
  <c r="BN397" i="1"/>
  <c r="BL397" i="1"/>
  <c r="X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BN393" i="1"/>
  <c r="BL393" i="1"/>
  <c r="X393" i="1"/>
  <c r="BN392" i="1"/>
  <c r="BL392" i="1"/>
  <c r="X392" i="1"/>
  <c r="BN391" i="1"/>
  <c r="BL391" i="1"/>
  <c r="X391" i="1"/>
  <c r="O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O389" i="1"/>
  <c r="W387" i="1"/>
  <c r="X386" i="1"/>
  <c r="W386" i="1"/>
  <c r="BO385" i="1"/>
  <c r="BN385" i="1"/>
  <c r="BM385" i="1"/>
  <c r="BL385" i="1"/>
  <c r="Y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BO377" i="1"/>
  <c r="BN377" i="1"/>
  <c r="BM377" i="1"/>
  <c r="BL377" i="1"/>
  <c r="Y377" i="1"/>
  <c r="X377" i="1"/>
  <c r="X379" i="1" s="1"/>
  <c r="O377" i="1"/>
  <c r="W375" i="1"/>
  <c r="W374" i="1"/>
  <c r="BO373" i="1"/>
  <c r="BN373" i="1"/>
  <c r="BM373" i="1"/>
  <c r="BL373" i="1"/>
  <c r="Y373" i="1"/>
  <c r="X373" i="1"/>
  <c r="O373" i="1"/>
  <c r="BN372" i="1"/>
  <c r="BL372" i="1"/>
  <c r="X372" i="1"/>
  <c r="O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X375" i="1" s="1"/>
  <c r="O369" i="1"/>
  <c r="W367" i="1"/>
  <c r="W366" i="1"/>
  <c r="BO365" i="1"/>
  <c r="BN365" i="1"/>
  <c r="BM365" i="1"/>
  <c r="BL365" i="1"/>
  <c r="Y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X360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O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O346" i="1"/>
  <c r="BN346" i="1"/>
  <c r="BM346" i="1"/>
  <c r="BL346" i="1"/>
  <c r="Y346" i="1"/>
  <c r="X346" i="1"/>
  <c r="O346" i="1"/>
  <c r="W344" i="1"/>
  <c r="X343" i="1"/>
  <c r="W343" i="1"/>
  <c r="BO342" i="1"/>
  <c r="BN342" i="1"/>
  <c r="BM342" i="1"/>
  <c r="BL342" i="1"/>
  <c r="Y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O336" i="1"/>
  <c r="BN336" i="1"/>
  <c r="BM336" i="1"/>
  <c r="BL336" i="1"/>
  <c r="Y336" i="1"/>
  <c r="X336" i="1"/>
  <c r="O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O331" i="1"/>
  <c r="BO330" i="1"/>
  <c r="BN330" i="1"/>
  <c r="BM330" i="1"/>
  <c r="BL330" i="1"/>
  <c r="Y330" i="1"/>
  <c r="X330" i="1"/>
  <c r="O330" i="1"/>
  <c r="BN329" i="1"/>
  <c r="BL329" i="1"/>
  <c r="X329" i="1"/>
  <c r="O329" i="1"/>
  <c r="BO328" i="1"/>
  <c r="BN328" i="1"/>
  <c r="BM328" i="1"/>
  <c r="BL328" i="1"/>
  <c r="Y328" i="1"/>
  <c r="X328" i="1"/>
  <c r="O328" i="1"/>
  <c r="BN327" i="1"/>
  <c r="BL327" i="1"/>
  <c r="X327" i="1"/>
  <c r="O327" i="1"/>
  <c r="BO326" i="1"/>
  <c r="BN326" i="1"/>
  <c r="BM326" i="1"/>
  <c r="BL326" i="1"/>
  <c r="Y326" i="1"/>
  <c r="X326" i="1"/>
  <c r="O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X316" i="1"/>
  <c r="O316" i="1"/>
  <c r="BN315" i="1"/>
  <c r="BL315" i="1"/>
  <c r="X315" i="1"/>
  <c r="O315" i="1"/>
  <c r="BO314" i="1"/>
  <c r="BN314" i="1"/>
  <c r="BM314" i="1"/>
  <c r="BL314" i="1"/>
  <c r="Y314" i="1"/>
  <c r="X314" i="1"/>
  <c r="X318" i="1" s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W306" i="1"/>
  <c r="BN305" i="1"/>
  <c r="BL305" i="1"/>
  <c r="X305" i="1"/>
  <c r="X307" i="1" s="1"/>
  <c r="O305" i="1"/>
  <c r="W303" i="1"/>
  <c r="W302" i="1"/>
  <c r="BN301" i="1"/>
  <c r="BL301" i="1"/>
  <c r="X301" i="1"/>
  <c r="BO301" i="1" s="1"/>
  <c r="O301" i="1"/>
  <c r="BO300" i="1"/>
  <c r="BN300" i="1"/>
  <c r="BM300" i="1"/>
  <c r="BL300" i="1"/>
  <c r="Y300" i="1"/>
  <c r="X300" i="1"/>
  <c r="O300" i="1"/>
  <c r="W297" i="1"/>
  <c r="W296" i="1"/>
  <c r="BO295" i="1"/>
  <c r="BN295" i="1"/>
  <c r="BM295" i="1"/>
  <c r="BL295" i="1"/>
  <c r="Y295" i="1"/>
  <c r="X295" i="1"/>
  <c r="O295" i="1"/>
  <c r="BN294" i="1"/>
  <c r="BL294" i="1"/>
  <c r="X294" i="1"/>
  <c r="BO294" i="1" s="1"/>
  <c r="O294" i="1"/>
  <c r="BO293" i="1"/>
  <c r="BN293" i="1"/>
  <c r="BM293" i="1"/>
  <c r="BL293" i="1"/>
  <c r="Y293" i="1"/>
  <c r="X293" i="1"/>
  <c r="X297" i="1" s="1"/>
  <c r="O293" i="1"/>
  <c r="W291" i="1"/>
  <c r="W290" i="1"/>
  <c r="BO289" i="1"/>
  <c r="BN289" i="1"/>
  <c r="BM289" i="1"/>
  <c r="BL289" i="1"/>
  <c r="Y289" i="1"/>
  <c r="X289" i="1"/>
  <c r="O289" i="1"/>
  <c r="BN288" i="1"/>
  <c r="BL288" i="1"/>
  <c r="X288" i="1"/>
  <c r="BO288" i="1" s="1"/>
  <c r="BN287" i="1"/>
  <c r="BL287" i="1"/>
  <c r="X287" i="1"/>
  <c r="X291" i="1" s="1"/>
  <c r="W285" i="1"/>
  <c r="W284" i="1"/>
  <c r="BO283" i="1"/>
  <c r="BN283" i="1"/>
  <c r="BM283" i="1"/>
  <c r="BL283" i="1"/>
  <c r="Y283" i="1"/>
  <c r="X283" i="1"/>
  <c r="O283" i="1"/>
  <c r="BN282" i="1"/>
  <c r="BL282" i="1"/>
  <c r="X282" i="1"/>
  <c r="BO282" i="1" s="1"/>
  <c r="O282" i="1"/>
  <c r="BO281" i="1"/>
  <c r="BN281" i="1"/>
  <c r="BM281" i="1"/>
  <c r="BL281" i="1"/>
  <c r="Y281" i="1"/>
  <c r="X281" i="1"/>
  <c r="X285" i="1" s="1"/>
  <c r="W279" i="1"/>
  <c r="W278" i="1"/>
  <c r="BN277" i="1"/>
  <c r="BL277" i="1"/>
  <c r="X277" i="1"/>
  <c r="BO277" i="1" s="1"/>
  <c r="O277" i="1"/>
  <c r="BO276" i="1"/>
  <c r="BN276" i="1"/>
  <c r="BM276" i="1"/>
  <c r="BL276" i="1"/>
  <c r="Y276" i="1"/>
  <c r="X276" i="1"/>
  <c r="O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BO273" i="1" s="1"/>
  <c r="O273" i="1"/>
  <c r="BO272" i="1"/>
  <c r="BN272" i="1"/>
  <c r="BM272" i="1"/>
  <c r="BL272" i="1"/>
  <c r="Y272" i="1"/>
  <c r="X272" i="1"/>
  <c r="O272" i="1"/>
  <c r="BN271" i="1"/>
  <c r="BL271" i="1"/>
  <c r="X271" i="1"/>
  <c r="X278" i="1" s="1"/>
  <c r="O271" i="1"/>
  <c r="W269" i="1"/>
  <c r="W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X268" i="1" s="1"/>
  <c r="O265" i="1"/>
  <c r="W263" i="1"/>
  <c r="W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BO259" i="1" s="1"/>
  <c r="O259" i="1"/>
  <c r="BO258" i="1"/>
  <c r="BN258" i="1"/>
  <c r="BM258" i="1"/>
  <c r="BL258" i="1"/>
  <c r="Y258" i="1"/>
  <c r="X258" i="1"/>
  <c r="O258" i="1"/>
  <c r="BN257" i="1"/>
  <c r="BL257" i="1"/>
  <c r="X257" i="1"/>
  <c r="BO257" i="1" s="1"/>
  <c r="BN256" i="1"/>
  <c r="BL256" i="1"/>
  <c r="X256" i="1"/>
  <c r="BO256" i="1" s="1"/>
  <c r="BN255" i="1"/>
  <c r="BL255" i="1"/>
  <c r="X255" i="1"/>
  <c r="BO255" i="1" s="1"/>
  <c r="BN254" i="1"/>
  <c r="BL254" i="1"/>
  <c r="X254" i="1"/>
  <c r="BO254" i="1" s="1"/>
  <c r="BN253" i="1"/>
  <c r="BL253" i="1"/>
  <c r="X253" i="1"/>
  <c r="N561" i="1" s="1"/>
  <c r="W250" i="1"/>
  <c r="X249" i="1"/>
  <c r="W249" i="1"/>
  <c r="BO248" i="1"/>
  <c r="BN248" i="1"/>
  <c r="BM248" i="1"/>
  <c r="BL248" i="1"/>
  <c r="Y248" i="1"/>
  <c r="X248" i="1"/>
  <c r="BO247" i="1"/>
  <c r="BN247" i="1"/>
  <c r="BM247" i="1"/>
  <c r="BL247" i="1"/>
  <c r="Y247" i="1"/>
  <c r="X247" i="1"/>
  <c r="BO246" i="1"/>
  <c r="BN246" i="1"/>
  <c r="BM246" i="1"/>
  <c r="BL246" i="1"/>
  <c r="Y246" i="1"/>
  <c r="X246" i="1"/>
  <c r="BO245" i="1"/>
  <c r="BN245" i="1"/>
  <c r="BM245" i="1"/>
  <c r="BL245" i="1"/>
  <c r="Y245" i="1"/>
  <c r="X245" i="1"/>
  <c r="BO244" i="1"/>
  <c r="BN244" i="1"/>
  <c r="BM244" i="1"/>
  <c r="BL244" i="1"/>
  <c r="Y244" i="1"/>
  <c r="Y249" i="1" s="1"/>
  <c r="X244" i="1"/>
  <c r="X250" i="1" s="1"/>
  <c r="W241" i="1"/>
  <c r="W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BO232" i="1"/>
  <c r="BN232" i="1"/>
  <c r="BM232" i="1"/>
  <c r="BL232" i="1"/>
  <c r="Y232" i="1"/>
  <c r="X232" i="1"/>
  <c r="O232" i="1"/>
  <c r="W229" i="1"/>
  <c r="W228" i="1"/>
  <c r="BO227" i="1"/>
  <c r="BN227" i="1"/>
  <c r="BM227" i="1"/>
  <c r="BL227" i="1"/>
  <c r="Y227" i="1"/>
  <c r="X227" i="1"/>
  <c r="O227" i="1"/>
  <c r="BN226" i="1"/>
  <c r="BL226" i="1"/>
  <c r="X226" i="1"/>
  <c r="X229" i="1" s="1"/>
  <c r="O226" i="1"/>
  <c r="W224" i="1"/>
  <c r="W223" i="1"/>
  <c r="BN222" i="1"/>
  <c r="BL222" i="1"/>
  <c r="X222" i="1"/>
  <c r="BO222" i="1" s="1"/>
  <c r="O222" i="1"/>
  <c r="BO221" i="1"/>
  <c r="BN221" i="1"/>
  <c r="BM221" i="1"/>
  <c r="BL221" i="1"/>
  <c r="Y221" i="1"/>
  <c r="X221" i="1"/>
  <c r="O221" i="1"/>
  <c r="BN220" i="1"/>
  <c r="BL220" i="1"/>
  <c r="X220" i="1"/>
  <c r="BO220" i="1" s="1"/>
  <c r="O220" i="1"/>
  <c r="BO219" i="1"/>
  <c r="BN219" i="1"/>
  <c r="BM219" i="1"/>
  <c r="BL219" i="1"/>
  <c r="Y219" i="1"/>
  <c r="X219" i="1"/>
  <c r="O219" i="1"/>
  <c r="BN218" i="1"/>
  <c r="BL218" i="1"/>
  <c r="X218" i="1"/>
  <c r="BO218" i="1" s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BO215" i="1" s="1"/>
  <c r="BN214" i="1"/>
  <c r="BL214" i="1"/>
  <c r="X214" i="1"/>
  <c r="J561" i="1" s="1"/>
  <c r="O214" i="1"/>
  <c r="W211" i="1"/>
  <c r="W210" i="1"/>
  <c r="BN209" i="1"/>
  <c r="BL209" i="1"/>
  <c r="X209" i="1"/>
  <c r="BO209" i="1" s="1"/>
  <c r="BN208" i="1"/>
  <c r="BL208" i="1"/>
  <c r="X208" i="1"/>
  <c r="BO208" i="1" s="1"/>
  <c r="BN207" i="1"/>
  <c r="BL207" i="1"/>
  <c r="X207" i="1"/>
  <c r="O207" i="1"/>
  <c r="BO206" i="1"/>
  <c r="BN206" i="1"/>
  <c r="BM206" i="1"/>
  <c r="BL206" i="1"/>
  <c r="Y206" i="1"/>
  <c r="X206" i="1"/>
  <c r="BO205" i="1"/>
  <c r="BN205" i="1"/>
  <c r="BM205" i="1"/>
  <c r="BL205" i="1"/>
  <c r="Y205" i="1"/>
  <c r="X205" i="1"/>
  <c r="X210" i="1" s="1"/>
  <c r="O205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W184" i="1"/>
  <c r="W183" i="1"/>
  <c r="BO182" i="1"/>
  <c r="BN182" i="1"/>
  <c r="BM182" i="1"/>
  <c r="BL182" i="1"/>
  <c r="Y182" i="1"/>
  <c r="X182" i="1"/>
  <c r="O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W173" i="1"/>
  <c r="W172" i="1"/>
  <c r="BN171" i="1"/>
  <c r="BL171" i="1"/>
  <c r="X171" i="1"/>
  <c r="O171" i="1"/>
  <c r="BO170" i="1"/>
  <c r="BN170" i="1"/>
  <c r="BM170" i="1"/>
  <c r="BL170" i="1"/>
  <c r="Y170" i="1"/>
  <c r="X170" i="1"/>
  <c r="O170" i="1"/>
  <c r="W168" i="1"/>
  <c r="X167" i="1"/>
  <c r="W167" i="1"/>
  <c r="BO166" i="1"/>
  <c r="BN166" i="1"/>
  <c r="BM166" i="1"/>
  <c r="BL166" i="1"/>
  <c r="Y166" i="1"/>
  <c r="X166" i="1"/>
  <c r="O166" i="1"/>
  <c r="BN165" i="1"/>
  <c r="BL165" i="1"/>
  <c r="X165" i="1"/>
  <c r="O165" i="1"/>
  <c r="W162" i="1"/>
  <c r="W161" i="1"/>
  <c r="BN160" i="1"/>
  <c r="BL160" i="1"/>
  <c r="X160" i="1"/>
  <c r="O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W150" i="1"/>
  <c r="X149" i="1"/>
  <c r="W149" i="1"/>
  <c r="BO148" i="1"/>
  <c r="BN148" i="1"/>
  <c r="BM148" i="1"/>
  <c r="BL148" i="1"/>
  <c r="Y148" i="1"/>
  <c r="X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Y149" i="1" s="1"/>
  <c r="X144" i="1"/>
  <c r="G561" i="1" s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BO134" i="1"/>
  <c r="BN134" i="1"/>
  <c r="BM134" i="1"/>
  <c r="BL134" i="1"/>
  <c r="Y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O128" i="1"/>
  <c r="BO127" i="1"/>
  <c r="BN127" i="1"/>
  <c r="BM127" i="1"/>
  <c r="BL127" i="1"/>
  <c r="Y127" i="1"/>
  <c r="X127" i="1"/>
  <c r="O127" i="1"/>
  <c r="BN126" i="1"/>
  <c r="BL126" i="1"/>
  <c r="X126" i="1"/>
  <c r="O126" i="1"/>
  <c r="BO125" i="1"/>
  <c r="BN125" i="1"/>
  <c r="BM125" i="1"/>
  <c r="BL125" i="1"/>
  <c r="Y125" i="1"/>
  <c r="X125" i="1"/>
  <c r="O125" i="1"/>
  <c r="W123" i="1"/>
  <c r="W122" i="1"/>
  <c r="BO121" i="1"/>
  <c r="BN121" i="1"/>
  <c r="BM121" i="1"/>
  <c r="BL121" i="1"/>
  <c r="Y121" i="1"/>
  <c r="X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O119" i="1"/>
  <c r="BN118" i="1"/>
  <c r="BL118" i="1"/>
  <c r="X118" i="1"/>
  <c r="O118" i="1"/>
  <c r="BO117" i="1"/>
  <c r="BN117" i="1"/>
  <c r="BM117" i="1"/>
  <c r="BL117" i="1"/>
  <c r="Y117" i="1"/>
  <c r="X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O115" i="1"/>
  <c r="BN114" i="1"/>
  <c r="BL114" i="1"/>
  <c r="X114" i="1"/>
  <c r="O114" i="1"/>
  <c r="BO113" i="1"/>
  <c r="BN113" i="1"/>
  <c r="BM113" i="1"/>
  <c r="BL113" i="1"/>
  <c r="Y113" i="1"/>
  <c r="X113" i="1"/>
  <c r="O113" i="1"/>
  <c r="BN112" i="1"/>
  <c r="BL112" i="1"/>
  <c r="X112" i="1"/>
  <c r="O112" i="1"/>
  <c r="BO111" i="1"/>
  <c r="BN111" i="1"/>
  <c r="BM111" i="1"/>
  <c r="BL111" i="1"/>
  <c r="Y111" i="1"/>
  <c r="X111" i="1"/>
  <c r="O111" i="1"/>
  <c r="BN110" i="1"/>
  <c r="BL110" i="1"/>
  <c r="X110" i="1"/>
  <c r="O110" i="1"/>
  <c r="BO109" i="1"/>
  <c r="BN109" i="1"/>
  <c r="BM109" i="1"/>
  <c r="BL109" i="1"/>
  <c r="Y109" i="1"/>
  <c r="X109" i="1"/>
  <c r="O109" i="1"/>
  <c r="BN108" i="1"/>
  <c r="BL108" i="1"/>
  <c r="X108" i="1"/>
  <c r="O108" i="1"/>
  <c r="BO107" i="1"/>
  <c r="BN107" i="1"/>
  <c r="BM107" i="1"/>
  <c r="BL107" i="1"/>
  <c r="Y107" i="1"/>
  <c r="X107" i="1"/>
  <c r="X123" i="1" s="1"/>
  <c r="O107" i="1"/>
  <c r="W105" i="1"/>
  <c r="W104" i="1"/>
  <c r="BO103" i="1"/>
  <c r="BN103" i="1"/>
  <c r="BM103" i="1"/>
  <c r="BL103" i="1"/>
  <c r="Y103" i="1"/>
  <c r="X103" i="1"/>
  <c r="O103" i="1"/>
  <c r="BN102" i="1"/>
  <c r="BL102" i="1"/>
  <c r="X102" i="1"/>
  <c r="O102" i="1"/>
  <c r="BO101" i="1"/>
  <c r="BN101" i="1"/>
  <c r="BM101" i="1"/>
  <c r="BL101" i="1"/>
  <c r="Y101" i="1"/>
  <c r="X101" i="1"/>
  <c r="O101" i="1"/>
  <c r="BN100" i="1"/>
  <c r="BL100" i="1"/>
  <c r="X100" i="1"/>
  <c r="O100" i="1"/>
  <c r="BO99" i="1"/>
  <c r="BN99" i="1"/>
  <c r="BM99" i="1"/>
  <c r="BL99" i="1"/>
  <c r="Y99" i="1"/>
  <c r="X99" i="1"/>
  <c r="O99" i="1"/>
  <c r="BN98" i="1"/>
  <c r="BL98" i="1"/>
  <c r="X98" i="1"/>
  <c r="O98" i="1"/>
  <c r="BO97" i="1"/>
  <c r="BN97" i="1"/>
  <c r="BM97" i="1"/>
  <c r="BL97" i="1"/>
  <c r="Y97" i="1"/>
  <c r="X97" i="1"/>
  <c r="O97" i="1"/>
  <c r="W95" i="1"/>
  <c r="X94" i="1"/>
  <c r="W94" i="1"/>
  <c r="BO93" i="1"/>
  <c r="BN93" i="1"/>
  <c r="BM93" i="1"/>
  <c r="BL93" i="1"/>
  <c r="Y93" i="1"/>
  <c r="X93" i="1"/>
  <c r="O93" i="1"/>
  <c r="BN92" i="1"/>
  <c r="BL92" i="1"/>
  <c r="X92" i="1"/>
  <c r="O92" i="1"/>
  <c r="BO91" i="1"/>
  <c r="BN91" i="1"/>
  <c r="BM91" i="1"/>
  <c r="BL91" i="1"/>
  <c r="Y91" i="1"/>
  <c r="X91" i="1"/>
  <c r="X95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O86" i="1"/>
  <c r="BO85" i="1"/>
  <c r="BN85" i="1"/>
  <c r="BM85" i="1"/>
  <c r="BL85" i="1"/>
  <c r="Y85" i="1"/>
  <c r="X85" i="1"/>
  <c r="O85" i="1"/>
  <c r="BN84" i="1"/>
  <c r="BL84" i="1"/>
  <c r="X84" i="1"/>
  <c r="O84" i="1"/>
  <c r="BO83" i="1"/>
  <c r="BN83" i="1"/>
  <c r="BM83" i="1"/>
  <c r="BL83" i="1"/>
  <c r="Y83" i="1"/>
  <c r="X83" i="1"/>
  <c r="O83" i="1"/>
  <c r="BN82" i="1"/>
  <c r="BL82" i="1"/>
  <c r="X82" i="1"/>
  <c r="O82" i="1"/>
  <c r="BO81" i="1"/>
  <c r="BN81" i="1"/>
  <c r="BM81" i="1"/>
  <c r="BL81" i="1"/>
  <c r="Y81" i="1"/>
  <c r="X81" i="1"/>
  <c r="O81" i="1"/>
  <c r="BN80" i="1"/>
  <c r="BL80" i="1"/>
  <c r="X80" i="1"/>
  <c r="O80" i="1"/>
  <c r="BO79" i="1"/>
  <c r="BN79" i="1"/>
  <c r="BM79" i="1"/>
  <c r="BL79" i="1"/>
  <c r="Y79" i="1"/>
  <c r="X79" i="1"/>
  <c r="O79" i="1"/>
  <c r="BN78" i="1"/>
  <c r="BL78" i="1"/>
  <c r="X78" i="1"/>
  <c r="O78" i="1"/>
  <c r="BO77" i="1"/>
  <c r="BN77" i="1"/>
  <c r="BM77" i="1"/>
  <c r="BL77" i="1"/>
  <c r="Y77" i="1"/>
  <c r="X77" i="1"/>
  <c r="O77" i="1"/>
  <c r="BN76" i="1"/>
  <c r="BL76" i="1"/>
  <c r="X76" i="1"/>
  <c r="O76" i="1"/>
  <c r="BO75" i="1"/>
  <c r="BN75" i="1"/>
  <c r="BM75" i="1"/>
  <c r="BL75" i="1"/>
  <c r="Y75" i="1"/>
  <c r="X75" i="1"/>
  <c r="O75" i="1"/>
  <c r="BN74" i="1"/>
  <c r="BL74" i="1"/>
  <c r="X74" i="1"/>
  <c r="O74" i="1"/>
  <c r="BO73" i="1"/>
  <c r="BN73" i="1"/>
  <c r="BM73" i="1"/>
  <c r="BL73" i="1"/>
  <c r="Y73" i="1"/>
  <c r="X73" i="1"/>
  <c r="O73" i="1"/>
  <c r="BN72" i="1"/>
  <c r="BL72" i="1"/>
  <c r="X72" i="1"/>
  <c r="O72" i="1"/>
  <c r="BO71" i="1"/>
  <c r="BN71" i="1"/>
  <c r="BM71" i="1"/>
  <c r="BL71" i="1"/>
  <c r="Y71" i="1"/>
  <c r="X71" i="1"/>
  <c r="O71" i="1"/>
  <c r="BN70" i="1"/>
  <c r="BL70" i="1"/>
  <c r="X70" i="1"/>
  <c r="O70" i="1"/>
  <c r="BO69" i="1"/>
  <c r="BN69" i="1"/>
  <c r="BM69" i="1"/>
  <c r="BL69" i="1"/>
  <c r="Y69" i="1"/>
  <c r="X69" i="1"/>
  <c r="O69" i="1"/>
  <c r="BN68" i="1"/>
  <c r="BL68" i="1"/>
  <c r="X68" i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O60" i="1"/>
  <c r="BO59" i="1"/>
  <c r="BN59" i="1"/>
  <c r="BM59" i="1"/>
  <c r="BL59" i="1"/>
  <c r="Y59" i="1"/>
  <c r="X59" i="1"/>
  <c r="O59" i="1"/>
  <c r="W56" i="1"/>
  <c r="X55" i="1"/>
  <c r="W55" i="1"/>
  <c r="BO54" i="1"/>
  <c r="BN54" i="1"/>
  <c r="BM54" i="1"/>
  <c r="BL54" i="1"/>
  <c r="Y54" i="1"/>
  <c r="X54" i="1"/>
  <c r="O54" i="1"/>
  <c r="BN53" i="1"/>
  <c r="BL53" i="1"/>
  <c r="X53" i="1"/>
  <c r="O53" i="1"/>
  <c r="W49" i="1"/>
  <c r="W48" i="1"/>
  <c r="BN47" i="1"/>
  <c r="BL47" i="1"/>
  <c r="X47" i="1"/>
  <c r="O47" i="1"/>
  <c r="W45" i="1"/>
  <c r="W44" i="1"/>
  <c r="BN43" i="1"/>
  <c r="BL43" i="1"/>
  <c r="X43" i="1"/>
  <c r="O43" i="1"/>
  <c r="W41" i="1"/>
  <c r="W40" i="1"/>
  <c r="BN39" i="1"/>
  <c r="BL39" i="1"/>
  <c r="X39" i="1"/>
  <c r="O39" i="1"/>
  <c r="W37" i="1"/>
  <c r="W36" i="1"/>
  <c r="BN35" i="1"/>
  <c r="BL35" i="1"/>
  <c r="X35" i="1"/>
  <c r="O35" i="1"/>
  <c r="BO34" i="1"/>
  <c r="BN34" i="1"/>
  <c r="BM34" i="1"/>
  <c r="BL34" i="1"/>
  <c r="Y34" i="1"/>
  <c r="X34" i="1"/>
  <c r="O34" i="1"/>
  <c r="BN33" i="1"/>
  <c r="BL33" i="1"/>
  <c r="X33" i="1"/>
  <c r="BN32" i="1"/>
  <c r="BL32" i="1"/>
  <c r="X32" i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55" i="1" s="1"/>
  <c r="BN23" i="1"/>
  <c r="BM23" i="1"/>
  <c r="BL23" i="1"/>
  <c r="Y23" i="1"/>
  <c r="X23" i="1"/>
  <c r="BO23" i="1" s="1"/>
  <c r="O23" i="1"/>
  <c r="BN22" i="1"/>
  <c r="W553" i="1" s="1"/>
  <c r="BL22" i="1"/>
  <c r="W552" i="1" s="1"/>
  <c r="W554" i="1" s="1"/>
  <c r="X22" i="1"/>
  <c r="O22" i="1"/>
  <c r="H10" i="1"/>
  <c r="A9" i="1"/>
  <c r="F10" i="1" s="1"/>
  <c r="D7" i="1"/>
  <c r="P6" i="1"/>
  <c r="O2" i="1"/>
  <c r="H9" i="1" l="1"/>
  <c r="A10" i="1"/>
  <c r="B561" i="1"/>
  <c r="X24" i="1"/>
  <c r="BO29" i="1"/>
  <c r="BM29" i="1"/>
  <c r="Y29" i="1"/>
  <c r="BO33" i="1"/>
  <c r="BM33" i="1"/>
  <c r="Y33" i="1"/>
  <c r="BO60" i="1"/>
  <c r="BM60" i="1"/>
  <c r="Y60" i="1"/>
  <c r="Y63" i="1" s="1"/>
  <c r="BO70" i="1"/>
  <c r="BM70" i="1"/>
  <c r="Y70" i="1"/>
  <c r="BO74" i="1"/>
  <c r="BM74" i="1"/>
  <c r="Y74" i="1"/>
  <c r="BO78" i="1"/>
  <c r="BM78" i="1"/>
  <c r="Y78" i="1"/>
  <c r="BO82" i="1"/>
  <c r="BM82" i="1"/>
  <c r="Y82" i="1"/>
  <c r="BO86" i="1"/>
  <c r="BM86" i="1"/>
  <c r="Y86" i="1"/>
  <c r="BO98" i="1"/>
  <c r="BM98" i="1"/>
  <c r="Y98" i="1"/>
  <c r="BO102" i="1"/>
  <c r="BM102" i="1"/>
  <c r="Y102" i="1"/>
  <c r="BO110" i="1"/>
  <c r="BM110" i="1"/>
  <c r="Y110" i="1"/>
  <c r="BO114" i="1"/>
  <c r="BM114" i="1"/>
  <c r="Y114" i="1"/>
  <c r="X122" i="1"/>
  <c r="Y130" i="1"/>
  <c r="BO126" i="1"/>
  <c r="BM126" i="1"/>
  <c r="Y126" i="1"/>
  <c r="X130" i="1"/>
  <c r="BO135" i="1"/>
  <c r="BM135" i="1"/>
  <c r="Y135" i="1"/>
  <c r="Y139" i="1" s="1"/>
  <c r="X139" i="1"/>
  <c r="BO154" i="1"/>
  <c r="BM154" i="1"/>
  <c r="Y154" i="1"/>
  <c r="Y161" i="1" s="1"/>
  <c r="BO158" i="1"/>
  <c r="BM158" i="1"/>
  <c r="Y158" i="1"/>
  <c r="BO171" i="1"/>
  <c r="BM171" i="1"/>
  <c r="Y171" i="1"/>
  <c r="Y172" i="1" s="1"/>
  <c r="X173" i="1"/>
  <c r="X184" i="1"/>
  <c r="BO175" i="1"/>
  <c r="BM175" i="1"/>
  <c r="Y175" i="1"/>
  <c r="BO179" i="1"/>
  <c r="BM179" i="1"/>
  <c r="Y179" i="1"/>
  <c r="X183" i="1"/>
  <c r="BO187" i="1"/>
  <c r="BM187" i="1"/>
  <c r="Y187" i="1"/>
  <c r="BO191" i="1"/>
  <c r="BM191" i="1"/>
  <c r="Y191" i="1"/>
  <c r="Y202" i="1" s="1"/>
  <c r="BO195" i="1"/>
  <c r="BM195" i="1"/>
  <c r="Y195" i="1"/>
  <c r="BO197" i="1"/>
  <c r="BM197" i="1"/>
  <c r="Y197" i="1"/>
  <c r="BO199" i="1"/>
  <c r="BM199" i="1"/>
  <c r="Y199" i="1"/>
  <c r="X202" i="1"/>
  <c r="BO207" i="1"/>
  <c r="BM207" i="1"/>
  <c r="Y207" i="1"/>
  <c r="Y210" i="1" s="1"/>
  <c r="X211" i="1"/>
  <c r="Y284" i="1"/>
  <c r="F9" i="1"/>
  <c r="J9" i="1"/>
  <c r="Y22" i="1"/>
  <c r="Y24" i="1" s="1"/>
  <c r="BM22" i="1"/>
  <c r="BO22" i="1"/>
  <c r="X25" i="1"/>
  <c r="X36" i="1"/>
  <c r="BO27" i="1"/>
  <c r="BM27" i="1"/>
  <c r="Y27" i="1"/>
  <c r="BO32" i="1"/>
  <c r="BM32" i="1"/>
  <c r="Y32" i="1"/>
  <c r="BO35" i="1"/>
  <c r="BM35" i="1"/>
  <c r="Y35" i="1"/>
  <c r="X37" i="1"/>
  <c r="X40" i="1"/>
  <c r="BO39" i="1"/>
  <c r="BM39" i="1"/>
  <c r="Y39" i="1"/>
  <c r="Y40" i="1" s="1"/>
  <c r="X41" i="1"/>
  <c r="X44" i="1"/>
  <c r="BO43" i="1"/>
  <c r="BM43" i="1"/>
  <c r="Y43" i="1"/>
  <c r="Y44" i="1" s="1"/>
  <c r="X45" i="1"/>
  <c r="X48" i="1"/>
  <c r="BO47" i="1"/>
  <c r="BM47" i="1"/>
  <c r="Y47" i="1"/>
  <c r="Y48" i="1" s="1"/>
  <c r="X49" i="1"/>
  <c r="C561" i="1"/>
  <c r="X56" i="1"/>
  <c r="BO53" i="1"/>
  <c r="BM53" i="1"/>
  <c r="Y53" i="1"/>
  <c r="Y55" i="1" s="1"/>
  <c r="D561" i="1"/>
  <c r="X63" i="1"/>
  <c r="BO68" i="1"/>
  <c r="BM68" i="1"/>
  <c r="Y68" i="1"/>
  <c r="BO72" i="1"/>
  <c r="BM72" i="1"/>
  <c r="Y72" i="1"/>
  <c r="Y88" i="1" s="1"/>
  <c r="BO76" i="1"/>
  <c r="BM76" i="1"/>
  <c r="Y76" i="1"/>
  <c r="BO80" i="1"/>
  <c r="BM80" i="1"/>
  <c r="Y80" i="1"/>
  <c r="BO84" i="1"/>
  <c r="BM84" i="1"/>
  <c r="Y84" i="1"/>
  <c r="X88" i="1"/>
  <c r="BO92" i="1"/>
  <c r="BM92" i="1"/>
  <c r="Y92" i="1"/>
  <c r="Y94" i="1" s="1"/>
  <c r="X105" i="1"/>
  <c r="BO100" i="1"/>
  <c r="BM100" i="1"/>
  <c r="Y100" i="1"/>
  <c r="Y104" i="1" s="1"/>
  <c r="X104" i="1"/>
  <c r="BO108" i="1"/>
  <c r="BM108" i="1"/>
  <c r="Y108" i="1"/>
  <c r="BO112" i="1"/>
  <c r="BM112" i="1"/>
  <c r="Y112" i="1"/>
  <c r="Y122" i="1" s="1"/>
  <c r="BO118" i="1"/>
  <c r="BM118" i="1"/>
  <c r="Y118" i="1"/>
  <c r="X131" i="1"/>
  <c r="BO128" i="1"/>
  <c r="BM128" i="1"/>
  <c r="Y128" i="1"/>
  <c r="BO137" i="1"/>
  <c r="BM137" i="1"/>
  <c r="Y137" i="1"/>
  <c r="BO156" i="1"/>
  <c r="BM156" i="1"/>
  <c r="Y156" i="1"/>
  <c r="BO160" i="1"/>
  <c r="BM160" i="1"/>
  <c r="Y160" i="1"/>
  <c r="X162" i="1"/>
  <c r="I561" i="1"/>
  <c r="X168" i="1"/>
  <c r="BO165" i="1"/>
  <c r="BM165" i="1"/>
  <c r="Y165" i="1"/>
  <c r="Y167" i="1" s="1"/>
  <c r="X172" i="1"/>
  <c r="BO177" i="1"/>
  <c r="BM177" i="1"/>
  <c r="Y177" i="1"/>
  <c r="BO181" i="1"/>
  <c r="BM181" i="1"/>
  <c r="Y181" i="1"/>
  <c r="X203" i="1"/>
  <c r="BO188" i="1"/>
  <c r="BM188" i="1"/>
  <c r="Y188" i="1"/>
  <c r="BO193" i="1"/>
  <c r="BM193" i="1"/>
  <c r="Y193" i="1"/>
  <c r="BO196" i="1"/>
  <c r="BM196" i="1"/>
  <c r="Y196" i="1"/>
  <c r="BO198" i="1"/>
  <c r="BM198" i="1"/>
  <c r="Y198" i="1"/>
  <c r="BO200" i="1"/>
  <c r="BM200" i="1"/>
  <c r="Y200" i="1"/>
  <c r="Y302" i="1"/>
  <c r="Y464" i="1"/>
  <c r="X224" i="1"/>
  <c r="X228" i="1"/>
  <c r="X241" i="1"/>
  <c r="X263" i="1"/>
  <c r="X269" i="1"/>
  <c r="X279" i="1"/>
  <c r="X284" i="1"/>
  <c r="X290" i="1"/>
  <c r="X296" i="1"/>
  <c r="X303" i="1"/>
  <c r="BO327" i="1"/>
  <c r="BM327" i="1"/>
  <c r="Y327" i="1"/>
  <c r="Y338" i="1" s="1"/>
  <c r="BO331" i="1"/>
  <c r="BM331" i="1"/>
  <c r="Y331" i="1"/>
  <c r="BO335" i="1"/>
  <c r="BM335" i="1"/>
  <c r="Y335" i="1"/>
  <c r="Y349" i="1"/>
  <c r="BO347" i="1"/>
  <c r="BM347" i="1"/>
  <c r="Y347" i="1"/>
  <c r="Y366" i="1"/>
  <c r="BO364" i="1"/>
  <c r="BM364" i="1"/>
  <c r="Y364" i="1"/>
  <c r="X366" i="1"/>
  <c r="BO391" i="1"/>
  <c r="BM391" i="1"/>
  <c r="Y391" i="1"/>
  <c r="Y412" i="1" s="1"/>
  <c r="X412" i="1"/>
  <c r="BO393" i="1"/>
  <c r="BM393" i="1"/>
  <c r="Y393" i="1"/>
  <c r="BO396" i="1"/>
  <c r="BM396" i="1"/>
  <c r="Y396" i="1"/>
  <c r="BO400" i="1"/>
  <c r="BM400" i="1"/>
  <c r="Y400" i="1"/>
  <c r="BO404" i="1"/>
  <c r="BM404" i="1"/>
  <c r="Y404" i="1"/>
  <c r="BO406" i="1"/>
  <c r="BM406" i="1"/>
  <c r="Y406" i="1"/>
  <c r="BO409" i="1"/>
  <c r="BM409" i="1"/>
  <c r="Y409" i="1"/>
  <c r="Y417" i="1"/>
  <c r="W551" i="1"/>
  <c r="X64" i="1"/>
  <c r="E561" i="1"/>
  <c r="X89" i="1"/>
  <c r="F561" i="1"/>
  <c r="X140" i="1"/>
  <c r="X150" i="1"/>
  <c r="H561" i="1"/>
  <c r="X161" i="1"/>
  <c r="Y208" i="1"/>
  <c r="BM208" i="1"/>
  <c r="Y209" i="1"/>
  <c r="BM209" i="1"/>
  <c r="Y214" i="1"/>
  <c r="Y223" i="1" s="1"/>
  <c r="BM214" i="1"/>
  <c r="BO214" i="1"/>
  <c r="Y215" i="1"/>
  <c r="BM215" i="1"/>
  <c r="Y217" i="1"/>
  <c r="BM217" i="1"/>
  <c r="Y218" i="1"/>
  <c r="BM218" i="1"/>
  <c r="Y220" i="1"/>
  <c r="BM220" i="1"/>
  <c r="Y222" i="1"/>
  <c r="BM222" i="1"/>
  <c r="X223" i="1"/>
  <c r="Y226" i="1"/>
  <c r="Y228" i="1" s="1"/>
  <c r="BM226" i="1"/>
  <c r="BO226" i="1"/>
  <c r="K561" i="1"/>
  <c r="Y234" i="1"/>
  <c r="Y240" i="1" s="1"/>
  <c r="BM234" i="1"/>
  <c r="Y236" i="1"/>
  <c r="BM236" i="1"/>
  <c r="Y237" i="1"/>
  <c r="BM237" i="1"/>
  <c r="Y239" i="1"/>
  <c r="BM239" i="1"/>
  <c r="X240" i="1"/>
  <c r="Y253" i="1"/>
  <c r="BM253" i="1"/>
  <c r="BO253" i="1"/>
  <c r="Y254" i="1"/>
  <c r="BM254" i="1"/>
  <c r="Y255" i="1"/>
  <c r="BM255" i="1"/>
  <c r="Y256" i="1"/>
  <c r="BM256" i="1"/>
  <c r="Y257" i="1"/>
  <c r="BM257" i="1"/>
  <c r="Y259" i="1"/>
  <c r="BM259" i="1"/>
  <c r="Y261" i="1"/>
  <c r="BM261" i="1"/>
  <c r="X262" i="1"/>
  <c r="Y265" i="1"/>
  <c r="BM265" i="1"/>
  <c r="BO265" i="1"/>
  <c r="Y267" i="1"/>
  <c r="BM267" i="1"/>
  <c r="Y271" i="1"/>
  <c r="Y278" i="1" s="1"/>
  <c r="BM271" i="1"/>
  <c r="BO271" i="1"/>
  <c r="Y273" i="1"/>
  <c r="BM273" i="1"/>
  <c r="Y275" i="1"/>
  <c r="BM275" i="1"/>
  <c r="Y277" i="1"/>
  <c r="BM277" i="1"/>
  <c r="Y282" i="1"/>
  <c r="BM282" i="1"/>
  <c r="Y287" i="1"/>
  <c r="BM287" i="1"/>
  <c r="BO287" i="1"/>
  <c r="Y288" i="1"/>
  <c r="BM288" i="1"/>
  <c r="Y294" i="1"/>
  <c r="Y296" i="1" s="1"/>
  <c r="BM294" i="1"/>
  <c r="O561" i="1"/>
  <c r="Y301" i="1"/>
  <c r="BM301" i="1"/>
  <c r="X302" i="1"/>
  <c r="Y305" i="1"/>
  <c r="Y306" i="1" s="1"/>
  <c r="BM305" i="1"/>
  <c r="BO305" i="1"/>
  <c r="X306" i="1"/>
  <c r="Y317" i="1"/>
  <c r="BO315" i="1"/>
  <c r="BM315" i="1"/>
  <c r="Y315" i="1"/>
  <c r="Q561" i="1"/>
  <c r="BO329" i="1"/>
  <c r="BM329" i="1"/>
  <c r="Y329" i="1"/>
  <c r="BO333" i="1"/>
  <c r="BM333" i="1"/>
  <c r="Y333" i="1"/>
  <c r="BO337" i="1"/>
  <c r="BM337" i="1"/>
  <c r="Y337" i="1"/>
  <c r="X339" i="1"/>
  <c r="X344" i="1"/>
  <c r="BO341" i="1"/>
  <c r="BM341" i="1"/>
  <c r="Y341" i="1"/>
  <c r="Y343" i="1" s="1"/>
  <c r="X350" i="1"/>
  <c r="X349" i="1"/>
  <c r="BO353" i="1"/>
  <c r="BM353" i="1"/>
  <c r="Y353" i="1"/>
  <c r="Y354" i="1" s="1"/>
  <c r="BO372" i="1"/>
  <c r="BM372" i="1"/>
  <c r="Y372" i="1"/>
  <c r="Y379" i="1"/>
  <c r="BO422" i="1"/>
  <c r="BM422" i="1"/>
  <c r="Y422" i="1"/>
  <c r="X424" i="1"/>
  <c r="BO434" i="1"/>
  <c r="BM434" i="1"/>
  <c r="Y434" i="1"/>
  <c r="Y439" i="1" s="1"/>
  <c r="X440" i="1"/>
  <c r="BO437" i="1"/>
  <c r="BM437" i="1"/>
  <c r="Y437" i="1"/>
  <c r="BO457" i="1"/>
  <c r="BM457" i="1"/>
  <c r="Y457" i="1"/>
  <c r="X459" i="1"/>
  <c r="BO463" i="1"/>
  <c r="BM463" i="1"/>
  <c r="Y463" i="1"/>
  <c r="X465" i="1"/>
  <c r="BO474" i="1"/>
  <c r="BM474" i="1"/>
  <c r="Y474" i="1"/>
  <c r="Y483" i="1" s="1"/>
  <c r="X484" i="1"/>
  <c r="BO477" i="1"/>
  <c r="BM477" i="1"/>
  <c r="Y477" i="1"/>
  <c r="BO480" i="1"/>
  <c r="BM480" i="1"/>
  <c r="Y480" i="1"/>
  <c r="Y497" i="1"/>
  <c r="BO492" i="1"/>
  <c r="BM492" i="1"/>
  <c r="Y492" i="1"/>
  <c r="X497" i="1"/>
  <c r="BO501" i="1"/>
  <c r="BM501" i="1"/>
  <c r="Y501" i="1"/>
  <c r="Y503" i="1" s="1"/>
  <c r="X503" i="1"/>
  <c r="U561" i="1"/>
  <c r="P561" i="1"/>
  <c r="X312" i="1"/>
  <c r="X338" i="1"/>
  <c r="X354" i="1"/>
  <c r="X355" i="1"/>
  <c r="R561" i="1"/>
  <c r="X361" i="1"/>
  <c r="BO358" i="1"/>
  <c r="BM358" i="1"/>
  <c r="Y358" i="1"/>
  <c r="Y360" i="1" s="1"/>
  <c r="X367" i="1"/>
  <c r="Y374" i="1"/>
  <c r="BO370" i="1"/>
  <c r="BM370" i="1"/>
  <c r="Y370" i="1"/>
  <c r="X374" i="1"/>
  <c r="BO378" i="1"/>
  <c r="BM378" i="1"/>
  <c r="Y378" i="1"/>
  <c r="X380" i="1"/>
  <c r="S561" i="1"/>
  <c r="X387" i="1"/>
  <c r="BO384" i="1"/>
  <c r="BM384" i="1"/>
  <c r="Y384" i="1"/>
  <c r="Y386" i="1" s="1"/>
  <c r="X413" i="1"/>
  <c r="BO392" i="1"/>
  <c r="BM392" i="1"/>
  <c r="Y392" i="1"/>
  <c r="BO394" i="1"/>
  <c r="BM394" i="1"/>
  <c r="Y394" i="1"/>
  <c r="BO397" i="1"/>
  <c r="BM397" i="1"/>
  <c r="Y397" i="1"/>
  <c r="BO401" i="1"/>
  <c r="BM401" i="1"/>
  <c r="Y401" i="1"/>
  <c r="BO405" i="1"/>
  <c r="BM405" i="1"/>
  <c r="Y405" i="1"/>
  <c r="BO408" i="1"/>
  <c r="BM408" i="1"/>
  <c r="Y408" i="1"/>
  <c r="BO416" i="1"/>
  <c r="BM416" i="1"/>
  <c r="Y416" i="1"/>
  <c r="X418" i="1"/>
  <c r="X423" i="1"/>
  <c r="BO420" i="1"/>
  <c r="BM420" i="1"/>
  <c r="Y420" i="1"/>
  <c r="Y423" i="1" s="1"/>
  <c r="X439" i="1"/>
  <c r="BO435" i="1"/>
  <c r="BM435" i="1"/>
  <c r="Y435" i="1"/>
  <c r="BO438" i="1"/>
  <c r="BM438" i="1"/>
  <c r="Y438" i="1"/>
  <c r="X443" i="1"/>
  <c r="BO442" i="1"/>
  <c r="BM442" i="1"/>
  <c r="Y442" i="1"/>
  <c r="Y443" i="1" s="1"/>
  <c r="X444" i="1"/>
  <c r="X447" i="1"/>
  <c r="BO446" i="1"/>
  <c r="BM446" i="1"/>
  <c r="Y446" i="1"/>
  <c r="Y447" i="1" s="1"/>
  <c r="X448" i="1"/>
  <c r="X451" i="1"/>
  <c r="BO450" i="1"/>
  <c r="BM450" i="1"/>
  <c r="Y450" i="1"/>
  <c r="Y451" i="1" s="1"/>
  <c r="X452" i="1"/>
  <c r="X458" i="1"/>
  <c r="BO455" i="1"/>
  <c r="BM455" i="1"/>
  <c r="Y455" i="1"/>
  <c r="Y458" i="1" s="1"/>
  <c r="W561" i="1"/>
  <c r="BO475" i="1"/>
  <c r="BM475" i="1"/>
  <c r="Y475" i="1"/>
  <c r="BO479" i="1"/>
  <c r="BM479" i="1"/>
  <c r="Y479" i="1"/>
  <c r="BO482" i="1"/>
  <c r="BM482" i="1"/>
  <c r="Y482" i="1"/>
  <c r="X489" i="1"/>
  <c r="BO486" i="1"/>
  <c r="BM486" i="1"/>
  <c r="Y486" i="1"/>
  <c r="Y488" i="1" s="1"/>
  <c r="BO494" i="1"/>
  <c r="BM494" i="1"/>
  <c r="Y494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33" i="1"/>
  <c r="BM533" i="1"/>
  <c r="Y533" i="1"/>
  <c r="BO535" i="1"/>
  <c r="BM535" i="1"/>
  <c r="Y535" i="1"/>
  <c r="X537" i="1"/>
  <c r="X549" i="1"/>
  <c r="BO545" i="1"/>
  <c r="BM545" i="1"/>
  <c r="Y545" i="1"/>
  <c r="X550" i="1"/>
  <c r="BO547" i="1"/>
  <c r="BM547" i="1"/>
  <c r="Y547" i="1"/>
  <c r="T561" i="1"/>
  <c r="X429" i="1"/>
  <c r="V561" i="1"/>
  <c r="X464" i="1"/>
  <c r="X483" i="1"/>
  <c r="X498" i="1"/>
  <c r="X504" i="1"/>
  <c r="X561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6" i="1"/>
  <c r="BO532" i="1"/>
  <c r="BM532" i="1"/>
  <c r="Y532" i="1"/>
  <c r="BO534" i="1"/>
  <c r="BM534" i="1"/>
  <c r="Y534" i="1"/>
  <c r="BO546" i="1"/>
  <c r="BM546" i="1"/>
  <c r="Y546" i="1"/>
  <c r="BO548" i="1"/>
  <c r="BM548" i="1"/>
  <c r="Y548" i="1"/>
  <c r="Y521" i="1" l="1"/>
  <c r="Y549" i="1"/>
  <c r="Y36" i="1"/>
  <c r="X551" i="1"/>
  <c r="X552" i="1"/>
  <c r="X555" i="1"/>
  <c r="Y536" i="1"/>
  <c r="Y290" i="1"/>
  <c r="Y268" i="1"/>
  <c r="Y262" i="1"/>
  <c r="X553" i="1"/>
  <c r="Y556" i="1"/>
  <c r="Y183" i="1"/>
  <c r="X554" i="1" l="1"/>
</calcChain>
</file>

<file path=xl/sharedStrings.xml><?xml version="1.0" encoding="utf-8"?>
<sst xmlns="http://schemas.openxmlformats.org/spreadsheetml/2006/main" count="2420" uniqueCount="805">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</sst>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1"/>
  <sheetViews>
    <sheetView showGridLines="0" tabSelected="1" topLeftCell="A311" zoomScaleNormal="100" zoomScaleSheetLayoutView="100" workbookViewId="0">
      <selection activeCell="AA326" sqref="AA326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4" customWidth="1"/>
    <col min="18" max="18" width="6.140625" style="37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4" customWidth="1"/>
    <col min="24" max="24" width="11" style="374" customWidth="1"/>
    <col min="25" max="25" width="10" style="374" customWidth="1"/>
    <col min="26" max="26" width="11.5703125" style="374" customWidth="1"/>
    <col min="27" max="27" width="10.42578125" style="37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4" customWidth="1"/>
    <col min="32" max="32" width="9.140625" style="374" customWidth="1"/>
    <col min="33" max="16384" width="9.140625" style="374"/>
  </cols>
  <sheetData>
    <row r="1" spans="1:30" s="378" customFormat="1" ht="45" customHeight="1" x14ac:dyDescent="0.2">
      <c r="A1" s="41"/>
      <c r="B1" s="41"/>
      <c r="C1" s="41"/>
      <c r="D1" s="507" t="s">
        <v>0</v>
      </c>
      <c r="E1" s="508"/>
      <c r="F1" s="508"/>
      <c r="G1" s="12" t="s">
        <v>1</v>
      </c>
      <c r="H1" s="507" t="s">
        <v>2</v>
      </c>
      <c r="I1" s="508"/>
      <c r="J1" s="508"/>
      <c r="K1" s="508"/>
      <c r="L1" s="508"/>
      <c r="M1" s="508"/>
      <c r="N1" s="508"/>
      <c r="O1" s="508"/>
      <c r="P1" s="508"/>
      <c r="Q1" s="769" t="s">
        <v>3</v>
      </c>
      <c r="R1" s="508"/>
      <c r="S1" s="50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8" customFormat="1" ht="23.45" customHeight="1" x14ac:dyDescent="0.2">
      <c r="A5" s="540" t="s">
        <v>8</v>
      </c>
      <c r="B5" s="526"/>
      <c r="C5" s="527"/>
      <c r="D5" s="426"/>
      <c r="E5" s="428"/>
      <c r="F5" s="732" t="s">
        <v>9</v>
      </c>
      <c r="G5" s="527"/>
      <c r="H5" s="426"/>
      <c r="I5" s="427"/>
      <c r="J5" s="427"/>
      <c r="K5" s="427"/>
      <c r="L5" s="428"/>
      <c r="M5" s="58"/>
      <c r="O5" s="24" t="s">
        <v>10</v>
      </c>
      <c r="P5" s="765">
        <v>45493</v>
      </c>
      <c r="Q5" s="556"/>
      <c r="S5" s="636" t="s">
        <v>11</v>
      </c>
      <c r="T5" s="441"/>
      <c r="U5" s="638" t="s">
        <v>12</v>
      </c>
      <c r="V5" s="556"/>
      <c r="AA5" s="51"/>
      <c r="AB5" s="51"/>
      <c r="AC5" s="51"/>
    </row>
    <row r="6" spans="1:30" s="378" customFormat="1" ht="24" customHeight="1" x14ac:dyDescent="0.2">
      <c r="A6" s="540" t="s">
        <v>13</v>
      </c>
      <c r="B6" s="526"/>
      <c r="C6" s="527"/>
      <c r="D6" s="701" t="s">
        <v>14</v>
      </c>
      <c r="E6" s="702"/>
      <c r="F6" s="702"/>
      <c r="G6" s="702"/>
      <c r="H6" s="702"/>
      <c r="I6" s="702"/>
      <c r="J6" s="702"/>
      <c r="K6" s="702"/>
      <c r="L6" s="556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Суббота</v>
      </c>
      <c r="Q6" s="387"/>
      <c r="S6" s="440" t="s">
        <v>16</v>
      </c>
      <c r="T6" s="441"/>
      <c r="U6" s="694" t="s">
        <v>17</v>
      </c>
      <c r="V6" s="460"/>
      <c r="AA6" s="51"/>
      <c r="AB6" s="51"/>
      <c r="AC6" s="51"/>
    </row>
    <row r="7" spans="1:30" s="378" customFormat="1" ht="21.75" hidden="1" customHeight="1" x14ac:dyDescent="0.2">
      <c r="A7" s="55"/>
      <c r="B7" s="55"/>
      <c r="C7" s="55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19"/>
      <c r="L7" s="590"/>
      <c r="M7" s="60"/>
      <c r="O7" s="24"/>
      <c r="P7" s="42"/>
      <c r="Q7" s="42"/>
      <c r="S7" s="389"/>
      <c r="T7" s="441"/>
      <c r="U7" s="695"/>
      <c r="V7" s="696"/>
      <c r="AA7" s="51"/>
      <c r="AB7" s="51"/>
      <c r="AC7" s="51"/>
    </row>
    <row r="8" spans="1:30" s="378" customFormat="1" ht="25.5" customHeight="1" x14ac:dyDescent="0.2">
      <c r="A8" s="770" t="s">
        <v>18</v>
      </c>
      <c r="B8" s="407"/>
      <c r="C8" s="408"/>
      <c r="D8" s="501"/>
      <c r="E8" s="502"/>
      <c r="F8" s="502"/>
      <c r="G8" s="502"/>
      <c r="H8" s="502"/>
      <c r="I8" s="502"/>
      <c r="J8" s="502"/>
      <c r="K8" s="502"/>
      <c r="L8" s="503"/>
      <c r="M8" s="61"/>
      <c r="O8" s="24" t="s">
        <v>19</v>
      </c>
      <c r="P8" s="589">
        <v>0.375</v>
      </c>
      <c r="Q8" s="590"/>
      <c r="S8" s="389"/>
      <c r="T8" s="441"/>
      <c r="U8" s="695"/>
      <c r="V8" s="696"/>
      <c r="AA8" s="51"/>
      <c r="AB8" s="51"/>
      <c r="AC8" s="51"/>
    </row>
    <row r="9" spans="1:30" s="378" customFormat="1" ht="39.950000000000003" customHeight="1" x14ac:dyDescent="0.2">
      <c r="A9" s="5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62"/>
      <c r="E9" s="404"/>
      <c r="F9" s="5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0"/>
      <c r="O9" s="26" t="s">
        <v>20</v>
      </c>
      <c r="P9" s="546"/>
      <c r="Q9" s="547"/>
      <c r="S9" s="389"/>
      <c r="T9" s="441"/>
      <c r="U9" s="697"/>
      <c r="V9" s="698"/>
      <c r="W9" s="43"/>
      <c r="X9" s="43"/>
      <c r="Y9" s="43"/>
      <c r="Z9" s="43"/>
      <c r="AA9" s="51"/>
      <c r="AB9" s="51"/>
      <c r="AC9" s="51"/>
    </row>
    <row r="10" spans="1:30" s="378" customFormat="1" ht="26.45" customHeight="1" x14ac:dyDescent="0.2">
      <c r="A10" s="5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62"/>
      <c r="E10" s="404"/>
      <c r="F10" s="5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79" t="str">
        <f>IFERROR(VLOOKUP($D$10,Proxy,2,FALSE),"")</f>
        <v/>
      </c>
      <c r="I10" s="389"/>
      <c r="J10" s="389"/>
      <c r="K10" s="389"/>
      <c r="L10" s="389"/>
      <c r="M10" s="377"/>
      <c r="O10" s="26" t="s">
        <v>21</v>
      </c>
      <c r="P10" s="645"/>
      <c r="Q10" s="646"/>
      <c r="T10" s="24" t="s">
        <v>22</v>
      </c>
      <c r="U10" s="459" t="s">
        <v>23</v>
      </c>
      <c r="V10" s="460"/>
      <c r="W10" s="44"/>
      <c r="X10" s="44"/>
      <c r="Y10" s="44"/>
      <c r="Z10" s="44"/>
      <c r="AA10" s="51"/>
      <c r="AB10" s="51"/>
      <c r="AC10" s="51"/>
    </row>
    <row r="11" spans="1:30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5"/>
      <c r="Q11" s="556"/>
      <c r="T11" s="24" t="s">
        <v>26</v>
      </c>
      <c r="U11" s="633" t="s">
        <v>27</v>
      </c>
      <c r="V11" s="547"/>
      <c r="W11" s="45"/>
      <c r="X11" s="45"/>
      <c r="Y11" s="45"/>
      <c r="Z11" s="45"/>
      <c r="AA11" s="51"/>
      <c r="AB11" s="51"/>
      <c r="AC11" s="51"/>
    </row>
    <row r="12" spans="1:30" s="378" customFormat="1" ht="18.600000000000001" customHeight="1" x14ac:dyDescent="0.2">
      <c r="A12" s="729" t="s">
        <v>28</v>
      </c>
      <c r="B12" s="526"/>
      <c r="C12" s="526"/>
      <c r="D12" s="526"/>
      <c r="E12" s="526"/>
      <c r="F12" s="526"/>
      <c r="G12" s="526"/>
      <c r="H12" s="526"/>
      <c r="I12" s="526"/>
      <c r="J12" s="526"/>
      <c r="K12" s="526"/>
      <c r="L12" s="527"/>
      <c r="M12" s="62"/>
      <c r="O12" s="24" t="s">
        <v>29</v>
      </c>
      <c r="P12" s="589"/>
      <c r="Q12" s="590"/>
      <c r="R12" s="23"/>
      <c r="T12" s="24"/>
      <c r="U12" s="508"/>
      <c r="V12" s="389"/>
      <c r="AA12" s="51"/>
      <c r="AB12" s="51"/>
      <c r="AC12" s="51"/>
    </row>
    <row r="13" spans="1:30" s="378" customFormat="1" ht="23.25" customHeight="1" x14ac:dyDescent="0.2">
      <c r="A13" s="729" t="s">
        <v>30</v>
      </c>
      <c r="B13" s="526"/>
      <c r="C13" s="526"/>
      <c r="D13" s="526"/>
      <c r="E13" s="526"/>
      <c r="F13" s="526"/>
      <c r="G13" s="526"/>
      <c r="H13" s="526"/>
      <c r="I13" s="526"/>
      <c r="J13" s="526"/>
      <c r="K13" s="526"/>
      <c r="L13" s="527"/>
      <c r="M13" s="62"/>
      <c r="N13" s="26"/>
      <c r="O13" s="26" t="s">
        <v>31</v>
      </c>
      <c r="P13" s="633"/>
      <c r="Q13" s="547"/>
      <c r="R13" s="23"/>
      <c r="W13" s="49"/>
      <c r="X13" s="49"/>
      <c r="Y13" s="49"/>
      <c r="Z13" s="49"/>
      <c r="AA13" s="51"/>
      <c r="AB13" s="51"/>
      <c r="AC13" s="51"/>
    </row>
    <row r="14" spans="1:30" s="378" customFormat="1" ht="18.600000000000001" customHeight="1" x14ac:dyDescent="0.2">
      <c r="A14" s="729" t="s">
        <v>32</v>
      </c>
      <c r="B14" s="526"/>
      <c r="C14" s="526"/>
      <c r="D14" s="526"/>
      <c r="E14" s="526"/>
      <c r="F14" s="526"/>
      <c r="G14" s="526"/>
      <c r="H14" s="526"/>
      <c r="I14" s="526"/>
      <c r="J14" s="526"/>
      <c r="K14" s="526"/>
      <c r="L14" s="527"/>
      <c r="M14" s="62"/>
      <c r="W14" s="50"/>
      <c r="X14" s="50"/>
      <c r="Y14" s="50"/>
      <c r="Z14" s="50"/>
      <c r="AA14" s="51"/>
      <c r="AB14" s="51"/>
      <c r="AC14" s="51"/>
    </row>
    <row r="15" spans="1:30" s="378" customFormat="1" ht="22.5" customHeight="1" x14ac:dyDescent="0.2">
      <c r="A15" s="760" t="s">
        <v>33</v>
      </c>
      <c r="B15" s="526"/>
      <c r="C15" s="526"/>
      <c r="D15" s="526"/>
      <c r="E15" s="526"/>
      <c r="F15" s="526"/>
      <c r="G15" s="526"/>
      <c r="H15" s="526"/>
      <c r="I15" s="526"/>
      <c r="J15" s="526"/>
      <c r="K15" s="526"/>
      <c r="L15" s="527"/>
      <c r="M15" s="63"/>
      <c r="O15" s="536" t="s">
        <v>34</v>
      </c>
      <c r="P15" s="508"/>
      <c r="Q15" s="508"/>
      <c r="R15" s="508"/>
      <c r="S15" s="50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7"/>
      <c r="P16" s="537"/>
      <c r="Q16" s="537"/>
      <c r="R16" s="537"/>
      <c r="S16" s="53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61" t="s">
        <v>37</v>
      </c>
      <c r="D17" s="435" t="s">
        <v>38</v>
      </c>
      <c r="E17" s="467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66"/>
      <c r="Q17" s="466"/>
      <c r="R17" s="466"/>
      <c r="S17" s="467"/>
      <c r="T17" s="758" t="s">
        <v>49</v>
      </c>
      <c r="U17" s="527"/>
      <c r="V17" s="435" t="s">
        <v>50</v>
      </c>
      <c r="W17" s="435" t="s">
        <v>51</v>
      </c>
      <c r="X17" s="783" t="s">
        <v>52</v>
      </c>
      <c r="Y17" s="435" t="s">
        <v>53</v>
      </c>
      <c r="Z17" s="480" t="s">
        <v>54</v>
      </c>
      <c r="AA17" s="480" t="s">
        <v>55</v>
      </c>
      <c r="AB17" s="480" t="s">
        <v>56</v>
      </c>
      <c r="AC17" s="481"/>
      <c r="AD17" s="482"/>
      <c r="AE17" s="496"/>
      <c r="BB17" s="756" t="s">
        <v>57</v>
      </c>
    </row>
    <row r="18" spans="1:67" ht="14.25" customHeight="1" x14ac:dyDescent="0.2">
      <c r="A18" s="436"/>
      <c r="B18" s="436"/>
      <c r="C18" s="436"/>
      <c r="D18" s="468"/>
      <c r="E18" s="470"/>
      <c r="F18" s="436"/>
      <c r="G18" s="436"/>
      <c r="H18" s="436"/>
      <c r="I18" s="436"/>
      <c r="J18" s="436"/>
      <c r="K18" s="436"/>
      <c r="L18" s="436"/>
      <c r="M18" s="436"/>
      <c r="N18" s="436"/>
      <c r="O18" s="468"/>
      <c r="P18" s="469"/>
      <c r="Q18" s="469"/>
      <c r="R18" s="469"/>
      <c r="S18" s="470"/>
      <c r="T18" s="379" t="s">
        <v>58</v>
      </c>
      <c r="U18" s="379" t="s">
        <v>59</v>
      </c>
      <c r="V18" s="436"/>
      <c r="W18" s="436"/>
      <c r="X18" s="784"/>
      <c r="Y18" s="436"/>
      <c r="Z18" s="661"/>
      <c r="AA18" s="661"/>
      <c r="AB18" s="483"/>
      <c r="AC18" s="484"/>
      <c r="AD18" s="485"/>
      <c r="AE18" s="497"/>
      <c r="BB18" s="389"/>
    </row>
    <row r="19" spans="1:67" ht="27.75" customHeight="1" x14ac:dyDescent="0.2">
      <c r="A19" s="396" t="s">
        <v>60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48"/>
      <c r="AA19" s="48"/>
    </row>
    <row r="20" spans="1:67" ht="16.5" customHeight="1" x14ac:dyDescent="0.25">
      <c r="A20" s="452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6"/>
      <c r="AA20" s="376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5"/>
      <c r="AA21" s="375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6">
        <v>4607091389258</v>
      </c>
      <c r="E22" s="387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7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6">
        <v>4680115885004</v>
      </c>
      <c r="E23" s="387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7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3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4"/>
      <c r="O24" s="406" t="s">
        <v>70</v>
      </c>
      <c r="P24" s="407"/>
      <c r="Q24" s="407"/>
      <c r="R24" s="407"/>
      <c r="S24" s="407"/>
      <c r="T24" s="407"/>
      <c r="U24" s="408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4"/>
      <c r="O25" s="406" t="s">
        <v>70</v>
      </c>
      <c r="P25" s="407"/>
      <c r="Q25" s="407"/>
      <c r="R25" s="407"/>
      <c r="S25" s="407"/>
      <c r="T25" s="407"/>
      <c r="U25" s="408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5"/>
      <c r="AA26" s="375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7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7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1"/>
      <c r="Q29" s="391"/>
      <c r="R29" s="391"/>
      <c r="S29" s="387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1"/>
      <c r="Q30" s="391"/>
      <c r="R30" s="391"/>
      <c r="S30" s="387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5" t="s">
        <v>82</v>
      </c>
      <c r="P31" s="391"/>
      <c r="Q31" s="391"/>
      <c r="R31" s="391"/>
      <c r="S31" s="387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0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1"/>
      <c r="Q32" s="391"/>
      <c r="R32" s="391"/>
      <c r="S32" s="387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6">
        <v>4680115881853</v>
      </c>
      <c r="E33" s="387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">
        <v>86</v>
      </c>
      <c r="P33" s="391"/>
      <c r="Q33" s="391"/>
      <c r="R33" s="391"/>
      <c r="S33" s="387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1"/>
      <c r="Q34" s="391"/>
      <c r="R34" s="391"/>
      <c r="S34" s="387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1"/>
      <c r="Q35" s="391"/>
      <c r="R35" s="391"/>
      <c r="S35" s="387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3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4"/>
      <c r="O36" s="406" t="s">
        <v>70</v>
      </c>
      <c r="P36" s="407"/>
      <c r="Q36" s="407"/>
      <c r="R36" s="407"/>
      <c r="S36" s="407"/>
      <c r="T36" s="407"/>
      <c r="U36" s="408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4"/>
      <c r="O37" s="406" t="s">
        <v>70</v>
      </c>
      <c r="P37" s="407"/>
      <c r="Q37" s="407"/>
      <c r="R37" s="407"/>
      <c r="S37" s="407"/>
      <c r="T37" s="407"/>
      <c r="U37" s="408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5"/>
      <c r="AA38" s="375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7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3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4"/>
      <c r="O40" s="406" t="s">
        <v>70</v>
      </c>
      <c r="P40" s="407"/>
      <c r="Q40" s="407"/>
      <c r="R40" s="407"/>
      <c r="S40" s="407"/>
      <c r="T40" s="407"/>
      <c r="U40" s="408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4"/>
      <c r="O41" s="406" t="s">
        <v>70</v>
      </c>
      <c r="P41" s="407"/>
      <c r="Q41" s="407"/>
      <c r="R41" s="407"/>
      <c r="S41" s="407"/>
      <c r="T41" s="407"/>
      <c r="U41" s="408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5"/>
      <c r="AA42" s="375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7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3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4"/>
      <c r="O44" s="406" t="s">
        <v>70</v>
      </c>
      <c r="P44" s="407"/>
      <c r="Q44" s="407"/>
      <c r="R44" s="407"/>
      <c r="S44" s="407"/>
      <c r="T44" s="407"/>
      <c r="U44" s="408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4"/>
      <c r="O45" s="406" t="s">
        <v>70</v>
      </c>
      <c r="P45" s="407"/>
      <c r="Q45" s="407"/>
      <c r="R45" s="407"/>
      <c r="S45" s="407"/>
      <c r="T45" s="407"/>
      <c r="U45" s="408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5"/>
      <c r="AA46" s="375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7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3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4"/>
      <c r="O48" s="406" t="s">
        <v>70</v>
      </c>
      <c r="P48" s="407"/>
      <c r="Q48" s="407"/>
      <c r="R48" s="407"/>
      <c r="S48" s="407"/>
      <c r="T48" s="407"/>
      <c r="U48" s="408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4"/>
      <c r="O49" s="406" t="s">
        <v>70</v>
      </c>
      <c r="P49" s="407"/>
      <c r="Q49" s="407"/>
      <c r="R49" s="407"/>
      <c r="S49" s="407"/>
      <c r="T49" s="407"/>
      <c r="U49" s="408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customHeight="1" x14ac:dyDescent="0.2">
      <c r="A50" s="396" t="s">
        <v>103</v>
      </c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48"/>
      <c r="AA50" s="48"/>
    </row>
    <row r="51" spans="1:67" ht="16.5" customHeight="1" x14ac:dyDescent="0.25">
      <c r="A51" s="452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6"/>
      <c r="AA51" s="376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5"/>
      <c r="AA52" s="375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6">
        <v>4680115881440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7"/>
      <c r="T53" s="34"/>
      <c r="U53" s="34"/>
      <c r="V53" s="35" t="s">
        <v>66</v>
      </c>
      <c r="W53" s="382">
        <v>110</v>
      </c>
      <c r="X53" s="383">
        <f>IFERROR(IF(W53="",0,CEILING((W53/$H53),1)*$H53),"")</f>
        <v>118.80000000000001</v>
      </c>
      <c r="Y53" s="36">
        <f>IFERROR(IF(X53=0,"",ROUNDUP(X53/H53,0)*0.02175),"")</f>
        <v>0.23924999999999999</v>
      </c>
      <c r="Z53" s="56"/>
      <c r="AA53" s="57"/>
      <c r="AE53" s="64"/>
      <c r="BB53" s="79" t="s">
        <v>1</v>
      </c>
      <c r="BL53" s="64">
        <f>IFERROR(W53*I53/H53,"0")</f>
        <v>114.88888888888887</v>
      </c>
      <c r="BM53" s="64">
        <f>IFERROR(X53*I53/H53,"0")</f>
        <v>124.08</v>
      </c>
      <c r="BN53" s="64">
        <f>IFERROR(1/J53*(W53/H53),"0")</f>
        <v>0.18187830687830686</v>
      </c>
      <c r="BO53" s="64">
        <f>IFERROR(1/J53*(X53/H53),"0")</f>
        <v>0.19642857142857142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6">
        <v>4680115881433</v>
      </c>
      <c r="E54" s="387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7"/>
      <c r="T54" s="34"/>
      <c r="U54" s="34"/>
      <c r="V54" s="35" t="s">
        <v>66</v>
      </c>
      <c r="W54" s="382">
        <v>180</v>
      </c>
      <c r="X54" s="383">
        <f>IFERROR(IF(W54="",0,CEILING((W54/$H54),1)*$H54),"")</f>
        <v>180.9</v>
      </c>
      <c r="Y54" s="36">
        <f>IFERROR(IF(X54=0,"",ROUNDUP(X54/H54,0)*0.00753),"")</f>
        <v>0.50451000000000001</v>
      </c>
      <c r="Z54" s="56"/>
      <c r="AA54" s="57"/>
      <c r="AE54" s="64"/>
      <c r="BB54" s="80" t="s">
        <v>1</v>
      </c>
      <c r="BL54" s="64">
        <f>IFERROR(W54*I54/H54,"0")</f>
        <v>193.33333333333331</v>
      </c>
      <c r="BM54" s="64">
        <f>IFERROR(X54*I54/H54,"0")</f>
        <v>194.29999999999998</v>
      </c>
      <c r="BN54" s="64">
        <f>IFERROR(1/J54*(W54/H54),"0")</f>
        <v>0.42735042735042728</v>
      </c>
      <c r="BO54" s="64">
        <f>IFERROR(1/J54*(X54/H54),"0")</f>
        <v>0.42948717948717946</v>
      </c>
    </row>
    <row r="55" spans="1:67" x14ac:dyDescent="0.2">
      <c r="A55" s="393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4"/>
      <c r="O55" s="406" t="s">
        <v>70</v>
      </c>
      <c r="P55" s="407"/>
      <c r="Q55" s="407"/>
      <c r="R55" s="407"/>
      <c r="S55" s="407"/>
      <c r="T55" s="407"/>
      <c r="U55" s="408"/>
      <c r="V55" s="37" t="s">
        <v>71</v>
      </c>
      <c r="W55" s="384">
        <f>IFERROR(W53/H53,"0")+IFERROR(W54/H54,"0")</f>
        <v>76.851851851851848</v>
      </c>
      <c r="X55" s="384">
        <f>IFERROR(X53/H53,"0")+IFERROR(X54/H54,"0")</f>
        <v>78</v>
      </c>
      <c r="Y55" s="384">
        <f>IFERROR(IF(Y53="",0,Y53),"0")+IFERROR(IF(Y54="",0,Y54),"0")</f>
        <v>0.74375999999999998</v>
      </c>
      <c r="Z55" s="385"/>
      <c r="AA55" s="385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4"/>
      <c r="O56" s="406" t="s">
        <v>70</v>
      </c>
      <c r="P56" s="407"/>
      <c r="Q56" s="407"/>
      <c r="R56" s="407"/>
      <c r="S56" s="407"/>
      <c r="T56" s="407"/>
      <c r="U56" s="408"/>
      <c r="V56" s="37" t="s">
        <v>66</v>
      </c>
      <c r="W56" s="384">
        <f>IFERROR(SUM(W53:W54),"0")</f>
        <v>290</v>
      </c>
      <c r="X56" s="384">
        <f>IFERROR(SUM(X53:X54),"0")</f>
        <v>299.70000000000005</v>
      </c>
      <c r="Y56" s="37"/>
      <c r="Z56" s="385"/>
      <c r="AA56" s="385"/>
    </row>
    <row r="57" spans="1:67" ht="16.5" customHeight="1" x14ac:dyDescent="0.25">
      <c r="A57" s="452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6"/>
      <c r="AA57" s="376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5"/>
      <c r="AA58" s="375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6">
        <v>4680115881426</v>
      </c>
      <c r="E59" s="387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7"/>
      <c r="T59" s="34"/>
      <c r="U59" s="34"/>
      <c r="V59" s="35" t="s">
        <v>66</v>
      </c>
      <c r="W59" s="382">
        <v>300</v>
      </c>
      <c r="X59" s="383">
        <f>IFERROR(IF(W59="",0,CEILING((W59/$H59),1)*$H59),"")</f>
        <v>302.40000000000003</v>
      </c>
      <c r="Y59" s="36">
        <f>IFERROR(IF(X59=0,"",ROUNDUP(X59/H59,0)*0.02175),"")</f>
        <v>0.60899999999999999</v>
      </c>
      <c r="Z59" s="56"/>
      <c r="AA59" s="57"/>
      <c r="AE59" s="64"/>
      <c r="BB59" s="81" t="s">
        <v>1</v>
      </c>
      <c r="BL59" s="64">
        <f>IFERROR(W59*I59/H59,"0")</f>
        <v>313.33333333333331</v>
      </c>
      <c r="BM59" s="64">
        <f>IFERROR(X59*I59/H59,"0")</f>
        <v>315.83999999999997</v>
      </c>
      <c r="BN59" s="64">
        <f>IFERROR(1/J59*(W59/H59),"0")</f>
        <v>0.49603174603174593</v>
      </c>
      <c r="BO59" s="64">
        <f>IFERROR(1/J59*(X59/H59),"0")</f>
        <v>0.5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6">
        <v>4680115881426</v>
      </c>
      <c r="E60" s="387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7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6">
        <v>4680115881419</v>
      </c>
      <c r="E61" s="387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7"/>
      <c r="T61" s="34"/>
      <c r="U61" s="34"/>
      <c r="V61" s="35" t="s">
        <v>66</v>
      </c>
      <c r="W61" s="382">
        <v>450</v>
      </c>
      <c r="X61" s="383">
        <f>IFERROR(IF(W61="",0,CEILING((W61/$H61),1)*$H61),"")</f>
        <v>450</v>
      </c>
      <c r="Y61" s="36">
        <f>IFERROR(IF(X61=0,"",ROUNDUP(X61/H61,0)*0.00937),"")</f>
        <v>0.93699999999999994</v>
      </c>
      <c r="Z61" s="56"/>
      <c r="AA61" s="57"/>
      <c r="AE61" s="64"/>
      <c r="BB61" s="83" t="s">
        <v>1</v>
      </c>
      <c r="BL61" s="64">
        <f>IFERROR(W61*I61/H61,"0")</f>
        <v>474</v>
      </c>
      <c r="BM61" s="64">
        <f>IFERROR(X61*I61/H61,"0")</f>
        <v>474</v>
      </c>
      <c r="BN61" s="64">
        <f>IFERROR(1/J61*(W61/H61),"0")</f>
        <v>0.83333333333333337</v>
      </c>
      <c r="BO61" s="64">
        <f>IFERROR(1/J61*(X61/H61),"0")</f>
        <v>0.83333333333333337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6">
        <v>4680115881525</v>
      </c>
      <c r="E62" s="387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0" t="s">
        <v>122</v>
      </c>
      <c r="P62" s="391"/>
      <c r="Q62" s="391"/>
      <c r="R62" s="391"/>
      <c r="S62" s="387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3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4"/>
      <c r="O63" s="406" t="s">
        <v>70</v>
      </c>
      <c r="P63" s="407"/>
      <c r="Q63" s="407"/>
      <c r="R63" s="407"/>
      <c r="S63" s="407"/>
      <c r="T63" s="407"/>
      <c r="U63" s="408"/>
      <c r="V63" s="37" t="s">
        <v>71</v>
      </c>
      <c r="W63" s="384">
        <f>IFERROR(W59/H59,"0")+IFERROR(W60/H60,"0")+IFERROR(W61/H61,"0")+IFERROR(W62/H62,"0")</f>
        <v>127.77777777777777</v>
      </c>
      <c r="X63" s="384">
        <f>IFERROR(X59/H59,"0")+IFERROR(X60/H60,"0")+IFERROR(X61/H61,"0")+IFERROR(X62/H62,"0")</f>
        <v>128</v>
      </c>
      <c r="Y63" s="384">
        <f>IFERROR(IF(Y59="",0,Y59),"0")+IFERROR(IF(Y60="",0,Y60),"0")+IFERROR(IF(Y61="",0,Y61),"0")+IFERROR(IF(Y62="",0,Y62),"0")</f>
        <v>1.5459999999999998</v>
      </c>
      <c r="Z63" s="385"/>
      <c r="AA63" s="385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4"/>
      <c r="O64" s="406" t="s">
        <v>70</v>
      </c>
      <c r="P64" s="407"/>
      <c r="Q64" s="407"/>
      <c r="R64" s="407"/>
      <c r="S64" s="407"/>
      <c r="T64" s="407"/>
      <c r="U64" s="408"/>
      <c r="V64" s="37" t="s">
        <v>66</v>
      </c>
      <c r="W64" s="384">
        <f>IFERROR(SUM(W59:W62),"0")</f>
        <v>750</v>
      </c>
      <c r="X64" s="384">
        <f>IFERROR(SUM(X59:X62),"0")</f>
        <v>752.40000000000009</v>
      </c>
      <c r="Y64" s="37"/>
      <c r="Z64" s="385"/>
      <c r="AA64" s="385"/>
    </row>
    <row r="65" spans="1:67" ht="16.5" customHeight="1" x14ac:dyDescent="0.25">
      <c r="A65" s="452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6"/>
      <c r="AA65" s="376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5"/>
      <c r="AA66" s="375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6">
        <v>4607091382945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7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7"/>
      <c r="T67" s="34"/>
      <c r="U67" s="34"/>
      <c r="V67" s="35" t="s">
        <v>66</v>
      </c>
      <c r="W67" s="382">
        <v>0</v>
      </c>
      <c r="X67" s="383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4301011540</v>
      </c>
      <c r="D68" s="386">
        <v>4607091385670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391"/>
      <c r="Q68" s="391"/>
      <c r="R68" s="391"/>
      <c r="S68" s="387"/>
      <c r="T68" s="34"/>
      <c r="U68" s="34"/>
      <c r="V68" s="35" t="s">
        <v>66</v>
      </c>
      <c r="W68" s="382">
        <v>0</v>
      </c>
      <c r="X68" s="38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386">
        <v>4607091385670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5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391"/>
      <c r="Q69" s="391"/>
      <c r="R69" s="391"/>
      <c r="S69" s="387"/>
      <c r="T69" s="34"/>
      <c r="U69" s="34"/>
      <c r="V69" s="35" t="s">
        <v>66</v>
      </c>
      <c r="W69" s="382">
        <v>170</v>
      </c>
      <c r="X69" s="383">
        <f t="shared" si="6"/>
        <v>172.8</v>
      </c>
      <c r="Y69" s="36">
        <f t="shared" si="7"/>
        <v>0.34799999999999998</v>
      </c>
      <c r="Z69" s="56"/>
      <c r="AA69" s="57"/>
      <c r="AE69" s="64"/>
      <c r="BB69" s="87" t="s">
        <v>1</v>
      </c>
      <c r="BL69" s="64">
        <f t="shared" si="8"/>
        <v>177.55555555555554</v>
      </c>
      <c r="BM69" s="64">
        <f t="shared" si="9"/>
        <v>180.48</v>
      </c>
      <c r="BN69" s="64">
        <f t="shared" si="10"/>
        <v>0.28108465608465605</v>
      </c>
      <c r="BO69" s="64">
        <f t="shared" si="11"/>
        <v>0.2857142857142857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6">
        <v>4680115883956</v>
      </c>
      <c r="E70" s="387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7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6">
        <v>4680115881327</v>
      </c>
      <c r="E71" s="387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7"/>
      <c r="T71" s="34"/>
      <c r="U71" s="34"/>
      <c r="V71" s="35" t="s">
        <v>66</v>
      </c>
      <c r="W71" s="382">
        <v>300</v>
      </c>
      <c r="X71" s="383">
        <f t="shared" si="6"/>
        <v>302.40000000000003</v>
      </c>
      <c r="Y71" s="36">
        <f t="shared" si="7"/>
        <v>0.60899999999999999</v>
      </c>
      <c r="Z71" s="56"/>
      <c r="AA71" s="57"/>
      <c r="AE71" s="64"/>
      <c r="BB71" s="89" t="s">
        <v>1</v>
      </c>
      <c r="BL71" s="64">
        <f t="shared" si="8"/>
        <v>313.33333333333331</v>
      </c>
      <c r="BM71" s="64">
        <f t="shared" si="9"/>
        <v>315.83999999999997</v>
      </c>
      <c r="BN71" s="64">
        <f t="shared" si="10"/>
        <v>0.49603174603174593</v>
      </c>
      <c r="BO71" s="64">
        <f t="shared" si="11"/>
        <v>0.5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6">
        <v>4680115882133</v>
      </c>
      <c r="E72" s="387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7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6">
        <v>4680115882133</v>
      </c>
      <c r="E73" s="387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7"/>
      <c r="T73" s="34"/>
      <c r="U73" s="34"/>
      <c r="V73" s="35" t="s">
        <v>66</v>
      </c>
      <c r="W73" s="382">
        <v>60</v>
      </c>
      <c r="X73" s="383">
        <f t="shared" si="6"/>
        <v>67.199999999999989</v>
      </c>
      <c r="Y73" s="36">
        <f t="shared" si="7"/>
        <v>0.1305</v>
      </c>
      <c r="Z73" s="56"/>
      <c r="AA73" s="57"/>
      <c r="AE73" s="64"/>
      <c r="BB73" s="91" t="s">
        <v>1</v>
      </c>
      <c r="BL73" s="64">
        <f t="shared" si="8"/>
        <v>62.571428571428569</v>
      </c>
      <c r="BM73" s="64">
        <f t="shared" si="9"/>
        <v>70.079999999999984</v>
      </c>
      <c r="BN73" s="64">
        <f t="shared" si="10"/>
        <v>9.5663265306122458E-2</v>
      </c>
      <c r="BO73" s="64">
        <f t="shared" si="11"/>
        <v>0.10714285714285712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6">
        <v>4607091382952</v>
      </c>
      <c r="E74" s="387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7"/>
      <c r="T74" s="34"/>
      <c r="U74" s="34"/>
      <c r="V74" s="35" t="s">
        <v>66</v>
      </c>
      <c r="W74" s="382">
        <v>4</v>
      </c>
      <c r="X74" s="383">
        <f t="shared" si="6"/>
        <v>6</v>
      </c>
      <c r="Y74" s="36">
        <f>IFERROR(IF(X74=0,"",ROUNDUP(X74/H74,0)*0.00753),"")</f>
        <v>1.506E-2</v>
      </c>
      <c r="Z74" s="56"/>
      <c r="AA74" s="57"/>
      <c r="AE74" s="64"/>
      <c r="BB74" s="92" t="s">
        <v>1</v>
      </c>
      <c r="BL74" s="64">
        <f t="shared" si="8"/>
        <v>4.2666666666666666</v>
      </c>
      <c r="BM74" s="64">
        <f t="shared" si="9"/>
        <v>6.4000000000000012</v>
      </c>
      <c r="BN74" s="64">
        <f t="shared" si="10"/>
        <v>8.5470085470085461E-3</v>
      </c>
      <c r="BO74" s="64">
        <f t="shared" si="11"/>
        <v>1.282051282051282E-2</v>
      </c>
    </row>
    <row r="75" spans="1:67" ht="27" customHeight="1" x14ac:dyDescent="0.25">
      <c r="A75" s="54" t="s">
        <v>139</v>
      </c>
      <c r="B75" s="54" t="s">
        <v>140</v>
      </c>
      <c r="C75" s="31">
        <v>4301011565</v>
      </c>
      <c r="D75" s="386">
        <v>4680115882539</v>
      </c>
      <c r="E75" s="387"/>
      <c r="F75" s="381">
        <v>0.37</v>
      </c>
      <c r="G75" s="32">
        <v>10</v>
      </c>
      <c r="H75" s="381">
        <v>3.7</v>
      </c>
      <c r="I75" s="381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391"/>
      <c r="Q75" s="391"/>
      <c r="R75" s="391"/>
      <c r="S75" s="387"/>
      <c r="T75" s="34"/>
      <c r="U75" s="34"/>
      <c r="V75" s="35" t="s">
        <v>66</v>
      </c>
      <c r="W75" s="382">
        <v>0</v>
      </c>
      <c r="X75" s="383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386">
        <v>4607091385687</v>
      </c>
      <c r="E76" s="387"/>
      <c r="F76" s="381">
        <v>0.4</v>
      </c>
      <c r="G76" s="32">
        <v>10</v>
      </c>
      <c r="H76" s="381">
        <v>4</v>
      </c>
      <c r="I76" s="381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391"/>
      <c r="Q76" s="391"/>
      <c r="R76" s="391"/>
      <c r="S76" s="387"/>
      <c r="T76" s="34"/>
      <c r="U76" s="34"/>
      <c r="V76" s="35" t="s">
        <v>66</v>
      </c>
      <c r="W76" s="382">
        <v>280</v>
      </c>
      <c r="X76" s="383">
        <f t="shared" si="6"/>
        <v>280</v>
      </c>
      <c r="Y76" s="36">
        <f t="shared" si="12"/>
        <v>0.65590000000000004</v>
      </c>
      <c r="Z76" s="56"/>
      <c r="AA76" s="57"/>
      <c r="AE76" s="64"/>
      <c r="BB76" s="94" t="s">
        <v>1</v>
      </c>
      <c r="BL76" s="64">
        <f t="shared" si="8"/>
        <v>296.8</v>
      </c>
      <c r="BM76" s="64">
        <f t="shared" si="9"/>
        <v>296.8</v>
      </c>
      <c r="BN76" s="64">
        <f t="shared" si="10"/>
        <v>0.58333333333333337</v>
      </c>
      <c r="BO76" s="64">
        <f t="shared" si="11"/>
        <v>0.58333333333333337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6">
        <v>4607091384604</v>
      </c>
      <c r="E77" s="387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7"/>
      <c r="T77" s="34"/>
      <c r="U77" s="34"/>
      <c r="V77" s="35" t="s">
        <v>66</v>
      </c>
      <c r="W77" s="382">
        <v>0</v>
      </c>
      <c r="X77" s="38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6">
        <v>4680115880283</v>
      </c>
      <c r="E78" s="387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7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6">
        <v>4680115883949</v>
      </c>
      <c r="E79" s="387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7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386">
        <v>4680115881518</v>
      </c>
      <c r="E80" s="387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4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1"/>
      <c r="Q80" s="391"/>
      <c r="R80" s="391"/>
      <c r="S80" s="387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86">
        <v>4680115881303</v>
      </c>
      <c r="E81" s="387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1"/>
      <c r="Q81" s="391"/>
      <c r="R81" s="391"/>
      <c r="S81" s="387"/>
      <c r="T81" s="34"/>
      <c r="U81" s="34"/>
      <c r="V81" s="35" t="s">
        <v>66</v>
      </c>
      <c r="W81" s="382">
        <v>405</v>
      </c>
      <c r="X81" s="383">
        <f t="shared" si="6"/>
        <v>405</v>
      </c>
      <c r="Y81" s="36">
        <f t="shared" si="12"/>
        <v>0.84329999999999994</v>
      </c>
      <c r="Z81" s="56"/>
      <c r="AA81" s="57"/>
      <c r="AE81" s="64"/>
      <c r="BB81" s="99" t="s">
        <v>1</v>
      </c>
      <c r="BL81" s="64">
        <f t="shared" si="8"/>
        <v>423.9</v>
      </c>
      <c r="BM81" s="64">
        <f t="shared" si="9"/>
        <v>423.9</v>
      </c>
      <c r="BN81" s="64">
        <f t="shared" si="10"/>
        <v>0.75</v>
      </c>
      <c r="BO81" s="64">
        <f t="shared" si="11"/>
        <v>0.75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86">
        <v>4680115882577</v>
      </c>
      <c r="E82" s="387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1"/>
      <c r="Q82" s="391"/>
      <c r="R82" s="391"/>
      <c r="S82" s="387"/>
      <c r="T82" s="34"/>
      <c r="U82" s="34"/>
      <c r="V82" s="35" t="s">
        <v>66</v>
      </c>
      <c r="W82" s="382">
        <v>88</v>
      </c>
      <c r="X82" s="383">
        <f t="shared" si="6"/>
        <v>89.600000000000009</v>
      </c>
      <c r="Y82" s="36">
        <f>IFERROR(IF(X82=0,"",ROUNDUP(X82/H82,0)*0.00753),"")</f>
        <v>0.21084</v>
      </c>
      <c r="Z82" s="56"/>
      <c r="AA82" s="57"/>
      <c r="AE82" s="64"/>
      <c r="BB82" s="100" t="s">
        <v>1</v>
      </c>
      <c r="BL82" s="64">
        <f t="shared" si="8"/>
        <v>93.499999999999986</v>
      </c>
      <c r="BM82" s="64">
        <f t="shared" si="9"/>
        <v>95.2</v>
      </c>
      <c r="BN82" s="64">
        <f t="shared" si="10"/>
        <v>0.17628205128205127</v>
      </c>
      <c r="BO82" s="64">
        <f t="shared" si="11"/>
        <v>0.17948717948717949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386">
        <v>4680115882577</v>
      </c>
      <c r="E83" s="387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1"/>
      <c r="Q83" s="391"/>
      <c r="R83" s="391"/>
      <c r="S83" s="387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386">
        <v>4680115882720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1"/>
      <c r="Q84" s="391"/>
      <c r="R84" s="391"/>
      <c r="S84" s="387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386">
        <v>4680115880269</v>
      </c>
      <c r="E85" s="387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1"/>
      <c r="Q85" s="391"/>
      <c r="R85" s="391"/>
      <c r="S85" s="387"/>
      <c r="T85" s="34"/>
      <c r="U85" s="34"/>
      <c r="V85" s="35" t="s">
        <v>66</v>
      </c>
      <c r="W85" s="382">
        <v>0</v>
      </c>
      <c r="X85" s="38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86">
        <v>4680115880429</v>
      </c>
      <c r="E86" s="387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1"/>
      <c r="Q86" s="391"/>
      <c r="R86" s="391"/>
      <c r="S86" s="387"/>
      <c r="T86" s="34"/>
      <c r="U86" s="34"/>
      <c r="V86" s="35" t="s">
        <v>66</v>
      </c>
      <c r="W86" s="382">
        <v>675</v>
      </c>
      <c r="X86" s="383">
        <f t="shared" si="6"/>
        <v>675</v>
      </c>
      <c r="Y86" s="36">
        <f>IFERROR(IF(X86=0,"",ROUNDUP(X86/H86,0)*0.00937),"")</f>
        <v>1.4055</v>
      </c>
      <c r="Z86" s="56"/>
      <c r="AA86" s="57"/>
      <c r="AE86" s="64"/>
      <c r="BB86" s="104" t="s">
        <v>1</v>
      </c>
      <c r="BL86" s="64">
        <f t="shared" si="8"/>
        <v>711</v>
      </c>
      <c r="BM86" s="64">
        <f t="shared" si="9"/>
        <v>711</v>
      </c>
      <c r="BN86" s="64">
        <f t="shared" si="10"/>
        <v>1.25</v>
      </c>
      <c r="BO86" s="64">
        <f t="shared" si="11"/>
        <v>1.25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386">
        <v>4680115881457</v>
      </c>
      <c r="E87" s="387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1"/>
      <c r="Q87" s="391"/>
      <c r="R87" s="391"/>
      <c r="S87" s="387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3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4"/>
      <c r="O88" s="406" t="s">
        <v>70</v>
      </c>
      <c r="P88" s="407"/>
      <c r="Q88" s="407"/>
      <c r="R88" s="407"/>
      <c r="S88" s="407"/>
      <c r="T88" s="407"/>
      <c r="U88" s="408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387.70899470899474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390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4.2180999999999997</v>
      </c>
      <c r="Z88" s="385"/>
      <c r="AA88" s="385"/>
    </row>
    <row r="89" spans="1:67" x14ac:dyDescent="0.2">
      <c r="A89" s="389"/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94"/>
      <c r="O89" s="406" t="s">
        <v>70</v>
      </c>
      <c r="P89" s="407"/>
      <c r="Q89" s="407"/>
      <c r="R89" s="407"/>
      <c r="S89" s="407"/>
      <c r="T89" s="407"/>
      <c r="U89" s="408"/>
      <c r="V89" s="37" t="s">
        <v>66</v>
      </c>
      <c r="W89" s="384">
        <f>IFERROR(SUM(W67:W87),"0")</f>
        <v>1982</v>
      </c>
      <c r="X89" s="384">
        <f>IFERROR(SUM(X67:X87),"0")</f>
        <v>1998</v>
      </c>
      <c r="Y89" s="37"/>
      <c r="Z89" s="385"/>
      <c r="AA89" s="385"/>
    </row>
    <row r="90" spans="1:67" ht="14.25" customHeight="1" x14ac:dyDescent="0.25">
      <c r="A90" s="388" t="s">
        <v>105</v>
      </c>
      <c r="B90" s="389"/>
      <c r="C90" s="389"/>
      <c r="D90" s="389"/>
      <c r="E90" s="389"/>
      <c r="F90" s="389"/>
      <c r="G90" s="389"/>
      <c r="H90" s="389"/>
      <c r="I90" s="389"/>
      <c r="J90" s="389"/>
      <c r="K90" s="389"/>
      <c r="L90" s="389"/>
      <c r="M90" s="389"/>
      <c r="N90" s="389"/>
      <c r="O90" s="389"/>
      <c r="P90" s="389"/>
      <c r="Q90" s="389"/>
      <c r="R90" s="389"/>
      <c r="S90" s="389"/>
      <c r="T90" s="389"/>
      <c r="U90" s="389"/>
      <c r="V90" s="389"/>
      <c r="W90" s="389"/>
      <c r="X90" s="389"/>
      <c r="Y90" s="389"/>
      <c r="Z90" s="375"/>
      <c r="AA90" s="375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386">
        <v>4680115881488</v>
      </c>
      <c r="E91" s="387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1"/>
      <c r="Q91" s="391"/>
      <c r="R91" s="391"/>
      <c r="S91" s="387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386">
        <v>4680115882775</v>
      </c>
      <c r="E92" s="387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127</v>
      </c>
      <c r="M92" s="33"/>
      <c r="N92" s="32">
        <v>50</v>
      </c>
      <c r="O92" s="4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1"/>
      <c r="Q92" s="391"/>
      <c r="R92" s="391"/>
      <c r="S92" s="387"/>
      <c r="T92" s="34"/>
      <c r="U92" s="34"/>
      <c r="V92" s="35" t="s">
        <v>66</v>
      </c>
      <c r="W92" s="382">
        <v>0</v>
      </c>
      <c r="X92" s="38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386">
        <v>4680115880658</v>
      </c>
      <c r="E93" s="387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1"/>
      <c r="Q93" s="391"/>
      <c r="R93" s="391"/>
      <c r="S93" s="387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393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4"/>
      <c r="O94" s="406" t="s">
        <v>70</v>
      </c>
      <c r="P94" s="407"/>
      <c r="Q94" s="407"/>
      <c r="R94" s="407"/>
      <c r="S94" s="407"/>
      <c r="T94" s="407"/>
      <c r="U94" s="408"/>
      <c r="V94" s="37" t="s">
        <v>71</v>
      </c>
      <c r="W94" s="384">
        <f>IFERROR(W91/H91,"0")+IFERROR(W92/H92,"0")+IFERROR(W93/H93,"0")</f>
        <v>0</v>
      </c>
      <c r="X94" s="384">
        <f>IFERROR(X91/H91,"0")+IFERROR(X92/H92,"0")+IFERROR(X93/H93,"0")</f>
        <v>0</v>
      </c>
      <c r="Y94" s="384">
        <f>IFERROR(IF(Y91="",0,Y91),"0")+IFERROR(IF(Y92="",0,Y92),"0")+IFERROR(IF(Y93="",0,Y93),"0")</f>
        <v>0</v>
      </c>
      <c r="Z94" s="385"/>
      <c r="AA94" s="385"/>
    </row>
    <row r="95" spans="1:67" x14ac:dyDescent="0.2">
      <c r="A95" s="389"/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94"/>
      <c r="O95" s="406" t="s">
        <v>70</v>
      </c>
      <c r="P95" s="407"/>
      <c r="Q95" s="407"/>
      <c r="R95" s="407"/>
      <c r="S95" s="407"/>
      <c r="T95" s="407"/>
      <c r="U95" s="408"/>
      <c r="V95" s="37" t="s">
        <v>66</v>
      </c>
      <c r="W95" s="384">
        <f>IFERROR(SUM(W91:W93),"0")</f>
        <v>0</v>
      </c>
      <c r="X95" s="384">
        <f>IFERROR(SUM(X91:X93),"0")</f>
        <v>0</v>
      </c>
      <c r="Y95" s="37"/>
      <c r="Z95" s="385"/>
      <c r="AA95" s="385"/>
    </row>
    <row r="96" spans="1:67" ht="14.25" customHeight="1" x14ac:dyDescent="0.25">
      <c r="A96" s="388" t="s">
        <v>61</v>
      </c>
      <c r="B96" s="389"/>
      <c r="C96" s="389"/>
      <c r="D96" s="389"/>
      <c r="E96" s="389"/>
      <c r="F96" s="389"/>
      <c r="G96" s="389"/>
      <c r="H96" s="389"/>
      <c r="I96" s="389"/>
      <c r="J96" s="389"/>
      <c r="K96" s="389"/>
      <c r="L96" s="389"/>
      <c r="M96" s="389"/>
      <c r="N96" s="389"/>
      <c r="O96" s="389"/>
      <c r="P96" s="389"/>
      <c r="Q96" s="389"/>
      <c r="R96" s="389"/>
      <c r="S96" s="389"/>
      <c r="T96" s="389"/>
      <c r="U96" s="389"/>
      <c r="V96" s="389"/>
      <c r="W96" s="389"/>
      <c r="X96" s="389"/>
      <c r="Y96" s="389"/>
      <c r="Z96" s="375"/>
      <c r="AA96" s="375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386">
        <v>4607091387667</v>
      </c>
      <c r="E97" s="387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1"/>
      <c r="Q97" s="391"/>
      <c r="R97" s="391"/>
      <c r="S97" s="387"/>
      <c r="T97" s="34"/>
      <c r="U97" s="34"/>
      <c r="V97" s="35" t="s">
        <v>66</v>
      </c>
      <c r="W97" s="382">
        <v>0</v>
      </c>
      <c r="X97" s="38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386">
        <v>4607091387636</v>
      </c>
      <c r="E98" s="387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1"/>
      <c r="Q98" s="391"/>
      <c r="R98" s="391"/>
      <c r="S98" s="387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386">
        <v>4607091382426</v>
      </c>
      <c r="E99" s="387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4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1"/>
      <c r="Q99" s="391"/>
      <c r="R99" s="391"/>
      <c r="S99" s="387"/>
      <c r="T99" s="34"/>
      <c r="U99" s="34"/>
      <c r="V99" s="35" t="s">
        <v>66</v>
      </c>
      <c r="W99" s="382">
        <v>0</v>
      </c>
      <c r="X99" s="38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386">
        <v>4607091386547</v>
      </c>
      <c r="E100" s="387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1"/>
      <c r="Q100" s="391"/>
      <c r="R100" s="391"/>
      <c r="S100" s="387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386">
        <v>4607091382464</v>
      </c>
      <c r="E101" s="387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1"/>
      <c r="Q101" s="391"/>
      <c r="R101" s="391"/>
      <c r="S101" s="387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386">
        <v>4680115883444</v>
      </c>
      <c r="E102" s="387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7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86">
        <v>4680115883444</v>
      </c>
      <c r="E103" s="387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5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1"/>
      <c r="Q103" s="391"/>
      <c r="R103" s="391"/>
      <c r="S103" s="387"/>
      <c r="T103" s="34"/>
      <c r="U103" s="34"/>
      <c r="V103" s="35" t="s">
        <v>66</v>
      </c>
      <c r="W103" s="382">
        <v>38.5</v>
      </c>
      <c r="X103" s="383">
        <f t="shared" si="13"/>
        <v>39.199999999999996</v>
      </c>
      <c r="Y103" s="36">
        <f>IFERROR(IF(X103=0,"",ROUNDUP(X103/H103,0)*0.00753),"")</f>
        <v>0.10542</v>
      </c>
      <c r="Z103" s="56"/>
      <c r="AA103" s="57"/>
      <c r="AE103" s="64"/>
      <c r="BB103" s="115" t="s">
        <v>1</v>
      </c>
      <c r="BL103" s="64">
        <f t="shared" si="14"/>
        <v>42.460000000000008</v>
      </c>
      <c r="BM103" s="64">
        <f t="shared" si="15"/>
        <v>43.231999999999999</v>
      </c>
      <c r="BN103" s="64">
        <f t="shared" si="16"/>
        <v>8.8141025641025633E-2</v>
      </c>
      <c r="BO103" s="64">
        <f t="shared" si="17"/>
        <v>8.9743589743589744E-2</v>
      </c>
    </row>
    <row r="104" spans="1:67" x14ac:dyDescent="0.2">
      <c r="A104" s="393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4"/>
      <c r="O104" s="406" t="s">
        <v>70</v>
      </c>
      <c r="P104" s="407"/>
      <c r="Q104" s="407"/>
      <c r="R104" s="407"/>
      <c r="S104" s="407"/>
      <c r="T104" s="407"/>
      <c r="U104" s="408"/>
      <c r="V104" s="37" t="s">
        <v>71</v>
      </c>
      <c r="W104" s="384">
        <f>IFERROR(W97/H97,"0")+IFERROR(W98/H98,"0")+IFERROR(W99/H99,"0")+IFERROR(W100/H100,"0")+IFERROR(W101/H101,"0")+IFERROR(W102/H102,"0")+IFERROR(W103/H103,"0")</f>
        <v>13.75</v>
      </c>
      <c r="X104" s="384">
        <f>IFERROR(X97/H97,"0")+IFERROR(X98/H98,"0")+IFERROR(X99/H99,"0")+IFERROR(X100/H100,"0")+IFERROR(X101/H101,"0")+IFERROR(X102/H102,"0")+IFERROR(X103/H103,"0")</f>
        <v>14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0.10542</v>
      </c>
      <c r="Z104" s="385"/>
      <c r="AA104" s="385"/>
    </row>
    <row r="105" spans="1:67" x14ac:dyDescent="0.2">
      <c r="A105" s="389"/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94"/>
      <c r="O105" s="406" t="s">
        <v>70</v>
      </c>
      <c r="P105" s="407"/>
      <c r="Q105" s="407"/>
      <c r="R105" s="407"/>
      <c r="S105" s="407"/>
      <c r="T105" s="407"/>
      <c r="U105" s="408"/>
      <c r="V105" s="37" t="s">
        <v>66</v>
      </c>
      <c r="W105" s="384">
        <f>IFERROR(SUM(W97:W103),"0")</f>
        <v>38.5</v>
      </c>
      <c r="X105" s="384">
        <f>IFERROR(SUM(X97:X103),"0")</f>
        <v>39.199999999999996</v>
      </c>
      <c r="Y105" s="37"/>
      <c r="Z105" s="385"/>
      <c r="AA105" s="385"/>
    </row>
    <row r="106" spans="1:67" ht="14.25" customHeight="1" x14ac:dyDescent="0.25">
      <c r="A106" s="388" t="s">
        <v>72</v>
      </c>
      <c r="B106" s="389"/>
      <c r="C106" s="389"/>
      <c r="D106" s="389"/>
      <c r="E106" s="389"/>
      <c r="F106" s="389"/>
      <c r="G106" s="389"/>
      <c r="H106" s="389"/>
      <c r="I106" s="389"/>
      <c r="J106" s="389"/>
      <c r="K106" s="389"/>
      <c r="L106" s="389"/>
      <c r="M106" s="389"/>
      <c r="N106" s="389"/>
      <c r="O106" s="389"/>
      <c r="P106" s="389"/>
      <c r="Q106" s="389"/>
      <c r="R106" s="389"/>
      <c r="S106" s="389"/>
      <c r="T106" s="389"/>
      <c r="U106" s="389"/>
      <c r="V106" s="389"/>
      <c r="W106" s="389"/>
      <c r="X106" s="389"/>
      <c r="Y106" s="389"/>
      <c r="Z106" s="375"/>
      <c r="AA106" s="375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386">
        <v>4607091386967</v>
      </c>
      <c r="E107" s="387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127</v>
      </c>
      <c r="M107" s="33"/>
      <c r="N107" s="32">
        <v>45</v>
      </c>
      <c r="O107" s="7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1"/>
      <c r="Q107" s="391"/>
      <c r="R107" s="391"/>
      <c r="S107" s="387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86">
        <v>4607091386967</v>
      </c>
      <c r="E108" s="387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9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1"/>
      <c r="Q108" s="391"/>
      <c r="R108" s="391"/>
      <c r="S108" s="387"/>
      <c r="T108" s="34"/>
      <c r="U108" s="34"/>
      <c r="V108" s="35" t="s">
        <v>66</v>
      </c>
      <c r="W108" s="382">
        <v>150</v>
      </c>
      <c r="X108" s="383">
        <f t="shared" si="18"/>
        <v>151.20000000000002</v>
      </c>
      <c r="Y108" s="36">
        <f>IFERROR(IF(X108=0,"",ROUNDUP(X108/H108,0)*0.02175),"")</f>
        <v>0.39149999999999996</v>
      </c>
      <c r="Z108" s="56"/>
      <c r="AA108" s="57"/>
      <c r="AE108" s="64"/>
      <c r="BB108" s="117" t="s">
        <v>1</v>
      </c>
      <c r="BL108" s="64">
        <f t="shared" si="19"/>
        <v>160.07142857142858</v>
      </c>
      <c r="BM108" s="64">
        <f t="shared" si="20"/>
        <v>161.35200000000003</v>
      </c>
      <c r="BN108" s="64">
        <f t="shared" si="21"/>
        <v>0.31887755102040816</v>
      </c>
      <c r="BO108" s="64">
        <f t="shared" si="22"/>
        <v>0.3214285714285714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86">
        <v>4607091385304</v>
      </c>
      <c r="E109" s="387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3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1"/>
      <c r="Q109" s="391"/>
      <c r="R109" s="391"/>
      <c r="S109" s="387"/>
      <c r="T109" s="34"/>
      <c r="U109" s="34"/>
      <c r="V109" s="35" t="s">
        <v>66</v>
      </c>
      <c r="W109" s="382">
        <v>50</v>
      </c>
      <c r="X109" s="383">
        <f t="shared" si="18"/>
        <v>50.400000000000006</v>
      </c>
      <c r="Y109" s="36">
        <f>IFERROR(IF(X109=0,"",ROUNDUP(X109/H109,0)*0.02175),"")</f>
        <v>0.1305</v>
      </c>
      <c r="Z109" s="56"/>
      <c r="AA109" s="57"/>
      <c r="AE109" s="64"/>
      <c r="BB109" s="118" t="s">
        <v>1</v>
      </c>
      <c r="BL109" s="64">
        <f t="shared" si="19"/>
        <v>53.357142857142861</v>
      </c>
      <c r="BM109" s="64">
        <f t="shared" si="20"/>
        <v>53.784000000000006</v>
      </c>
      <c r="BN109" s="64">
        <f t="shared" si="21"/>
        <v>0.10629251700680271</v>
      </c>
      <c r="BO109" s="64">
        <f t="shared" si="22"/>
        <v>0.10714285714285714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386">
        <v>4607091386264</v>
      </c>
      <c r="E110" s="387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1"/>
      <c r="Q110" s="391"/>
      <c r="R110" s="391"/>
      <c r="S110" s="387"/>
      <c r="T110" s="34"/>
      <c r="U110" s="34"/>
      <c r="V110" s="35" t="s">
        <v>66</v>
      </c>
      <c r="W110" s="382">
        <v>0</v>
      </c>
      <c r="X110" s="383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386">
        <v>4680115882584</v>
      </c>
      <c r="E111" s="387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1"/>
      <c r="Q111" s="391"/>
      <c r="R111" s="391"/>
      <c r="S111" s="387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86">
        <v>4680115882584</v>
      </c>
      <c r="E112" s="387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1"/>
      <c r="Q112" s="391"/>
      <c r="R112" s="391"/>
      <c r="S112" s="387"/>
      <c r="T112" s="34"/>
      <c r="U112" s="34"/>
      <c r="V112" s="35" t="s">
        <v>66</v>
      </c>
      <c r="W112" s="382">
        <v>72.600000000000009</v>
      </c>
      <c r="X112" s="383">
        <f t="shared" si="18"/>
        <v>73.92</v>
      </c>
      <c r="Y112" s="36">
        <f>IFERROR(IF(X112=0,"",ROUNDUP(X112/H112,0)*0.00753),"")</f>
        <v>0.21084</v>
      </c>
      <c r="Z112" s="56"/>
      <c r="AA112" s="57"/>
      <c r="AE112" s="64"/>
      <c r="BB112" s="121" t="s">
        <v>1</v>
      </c>
      <c r="BL112" s="64">
        <f t="shared" si="19"/>
        <v>80.52000000000001</v>
      </c>
      <c r="BM112" s="64">
        <f t="shared" si="20"/>
        <v>81.983999999999995</v>
      </c>
      <c r="BN112" s="64">
        <f t="shared" si="21"/>
        <v>0.17628205128205129</v>
      </c>
      <c r="BO112" s="64">
        <f t="shared" si="22"/>
        <v>0.17948717948717949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86">
        <v>4607091385731</v>
      </c>
      <c r="E113" s="387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127</v>
      </c>
      <c r="M113" s="33"/>
      <c r="N113" s="32">
        <v>45</v>
      </c>
      <c r="O113" s="58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1"/>
      <c r="Q113" s="391"/>
      <c r="R113" s="391"/>
      <c r="S113" s="387"/>
      <c r="T113" s="34"/>
      <c r="U113" s="34"/>
      <c r="V113" s="35" t="s">
        <v>66</v>
      </c>
      <c r="W113" s="382">
        <v>495</v>
      </c>
      <c r="X113" s="383">
        <f t="shared" si="18"/>
        <v>496.8</v>
      </c>
      <c r="Y113" s="36">
        <f>IFERROR(IF(X113=0,"",ROUNDUP(X113/H113,0)*0.00753),"")</f>
        <v>1.3855200000000001</v>
      </c>
      <c r="Z113" s="56"/>
      <c r="AA113" s="57"/>
      <c r="AE113" s="64"/>
      <c r="BB113" s="122" t="s">
        <v>1</v>
      </c>
      <c r="BL113" s="64">
        <f t="shared" si="19"/>
        <v>544.86666666666667</v>
      </c>
      <c r="BM113" s="64">
        <f t="shared" si="20"/>
        <v>546.84799999999996</v>
      </c>
      <c r="BN113" s="64">
        <f t="shared" si="21"/>
        <v>1.175213675213675</v>
      </c>
      <c r="BO113" s="64">
        <f t="shared" si="22"/>
        <v>1.1794871794871795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6">
        <v>4680115880894</v>
      </c>
      <c r="E114" s="387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7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4301051439</v>
      </c>
      <c r="D115" s="386">
        <v>4680115880214</v>
      </c>
      <c r="E115" s="387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1"/>
      <c r="Q115" s="391"/>
      <c r="R115" s="391"/>
      <c r="S115" s="387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386">
        <v>4680115885233</v>
      </c>
      <c r="E116" s="387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127</v>
      </c>
      <c r="M116" s="33"/>
      <c r="N116" s="32">
        <v>40</v>
      </c>
      <c r="O116" s="580" t="s">
        <v>201</v>
      </c>
      <c r="P116" s="391"/>
      <c r="Q116" s="391"/>
      <c r="R116" s="391"/>
      <c r="S116" s="387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386">
        <v>4680115884915</v>
      </c>
      <c r="E117" s="387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127</v>
      </c>
      <c r="M117" s="33"/>
      <c r="N117" s="32">
        <v>40</v>
      </c>
      <c r="O117" s="726" t="s">
        <v>204</v>
      </c>
      <c r="P117" s="391"/>
      <c r="Q117" s="391"/>
      <c r="R117" s="391"/>
      <c r="S117" s="387"/>
      <c r="T117" s="34"/>
      <c r="U117" s="34"/>
      <c r="V117" s="35" t="s">
        <v>66</v>
      </c>
      <c r="W117" s="382">
        <v>0</v>
      </c>
      <c r="X117" s="383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86">
        <v>4607091385427</v>
      </c>
      <c r="E118" s="387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1"/>
      <c r="Q118" s="391"/>
      <c r="R118" s="391"/>
      <c r="S118" s="387"/>
      <c r="T118" s="34"/>
      <c r="U118" s="34"/>
      <c r="V118" s="35" t="s">
        <v>66</v>
      </c>
      <c r="W118" s="382">
        <v>45</v>
      </c>
      <c r="X118" s="383">
        <f t="shared" si="18"/>
        <v>45</v>
      </c>
      <c r="Y118" s="36">
        <f>IFERROR(IF(X118=0,"",ROUNDUP(X118/H118,0)*0.00753),"")</f>
        <v>0.11295000000000001</v>
      </c>
      <c r="Z118" s="56"/>
      <c r="AA118" s="57"/>
      <c r="AE118" s="64"/>
      <c r="BB118" s="127" t="s">
        <v>1</v>
      </c>
      <c r="BL118" s="64">
        <f t="shared" si="19"/>
        <v>49.079999999999991</v>
      </c>
      <c r="BM118" s="64">
        <f t="shared" si="20"/>
        <v>49.079999999999991</v>
      </c>
      <c r="BN118" s="64">
        <f t="shared" si="21"/>
        <v>9.6153846153846145E-2</v>
      </c>
      <c r="BO118" s="64">
        <f t="shared" si="22"/>
        <v>9.6153846153846145E-2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386">
        <v>4680115882645</v>
      </c>
      <c r="E119" s="387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9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1"/>
      <c r="Q119" s="391"/>
      <c r="R119" s="391"/>
      <c r="S119" s="387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386">
        <v>4680115884311</v>
      </c>
      <c r="E120" s="387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127</v>
      </c>
      <c r="M120" s="33"/>
      <c r="N120" s="32">
        <v>40</v>
      </c>
      <c r="O120" s="495" t="s">
        <v>211</v>
      </c>
      <c r="P120" s="391"/>
      <c r="Q120" s="391"/>
      <c r="R120" s="391"/>
      <c r="S120" s="387"/>
      <c r="T120" s="34"/>
      <c r="U120" s="34"/>
      <c r="V120" s="35" t="s">
        <v>66</v>
      </c>
      <c r="W120" s="382">
        <v>0</v>
      </c>
      <c r="X120" s="383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386">
        <v>4680115884403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70" t="s">
        <v>214</v>
      </c>
      <c r="P121" s="391"/>
      <c r="Q121" s="391"/>
      <c r="R121" s="391"/>
      <c r="S121" s="387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3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4"/>
      <c r="O122" s="406" t="s">
        <v>70</v>
      </c>
      <c r="P122" s="407"/>
      <c r="Q122" s="407"/>
      <c r="R122" s="407"/>
      <c r="S122" s="407"/>
      <c r="T122" s="407"/>
      <c r="U122" s="408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249.64285714285711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251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2.2313100000000001</v>
      </c>
      <c r="Z122" s="385"/>
      <c r="AA122" s="385"/>
    </row>
    <row r="123" spans="1:67" x14ac:dyDescent="0.2">
      <c r="A123" s="389"/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94"/>
      <c r="O123" s="406" t="s">
        <v>70</v>
      </c>
      <c r="P123" s="407"/>
      <c r="Q123" s="407"/>
      <c r="R123" s="407"/>
      <c r="S123" s="407"/>
      <c r="T123" s="407"/>
      <c r="U123" s="408"/>
      <c r="V123" s="37" t="s">
        <v>66</v>
      </c>
      <c r="W123" s="384">
        <f>IFERROR(SUM(W107:W121),"0")</f>
        <v>812.6</v>
      </c>
      <c r="X123" s="384">
        <f>IFERROR(SUM(X107:X121),"0")</f>
        <v>817.32</v>
      </c>
      <c r="Y123" s="37"/>
      <c r="Z123" s="385"/>
      <c r="AA123" s="385"/>
    </row>
    <row r="124" spans="1:67" ht="14.25" customHeight="1" x14ac:dyDescent="0.25">
      <c r="A124" s="388" t="s">
        <v>215</v>
      </c>
      <c r="B124" s="389"/>
      <c r="C124" s="389"/>
      <c r="D124" s="389"/>
      <c r="E124" s="389"/>
      <c r="F124" s="389"/>
      <c r="G124" s="389"/>
      <c r="H124" s="389"/>
      <c r="I124" s="389"/>
      <c r="J124" s="389"/>
      <c r="K124" s="389"/>
      <c r="L124" s="389"/>
      <c r="M124" s="389"/>
      <c r="N124" s="389"/>
      <c r="O124" s="389"/>
      <c r="P124" s="389"/>
      <c r="Q124" s="389"/>
      <c r="R124" s="389"/>
      <c r="S124" s="389"/>
      <c r="T124" s="389"/>
      <c r="U124" s="389"/>
      <c r="V124" s="389"/>
      <c r="W124" s="389"/>
      <c r="X124" s="389"/>
      <c r="Y124" s="389"/>
      <c r="Z124" s="375"/>
      <c r="AA124" s="375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386">
        <v>4680115881532</v>
      </c>
      <c r="E125" s="387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7"/>
      <c r="T125" s="34"/>
      <c r="U125" s="34"/>
      <c r="V125" s="35" t="s">
        <v>66</v>
      </c>
      <c r="W125" s="382">
        <v>50</v>
      </c>
      <c r="X125" s="383">
        <f>IFERROR(IF(W125="",0,CEILING((W125/$H125),1)*$H125),"")</f>
        <v>50.400000000000006</v>
      </c>
      <c r="Y125" s="36">
        <f>IFERROR(IF(X125=0,"",ROUNDUP(X125/H125,0)*0.02175),"")</f>
        <v>0.1305</v>
      </c>
      <c r="Z125" s="56"/>
      <c r="AA125" s="57"/>
      <c r="AE125" s="64"/>
      <c r="BB125" s="131" t="s">
        <v>1</v>
      </c>
      <c r="BL125" s="64">
        <f>IFERROR(W125*I125/H125,"0")</f>
        <v>53.357142857142861</v>
      </c>
      <c r="BM125" s="64">
        <f>IFERROR(X125*I125/H125,"0")</f>
        <v>53.784000000000006</v>
      </c>
      <c r="BN125" s="64">
        <f>IFERROR(1/J125*(W125/H125),"0")</f>
        <v>0.10629251700680271</v>
      </c>
      <c r="BO125" s="64">
        <f>IFERROR(1/J125*(X125/H125),"0")</f>
        <v>0.10714285714285714</v>
      </c>
    </row>
    <row r="126" spans="1:67" ht="27" customHeight="1" x14ac:dyDescent="0.25">
      <c r="A126" s="54" t="s">
        <v>216</v>
      </c>
      <c r="B126" s="54" t="s">
        <v>218</v>
      </c>
      <c r="C126" s="31">
        <v>4301060366</v>
      </c>
      <c r="D126" s="386">
        <v>4680115881532</v>
      </c>
      <c r="E126" s="387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5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1"/>
      <c r="Q126" s="391"/>
      <c r="R126" s="391"/>
      <c r="S126" s="387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customHeight="1" x14ac:dyDescent="0.25">
      <c r="A127" s="54" t="s">
        <v>219</v>
      </c>
      <c r="B127" s="54" t="s">
        <v>220</v>
      </c>
      <c r="C127" s="31">
        <v>4301060356</v>
      </c>
      <c r="D127" s="386">
        <v>4680115882652</v>
      </c>
      <c r="E127" s="387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1"/>
      <c r="Q127" s="391"/>
      <c r="R127" s="391"/>
      <c r="S127" s="387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86">
        <v>4680115880238</v>
      </c>
      <c r="E128" s="387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1"/>
      <c r="Q128" s="391"/>
      <c r="R128" s="391"/>
      <c r="S128" s="387"/>
      <c r="T128" s="34"/>
      <c r="U128" s="34"/>
      <c r="V128" s="35" t="s">
        <v>66</v>
      </c>
      <c r="W128" s="382">
        <v>66</v>
      </c>
      <c r="X128" s="383">
        <f>IFERROR(IF(W128="",0,CEILING((W128/$H128),1)*$H128),"")</f>
        <v>67.319999999999993</v>
      </c>
      <c r="Y128" s="36">
        <f>IFERROR(IF(X128=0,"",ROUNDUP(X128/H128,0)*0.00753),"")</f>
        <v>0.25602000000000003</v>
      </c>
      <c r="Z128" s="56"/>
      <c r="AA128" s="57"/>
      <c r="AE128" s="64"/>
      <c r="BB128" s="134" t="s">
        <v>1</v>
      </c>
      <c r="BL128" s="64">
        <f>IFERROR(W128*I128/H128,"0")</f>
        <v>75.266666666666666</v>
      </c>
      <c r="BM128" s="64">
        <f>IFERROR(X128*I128/H128,"0")</f>
        <v>76.771999999999991</v>
      </c>
      <c r="BN128" s="64">
        <f>IFERROR(1/J128*(W128/H128),"0")</f>
        <v>0.21367521367521369</v>
      </c>
      <c r="BO128" s="64">
        <f>IFERROR(1/J128*(X128/H128),"0")</f>
        <v>0.21794871794871795</v>
      </c>
    </row>
    <row r="129" spans="1:67" ht="27" customHeight="1" x14ac:dyDescent="0.25">
      <c r="A129" s="54" t="s">
        <v>223</v>
      </c>
      <c r="B129" s="54" t="s">
        <v>224</v>
      </c>
      <c r="C129" s="31">
        <v>4301060351</v>
      </c>
      <c r="D129" s="386">
        <v>4680115881464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127</v>
      </c>
      <c r="M129" s="33"/>
      <c r="N129" s="32">
        <v>30</v>
      </c>
      <c r="O129" s="56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1"/>
      <c r="Q129" s="391"/>
      <c r="R129" s="391"/>
      <c r="S129" s="387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3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4"/>
      <c r="O130" s="406" t="s">
        <v>70</v>
      </c>
      <c r="P130" s="407"/>
      <c r="Q130" s="407"/>
      <c r="R130" s="407"/>
      <c r="S130" s="407"/>
      <c r="T130" s="407"/>
      <c r="U130" s="408"/>
      <c r="V130" s="37" t="s">
        <v>71</v>
      </c>
      <c r="W130" s="384">
        <f>IFERROR(W125/H125,"0")+IFERROR(W126/H126,"0")+IFERROR(W127/H127,"0")+IFERROR(W128/H128,"0")+IFERROR(W129/H129,"0")</f>
        <v>39.285714285714292</v>
      </c>
      <c r="X130" s="384">
        <f>IFERROR(X125/H125,"0")+IFERROR(X126/H126,"0")+IFERROR(X127/H127,"0")+IFERROR(X128/H128,"0")+IFERROR(X129/H129,"0")</f>
        <v>40</v>
      </c>
      <c r="Y130" s="384">
        <f>IFERROR(IF(Y125="",0,Y125),"0")+IFERROR(IF(Y126="",0,Y126),"0")+IFERROR(IF(Y127="",0,Y127),"0")+IFERROR(IF(Y128="",0,Y128),"0")+IFERROR(IF(Y129="",0,Y129),"0")</f>
        <v>0.38652000000000003</v>
      </c>
      <c r="Z130" s="385"/>
      <c r="AA130" s="385"/>
    </row>
    <row r="131" spans="1:67" x14ac:dyDescent="0.2">
      <c r="A131" s="389"/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94"/>
      <c r="O131" s="406" t="s">
        <v>70</v>
      </c>
      <c r="P131" s="407"/>
      <c r="Q131" s="407"/>
      <c r="R131" s="407"/>
      <c r="S131" s="407"/>
      <c r="T131" s="407"/>
      <c r="U131" s="408"/>
      <c r="V131" s="37" t="s">
        <v>66</v>
      </c>
      <c r="W131" s="384">
        <f>IFERROR(SUM(W125:W129),"0")</f>
        <v>116</v>
      </c>
      <c r="X131" s="384">
        <f>IFERROR(SUM(X125:X129),"0")</f>
        <v>117.72</v>
      </c>
      <c r="Y131" s="37"/>
      <c r="Z131" s="385"/>
      <c r="AA131" s="385"/>
    </row>
    <row r="132" spans="1:67" ht="16.5" customHeight="1" x14ac:dyDescent="0.25">
      <c r="A132" s="452" t="s">
        <v>225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6"/>
      <c r="AA132" s="376"/>
    </row>
    <row r="133" spans="1:67" ht="14.25" customHeight="1" x14ac:dyDescent="0.25">
      <c r="A133" s="388" t="s">
        <v>72</v>
      </c>
      <c r="B133" s="389"/>
      <c r="C133" s="389"/>
      <c r="D133" s="389"/>
      <c r="E133" s="389"/>
      <c r="F133" s="389"/>
      <c r="G133" s="389"/>
      <c r="H133" s="389"/>
      <c r="I133" s="389"/>
      <c r="J133" s="389"/>
      <c r="K133" s="389"/>
      <c r="L133" s="389"/>
      <c r="M133" s="389"/>
      <c r="N133" s="389"/>
      <c r="O133" s="389"/>
      <c r="P133" s="389"/>
      <c r="Q133" s="389"/>
      <c r="R133" s="389"/>
      <c r="S133" s="389"/>
      <c r="T133" s="389"/>
      <c r="U133" s="389"/>
      <c r="V133" s="389"/>
      <c r="W133" s="389"/>
      <c r="X133" s="389"/>
      <c r="Y133" s="389"/>
      <c r="Z133" s="375"/>
      <c r="AA133" s="375"/>
    </row>
    <row r="134" spans="1:67" ht="27" customHeight="1" x14ac:dyDescent="0.25">
      <c r="A134" s="54" t="s">
        <v>226</v>
      </c>
      <c r="B134" s="54" t="s">
        <v>227</v>
      </c>
      <c r="C134" s="31">
        <v>4301051360</v>
      </c>
      <c r="D134" s="386">
        <v>4607091385168</v>
      </c>
      <c r="E134" s="387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127</v>
      </c>
      <c r="M134" s="33"/>
      <c r="N134" s="32">
        <v>45</v>
      </c>
      <c r="O134" s="6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7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4301051612</v>
      </c>
      <c r="D135" s="386">
        <v>4607091385168</v>
      </c>
      <c r="E135" s="387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76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1"/>
      <c r="Q135" s="391"/>
      <c r="R135" s="391"/>
      <c r="S135" s="387"/>
      <c r="T135" s="34"/>
      <c r="U135" s="34"/>
      <c r="V135" s="35" t="s">
        <v>66</v>
      </c>
      <c r="W135" s="382">
        <v>550</v>
      </c>
      <c r="X135" s="383">
        <f>IFERROR(IF(W135="",0,CEILING((W135/$H135),1)*$H135),"")</f>
        <v>554.4</v>
      </c>
      <c r="Y135" s="36">
        <f>IFERROR(IF(X135=0,"",ROUNDUP(X135/H135,0)*0.02175),"")</f>
        <v>1.4355</v>
      </c>
      <c r="Z135" s="56"/>
      <c r="AA135" s="57"/>
      <c r="AE135" s="64"/>
      <c r="BB135" s="137" t="s">
        <v>1</v>
      </c>
      <c r="BL135" s="64">
        <f>IFERROR(W135*I135/H135,"0")</f>
        <v>586.53571428571433</v>
      </c>
      <c r="BM135" s="64">
        <f>IFERROR(X135*I135/H135,"0")</f>
        <v>591.22799999999995</v>
      </c>
      <c r="BN135" s="64">
        <f>IFERROR(1/J135*(W135/H135),"0")</f>
        <v>1.1692176870748296</v>
      </c>
      <c r="BO135" s="64">
        <f>IFERROR(1/J135*(X135/H135),"0")</f>
        <v>1.1785714285714286</v>
      </c>
    </row>
    <row r="136" spans="1:67" ht="16.5" customHeight="1" x14ac:dyDescent="0.25">
      <c r="A136" s="54" t="s">
        <v>229</v>
      </c>
      <c r="B136" s="54" t="s">
        <v>230</v>
      </c>
      <c r="C136" s="31">
        <v>4301051362</v>
      </c>
      <c r="D136" s="386">
        <v>4607091383256</v>
      </c>
      <c r="E136" s="387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127</v>
      </c>
      <c r="M136" s="33"/>
      <c r="N136" s="32">
        <v>45</v>
      </c>
      <c r="O136" s="3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1"/>
      <c r="Q136" s="391"/>
      <c r="R136" s="391"/>
      <c r="S136" s="387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86">
        <v>4607091385748</v>
      </c>
      <c r="E137" s="387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127</v>
      </c>
      <c r="M137" s="33"/>
      <c r="N137" s="32">
        <v>45</v>
      </c>
      <c r="O137" s="6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1"/>
      <c r="Q137" s="391"/>
      <c r="R137" s="391"/>
      <c r="S137" s="387"/>
      <c r="T137" s="34"/>
      <c r="U137" s="34"/>
      <c r="V137" s="35" t="s">
        <v>66</v>
      </c>
      <c r="W137" s="382">
        <v>495</v>
      </c>
      <c r="X137" s="383">
        <f>IFERROR(IF(W137="",0,CEILING((W137/$H137),1)*$H137),"")</f>
        <v>496.8</v>
      </c>
      <c r="Y137" s="36">
        <f>IFERROR(IF(X137=0,"",ROUNDUP(X137/H137,0)*0.00753),"")</f>
        <v>1.3855200000000001</v>
      </c>
      <c r="Z137" s="56"/>
      <c r="AA137" s="57"/>
      <c r="AE137" s="64"/>
      <c r="BB137" s="139" t="s">
        <v>1</v>
      </c>
      <c r="BL137" s="64">
        <f>IFERROR(W137*I137/H137,"0")</f>
        <v>544.86666666666667</v>
      </c>
      <c r="BM137" s="64">
        <f>IFERROR(X137*I137/H137,"0")</f>
        <v>546.84799999999996</v>
      </c>
      <c r="BN137" s="64">
        <f>IFERROR(1/J137*(W137/H137),"0")</f>
        <v>1.175213675213675</v>
      </c>
      <c r="BO137" s="64">
        <f>IFERROR(1/J137*(X137/H137),"0")</f>
        <v>1.1794871794871795</v>
      </c>
    </row>
    <row r="138" spans="1:67" ht="27" customHeight="1" x14ac:dyDescent="0.25">
      <c r="A138" s="54" t="s">
        <v>233</v>
      </c>
      <c r="B138" s="54" t="s">
        <v>234</v>
      </c>
      <c r="C138" s="31">
        <v>4301051738</v>
      </c>
      <c r="D138" s="386">
        <v>4680115884533</v>
      </c>
      <c r="E138" s="387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1"/>
      <c r="Q138" s="391"/>
      <c r="R138" s="391"/>
      <c r="S138" s="387"/>
      <c r="T138" s="34"/>
      <c r="U138" s="34"/>
      <c r="V138" s="35" t="s">
        <v>66</v>
      </c>
      <c r="W138" s="382">
        <v>9</v>
      </c>
      <c r="X138" s="383">
        <f>IFERROR(IF(W138="",0,CEILING((W138/$H138),1)*$H138),"")</f>
        <v>9</v>
      </c>
      <c r="Y138" s="36">
        <f>IFERROR(IF(X138=0,"",ROUNDUP(X138/H138,0)*0.00753),"")</f>
        <v>3.7650000000000003E-2</v>
      </c>
      <c r="Z138" s="56"/>
      <c r="AA138" s="57"/>
      <c r="AE138" s="64"/>
      <c r="BB138" s="140" t="s">
        <v>1</v>
      </c>
      <c r="BL138" s="64">
        <f>IFERROR(W138*I138/H138,"0")</f>
        <v>10</v>
      </c>
      <c r="BM138" s="64">
        <f>IFERROR(X138*I138/H138,"0")</f>
        <v>10</v>
      </c>
      <c r="BN138" s="64">
        <f>IFERROR(1/J138*(W138/H138),"0")</f>
        <v>3.2051282051282048E-2</v>
      </c>
      <c r="BO138" s="64">
        <f>IFERROR(1/J138*(X138/H138),"0")</f>
        <v>3.2051282051282048E-2</v>
      </c>
    </row>
    <row r="139" spans="1:67" x14ac:dyDescent="0.2">
      <c r="A139" s="393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4"/>
      <c r="O139" s="406" t="s">
        <v>70</v>
      </c>
      <c r="P139" s="407"/>
      <c r="Q139" s="407"/>
      <c r="R139" s="407"/>
      <c r="S139" s="407"/>
      <c r="T139" s="407"/>
      <c r="U139" s="408"/>
      <c r="V139" s="37" t="s">
        <v>71</v>
      </c>
      <c r="W139" s="384">
        <f>IFERROR(W134/H134,"0")+IFERROR(W135/H135,"0")+IFERROR(W136/H136,"0")+IFERROR(W137/H137,"0")+IFERROR(W138/H138,"0")</f>
        <v>253.8095238095238</v>
      </c>
      <c r="X139" s="384">
        <f>IFERROR(X134/H134,"0")+IFERROR(X135/H135,"0")+IFERROR(X136/H136,"0")+IFERROR(X137/H137,"0")+IFERROR(X138/H138,"0")</f>
        <v>255</v>
      </c>
      <c r="Y139" s="384">
        <f>IFERROR(IF(Y134="",0,Y134),"0")+IFERROR(IF(Y135="",0,Y135),"0")+IFERROR(IF(Y136="",0,Y136),"0")+IFERROR(IF(Y137="",0,Y137),"0")+IFERROR(IF(Y138="",0,Y138),"0")</f>
        <v>2.85867</v>
      </c>
      <c r="Z139" s="385"/>
      <c r="AA139" s="385"/>
    </row>
    <row r="140" spans="1:67" x14ac:dyDescent="0.2">
      <c r="A140" s="389"/>
      <c r="B140" s="389"/>
      <c r="C140" s="389"/>
      <c r="D140" s="389"/>
      <c r="E140" s="389"/>
      <c r="F140" s="389"/>
      <c r="G140" s="389"/>
      <c r="H140" s="389"/>
      <c r="I140" s="389"/>
      <c r="J140" s="389"/>
      <c r="K140" s="389"/>
      <c r="L140" s="389"/>
      <c r="M140" s="389"/>
      <c r="N140" s="394"/>
      <c r="O140" s="406" t="s">
        <v>70</v>
      </c>
      <c r="P140" s="407"/>
      <c r="Q140" s="407"/>
      <c r="R140" s="407"/>
      <c r="S140" s="407"/>
      <c r="T140" s="407"/>
      <c r="U140" s="408"/>
      <c r="V140" s="37" t="s">
        <v>66</v>
      </c>
      <c r="W140" s="384">
        <f>IFERROR(SUM(W134:W138),"0")</f>
        <v>1054</v>
      </c>
      <c r="X140" s="384">
        <f>IFERROR(SUM(X134:X138),"0")</f>
        <v>1060.2</v>
      </c>
      <c r="Y140" s="37"/>
      <c r="Z140" s="385"/>
      <c r="AA140" s="385"/>
    </row>
    <row r="141" spans="1:67" ht="27.75" customHeight="1" x14ac:dyDescent="0.2">
      <c r="A141" s="396" t="s">
        <v>235</v>
      </c>
      <c r="B141" s="397"/>
      <c r="C141" s="397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397"/>
      <c r="P141" s="397"/>
      <c r="Q141" s="397"/>
      <c r="R141" s="397"/>
      <c r="S141" s="397"/>
      <c r="T141" s="397"/>
      <c r="U141" s="397"/>
      <c r="V141" s="397"/>
      <c r="W141" s="397"/>
      <c r="X141" s="397"/>
      <c r="Y141" s="397"/>
      <c r="Z141" s="48"/>
      <c r="AA141" s="48"/>
    </row>
    <row r="142" spans="1:67" ht="16.5" customHeight="1" x14ac:dyDescent="0.25">
      <c r="A142" s="452" t="s">
        <v>236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6"/>
      <c r="AA142" s="376"/>
    </row>
    <row r="143" spans="1:67" ht="14.25" customHeight="1" x14ac:dyDescent="0.25">
      <c r="A143" s="388" t="s">
        <v>113</v>
      </c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389"/>
      <c r="P143" s="389"/>
      <c r="Q143" s="389"/>
      <c r="R143" s="389"/>
      <c r="S143" s="389"/>
      <c r="T143" s="389"/>
      <c r="U143" s="389"/>
      <c r="V143" s="389"/>
      <c r="W143" s="389"/>
      <c r="X143" s="389"/>
      <c r="Y143" s="389"/>
      <c r="Z143" s="375"/>
      <c r="AA143" s="375"/>
    </row>
    <row r="144" spans="1:67" ht="27" customHeight="1" x14ac:dyDescent="0.25">
      <c r="A144" s="54" t="s">
        <v>237</v>
      </c>
      <c r="B144" s="54" t="s">
        <v>238</v>
      </c>
      <c r="C144" s="31">
        <v>4301011223</v>
      </c>
      <c r="D144" s="386">
        <v>4607091383423</v>
      </c>
      <c r="E144" s="387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127</v>
      </c>
      <c r="M144" s="33"/>
      <c r="N144" s="32">
        <v>35</v>
      </c>
      <c r="O144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1"/>
      <c r="Q144" s="391"/>
      <c r="R144" s="391"/>
      <c r="S144" s="387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386">
        <v>4680115885707</v>
      </c>
      <c r="E145" s="387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94" t="s">
        <v>241</v>
      </c>
      <c r="P145" s="391"/>
      <c r="Q145" s="391"/>
      <c r="R145" s="391"/>
      <c r="S145" s="387"/>
      <c r="T145" s="34"/>
      <c r="U145" s="34"/>
      <c r="V145" s="35" t="s">
        <v>66</v>
      </c>
      <c r="W145" s="382">
        <v>0</v>
      </c>
      <c r="X145" s="38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242</v>
      </c>
      <c r="B146" s="54" t="s">
        <v>243</v>
      </c>
      <c r="C146" s="31">
        <v>4301011878</v>
      </c>
      <c r="D146" s="386">
        <v>4680115885660</v>
      </c>
      <c r="E146" s="387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75" t="s">
        <v>244</v>
      </c>
      <c r="P146" s="391"/>
      <c r="Q146" s="391"/>
      <c r="R146" s="391"/>
      <c r="S146" s="387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customHeight="1" x14ac:dyDescent="0.25">
      <c r="A147" s="54" t="s">
        <v>245</v>
      </c>
      <c r="B147" s="54" t="s">
        <v>246</v>
      </c>
      <c r="C147" s="31">
        <v>4301011879</v>
      </c>
      <c r="D147" s="386">
        <v>4680115885691</v>
      </c>
      <c r="E147" s="387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500" t="s">
        <v>247</v>
      </c>
      <c r="P147" s="391"/>
      <c r="Q147" s="391"/>
      <c r="R147" s="391"/>
      <c r="S147" s="387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248</v>
      </c>
      <c r="B148" s="54" t="s">
        <v>249</v>
      </c>
      <c r="C148" s="31">
        <v>4301011877</v>
      </c>
      <c r="D148" s="386">
        <v>4680115885714</v>
      </c>
      <c r="E148" s="387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663" t="s">
        <v>250</v>
      </c>
      <c r="P148" s="391"/>
      <c r="Q148" s="391"/>
      <c r="R148" s="391"/>
      <c r="S148" s="387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x14ac:dyDescent="0.2">
      <c r="A149" s="393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4"/>
      <c r="O149" s="406" t="s">
        <v>70</v>
      </c>
      <c r="P149" s="407"/>
      <c r="Q149" s="407"/>
      <c r="R149" s="407"/>
      <c r="S149" s="407"/>
      <c r="T149" s="407"/>
      <c r="U149" s="408"/>
      <c r="V149" s="37" t="s">
        <v>71</v>
      </c>
      <c r="W149" s="384">
        <f>IFERROR(W144/H144,"0")+IFERROR(W145/H145,"0")+IFERROR(W146/H146,"0")+IFERROR(W147/H147,"0")+IFERROR(W148/H148,"0")</f>
        <v>0</v>
      </c>
      <c r="X149" s="384">
        <f>IFERROR(X144/H144,"0")+IFERROR(X145/H145,"0")+IFERROR(X146/H146,"0")+IFERROR(X147/H147,"0")+IFERROR(X148/H148,"0")</f>
        <v>0</v>
      </c>
      <c r="Y149" s="384">
        <f>IFERROR(IF(Y144="",0,Y144),"0")+IFERROR(IF(Y145="",0,Y145),"0")+IFERROR(IF(Y146="",0,Y146),"0")+IFERROR(IF(Y147="",0,Y147),"0")+IFERROR(IF(Y148="",0,Y148),"0")</f>
        <v>0</v>
      </c>
      <c r="Z149" s="385"/>
      <c r="AA149" s="385"/>
    </row>
    <row r="150" spans="1:67" x14ac:dyDescent="0.2">
      <c r="A150" s="389"/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94"/>
      <c r="O150" s="406" t="s">
        <v>70</v>
      </c>
      <c r="P150" s="407"/>
      <c r="Q150" s="407"/>
      <c r="R150" s="407"/>
      <c r="S150" s="407"/>
      <c r="T150" s="407"/>
      <c r="U150" s="408"/>
      <c r="V150" s="37" t="s">
        <v>66</v>
      </c>
      <c r="W150" s="384">
        <f>IFERROR(SUM(W144:W148),"0")</f>
        <v>0</v>
      </c>
      <c r="X150" s="384">
        <f>IFERROR(SUM(X144:X148),"0")</f>
        <v>0</v>
      </c>
      <c r="Y150" s="37"/>
      <c r="Z150" s="385"/>
      <c r="AA150" s="385"/>
    </row>
    <row r="151" spans="1:67" ht="16.5" customHeight="1" x14ac:dyDescent="0.25">
      <c r="A151" s="452" t="s">
        <v>251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6"/>
      <c r="AA151" s="376"/>
    </row>
    <row r="152" spans="1:67" ht="14.25" customHeight="1" x14ac:dyDescent="0.25">
      <c r="A152" s="388" t="s">
        <v>61</v>
      </c>
      <c r="B152" s="389"/>
      <c r="C152" s="389"/>
      <c r="D152" s="389"/>
      <c r="E152" s="389"/>
      <c r="F152" s="389"/>
      <c r="G152" s="389"/>
      <c r="H152" s="389"/>
      <c r="I152" s="389"/>
      <c r="J152" s="389"/>
      <c r="K152" s="389"/>
      <c r="L152" s="389"/>
      <c r="M152" s="389"/>
      <c r="N152" s="389"/>
      <c r="O152" s="389"/>
      <c r="P152" s="389"/>
      <c r="Q152" s="389"/>
      <c r="R152" s="389"/>
      <c r="S152" s="389"/>
      <c r="T152" s="389"/>
      <c r="U152" s="389"/>
      <c r="V152" s="389"/>
      <c r="W152" s="389"/>
      <c r="X152" s="389"/>
      <c r="Y152" s="389"/>
      <c r="Z152" s="375"/>
      <c r="AA152" s="375"/>
    </row>
    <row r="153" spans="1:67" ht="27" customHeight="1" x14ac:dyDescent="0.25">
      <c r="A153" s="54" t="s">
        <v>252</v>
      </c>
      <c r="B153" s="54" t="s">
        <v>253</v>
      </c>
      <c r="C153" s="31">
        <v>4301031191</v>
      </c>
      <c r="D153" s="386">
        <v>4680115880993</v>
      </c>
      <c r="E153" s="387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1"/>
      <c r="Q153" s="391"/>
      <c r="R153" s="391"/>
      <c r="S153" s="387"/>
      <c r="T153" s="34"/>
      <c r="U153" s="34"/>
      <c r="V153" s="35" t="s">
        <v>66</v>
      </c>
      <c r="W153" s="382">
        <v>60</v>
      </c>
      <c r="X153" s="383">
        <f t="shared" ref="X153:X160" si="23">IFERROR(IF(W153="",0,CEILING((W153/$H153),1)*$H153),"")</f>
        <v>63</v>
      </c>
      <c r="Y153" s="36">
        <f>IFERROR(IF(X153=0,"",ROUNDUP(X153/H153,0)*0.00753),"")</f>
        <v>0.11295000000000001</v>
      </c>
      <c r="Z153" s="56"/>
      <c r="AA153" s="57"/>
      <c r="AE153" s="64"/>
      <c r="BB153" s="146" t="s">
        <v>1</v>
      </c>
      <c r="BL153" s="64">
        <f t="shared" ref="BL153:BL160" si="24">IFERROR(W153*I153/H153,"0")</f>
        <v>63.714285714285715</v>
      </c>
      <c r="BM153" s="64">
        <f t="shared" ref="BM153:BM160" si="25">IFERROR(X153*I153/H153,"0")</f>
        <v>66.900000000000006</v>
      </c>
      <c r="BN153" s="64">
        <f t="shared" ref="BN153:BN160" si="26">IFERROR(1/J153*(W153/H153),"0")</f>
        <v>9.1575091575091569E-2</v>
      </c>
      <c r="BO153" s="64">
        <f t="shared" ref="BO153:BO160" si="27">IFERROR(1/J153*(X153/H153),"0")</f>
        <v>9.6153846153846145E-2</v>
      </c>
    </row>
    <row r="154" spans="1:67" ht="27" customHeight="1" x14ac:dyDescent="0.25">
      <c r="A154" s="54" t="s">
        <v>254</v>
      </c>
      <c r="B154" s="54" t="s">
        <v>255</v>
      </c>
      <c r="C154" s="31">
        <v>4301031204</v>
      </c>
      <c r="D154" s="386">
        <v>4680115881761</v>
      </c>
      <c r="E154" s="387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1"/>
      <c r="Q154" s="391"/>
      <c r="R154" s="391"/>
      <c r="S154" s="387"/>
      <c r="T154" s="34"/>
      <c r="U154" s="34"/>
      <c r="V154" s="35" t="s">
        <v>66</v>
      </c>
      <c r="W154" s="382">
        <v>20</v>
      </c>
      <c r="X154" s="383">
        <f t="shared" si="23"/>
        <v>21</v>
      </c>
      <c r="Y154" s="36">
        <f>IFERROR(IF(X154=0,"",ROUNDUP(X154/H154,0)*0.00753),"")</f>
        <v>3.7650000000000003E-2</v>
      </c>
      <c r="Z154" s="56"/>
      <c r="AA154" s="57"/>
      <c r="AE154" s="64"/>
      <c r="BB154" s="147" t="s">
        <v>1</v>
      </c>
      <c r="BL154" s="64">
        <f t="shared" si="24"/>
        <v>21.238095238095237</v>
      </c>
      <c r="BM154" s="64">
        <f t="shared" si="25"/>
        <v>22.299999999999997</v>
      </c>
      <c r="BN154" s="64">
        <f t="shared" si="26"/>
        <v>3.0525030525030524E-2</v>
      </c>
      <c r="BO154" s="64">
        <f t="shared" si="27"/>
        <v>3.2051282051282048E-2</v>
      </c>
    </row>
    <row r="155" spans="1:67" ht="27" customHeight="1" x14ac:dyDescent="0.25">
      <c r="A155" s="54" t="s">
        <v>256</v>
      </c>
      <c r="B155" s="54" t="s">
        <v>257</v>
      </c>
      <c r="C155" s="31">
        <v>4301031201</v>
      </c>
      <c r="D155" s="386">
        <v>4680115881563</v>
      </c>
      <c r="E155" s="387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1"/>
      <c r="Q155" s="391"/>
      <c r="R155" s="391"/>
      <c r="S155" s="387"/>
      <c r="T155" s="34"/>
      <c r="U155" s="34"/>
      <c r="V155" s="35" t="s">
        <v>66</v>
      </c>
      <c r="W155" s="382">
        <v>0</v>
      </c>
      <c r="X155" s="383">
        <f t="shared" si="23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4301031199</v>
      </c>
      <c r="D156" s="386">
        <v>4680115880986</v>
      </c>
      <c r="E156" s="387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1"/>
      <c r="Q156" s="391"/>
      <c r="R156" s="391"/>
      <c r="S156" s="387"/>
      <c r="T156" s="34"/>
      <c r="U156" s="34"/>
      <c r="V156" s="35" t="s">
        <v>66</v>
      </c>
      <c r="W156" s="382">
        <v>105</v>
      </c>
      <c r="X156" s="383">
        <f t="shared" si="23"/>
        <v>105</v>
      </c>
      <c r="Y156" s="36">
        <f>IFERROR(IF(X156=0,"",ROUNDUP(X156/H156,0)*0.00502),"")</f>
        <v>0.251</v>
      </c>
      <c r="Z156" s="56"/>
      <c r="AA156" s="57"/>
      <c r="AE156" s="64"/>
      <c r="BB156" s="149" t="s">
        <v>1</v>
      </c>
      <c r="BL156" s="64">
        <f t="shared" si="24"/>
        <v>111.5</v>
      </c>
      <c r="BM156" s="64">
        <f t="shared" si="25"/>
        <v>111.5</v>
      </c>
      <c r="BN156" s="64">
        <f t="shared" si="26"/>
        <v>0.21367521367521369</v>
      </c>
      <c r="BO156" s="64">
        <f t="shared" si="27"/>
        <v>0.21367521367521369</v>
      </c>
    </row>
    <row r="157" spans="1:67" ht="27" customHeight="1" x14ac:dyDescent="0.25">
      <c r="A157" s="54" t="s">
        <v>260</v>
      </c>
      <c r="B157" s="54" t="s">
        <v>261</v>
      </c>
      <c r="C157" s="31">
        <v>4301031205</v>
      </c>
      <c r="D157" s="386">
        <v>4680115881785</v>
      </c>
      <c r="E157" s="387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1"/>
      <c r="Q157" s="391"/>
      <c r="R157" s="391"/>
      <c r="S157" s="387"/>
      <c r="T157" s="34"/>
      <c r="U157" s="34"/>
      <c r="V157" s="35" t="s">
        <v>66</v>
      </c>
      <c r="W157" s="382">
        <v>140</v>
      </c>
      <c r="X157" s="383">
        <f t="shared" si="23"/>
        <v>140.70000000000002</v>
      </c>
      <c r="Y157" s="36">
        <f>IFERROR(IF(X157=0,"",ROUNDUP(X157/H157,0)*0.00502),"")</f>
        <v>0.33634000000000003</v>
      </c>
      <c r="Z157" s="56"/>
      <c r="AA157" s="57"/>
      <c r="AE157" s="64"/>
      <c r="BB157" s="150" t="s">
        <v>1</v>
      </c>
      <c r="BL157" s="64">
        <f t="shared" si="24"/>
        <v>148.66666666666666</v>
      </c>
      <c r="BM157" s="64">
        <f t="shared" si="25"/>
        <v>149.41</v>
      </c>
      <c r="BN157" s="64">
        <f t="shared" si="26"/>
        <v>0.28490028490028491</v>
      </c>
      <c r="BO157" s="64">
        <f t="shared" si="27"/>
        <v>0.28632478632478636</v>
      </c>
    </row>
    <row r="158" spans="1:67" ht="27" customHeight="1" x14ac:dyDescent="0.25">
      <c r="A158" s="54" t="s">
        <v>262</v>
      </c>
      <c r="B158" s="54" t="s">
        <v>263</v>
      </c>
      <c r="C158" s="31">
        <v>4301031202</v>
      </c>
      <c r="D158" s="386">
        <v>4680115881679</v>
      </c>
      <c r="E158" s="387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1"/>
      <c r="Q158" s="391"/>
      <c r="R158" s="391"/>
      <c r="S158" s="387"/>
      <c r="T158" s="34"/>
      <c r="U158" s="34"/>
      <c r="V158" s="35" t="s">
        <v>66</v>
      </c>
      <c r="W158" s="382">
        <v>175</v>
      </c>
      <c r="X158" s="383">
        <f t="shared" si="23"/>
        <v>176.4</v>
      </c>
      <c r="Y158" s="36">
        <f>IFERROR(IF(X158=0,"",ROUNDUP(X158/H158,0)*0.00502),"")</f>
        <v>0.42168</v>
      </c>
      <c r="Z158" s="56"/>
      <c r="AA158" s="57"/>
      <c r="AE158" s="64"/>
      <c r="BB158" s="151" t="s">
        <v>1</v>
      </c>
      <c r="BL158" s="64">
        <f t="shared" si="24"/>
        <v>183.33333333333334</v>
      </c>
      <c r="BM158" s="64">
        <f t="shared" si="25"/>
        <v>184.8</v>
      </c>
      <c r="BN158" s="64">
        <f t="shared" si="26"/>
        <v>0.35612535612535612</v>
      </c>
      <c r="BO158" s="64">
        <f t="shared" si="27"/>
        <v>0.35897435897435903</v>
      </c>
    </row>
    <row r="159" spans="1:67" ht="27" customHeight="1" x14ac:dyDescent="0.25">
      <c r="A159" s="54" t="s">
        <v>264</v>
      </c>
      <c r="B159" s="54" t="s">
        <v>265</v>
      </c>
      <c r="C159" s="31">
        <v>4301031158</v>
      </c>
      <c r="D159" s="386">
        <v>4680115880191</v>
      </c>
      <c r="E159" s="387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1"/>
      <c r="Q159" s="391"/>
      <c r="R159" s="391"/>
      <c r="S159" s="387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customHeight="1" x14ac:dyDescent="0.25">
      <c r="A160" s="54" t="s">
        <v>266</v>
      </c>
      <c r="B160" s="54" t="s">
        <v>267</v>
      </c>
      <c r="C160" s="31">
        <v>4301031245</v>
      </c>
      <c r="D160" s="386">
        <v>4680115883963</v>
      </c>
      <c r="E160" s="387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1"/>
      <c r="Q160" s="391"/>
      <c r="R160" s="391"/>
      <c r="S160" s="387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x14ac:dyDescent="0.2">
      <c r="A161" s="393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4"/>
      <c r="O161" s="406" t="s">
        <v>70</v>
      </c>
      <c r="P161" s="407"/>
      <c r="Q161" s="407"/>
      <c r="R161" s="407"/>
      <c r="S161" s="407"/>
      <c r="T161" s="407"/>
      <c r="U161" s="408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219.04761904761904</v>
      </c>
      <c r="X161" s="384">
        <f>IFERROR(X153/H153,"0")+IFERROR(X154/H154,"0")+IFERROR(X155/H155,"0")+IFERROR(X156/H156,"0")+IFERROR(X157/H157,"0")+IFERROR(X158/H158,"0")+IFERROR(X159/H159,"0")+IFERROR(X160/H160,"0")</f>
        <v>221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1.1596200000000001</v>
      </c>
      <c r="Z161" s="385"/>
      <c r="AA161" s="385"/>
    </row>
    <row r="162" spans="1:67" x14ac:dyDescent="0.2">
      <c r="A162" s="389"/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94"/>
      <c r="O162" s="406" t="s">
        <v>70</v>
      </c>
      <c r="P162" s="407"/>
      <c r="Q162" s="407"/>
      <c r="R162" s="407"/>
      <c r="S162" s="407"/>
      <c r="T162" s="407"/>
      <c r="U162" s="408"/>
      <c r="V162" s="37" t="s">
        <v>66</v>
      </c>
      <c r="W162" s="384">
        <f>IFERROR(SUM(W153:W160),"0")</f>
        <v>500</v>
      </c>
      <c r="X162" s="384">
        <f>IFERROR(SUM(X153:X160),"0")</f>
        <v>506.1</v>
      </c>
      <c r="Y162" s="37"/>
      <c r="Z162" s="385"/>
      <c r="AA162" s="385"/>
    </row>
    <row r="163" spans="1:67" ht="16.5" customHeight="1" x14ac:dyDescent="0.25">
      <c r="A163" s="452" t="s">
        <v>268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6"/>
      <c r="AA163" s="376"/>
    </row>
    <row r="164" spans="1:67" ht="14.25" customHeight="1" x14ac:dyDescent="0.25">
      <c r="A164" s="388" t="s">
        <v>113</v>
      </c>
      <c r="B164" s="389"/>
      <c r="C164" s="389"/>
      <c r="D164" s="389"/>
      <c r="E164" s="389"/>
      <c r="F164" s="389"/>
      <c r="G164" s="389"/>
      <c r="H164" s="389"/>
      <c r="I164" s="389"/>
      <c r="J164" s="389"/>
      <c r="K164" s="389"/>
      <c r="L164" s="389"/>
      <c r="M164" s="389"/>
      <c r="N164" s="389"/>
      <c r="O164" s="389"/>
      <c r="P164" s="389"/>
      <c r="Q164" s="389"/>
      <c r="R164" s="389"/>
      <c r="S164" s="389"/>
      <c r="T164" s="389"/>
      <c r="U164" s="389"/>
      <c r="V164" s="389"/>
      <c r="W164" s="389"/>
      <c r="X164" s="389"/>
      <c r="Y164" s="389"/>
      <c r="Z164" s="375"/>
      <c r="AA164" s="375"/>
    </row>
    <row r="165" spans="1:67" ht="16.5" customHeight="1" x14ac:dyDescent="0.25">
      <c r="A165" s="54" t="s">
        <v>269</v>
      </c>
      <c r="B165" s="54" t="s">
        <v>270</v>
      </c>
      <c r="C165" s="31">
        <v>4301011450</v>
      </c>
      <c r="D165" s="386">
        <v>4680115881402</v>
      </c>
      <c r="E165" s="387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6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1"/>
      <c r="Q165" s="391"/>
      <c r="R165" s="391"/>
      <c r="S165" s="387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customHeight="1" x14ac:dyDescent="0.25">
      <c r="A166" s="54" t="s">
        <v>271</v>
      </c>
      <c r="B166" s="54" t="s">
        <v>272</v>
      </c>
      <c r="C166" s="31">
        <v>4301011454</v>
      </c>
      <c r="D166" s="386">
        <v>4680115881396</v>
      </c>
      <c r="E166" s="387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5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1"/>
      <c r="Q166" s="391"/>
      <c r="R166" s="391"/>
      <c r="S166" s="387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x14ac:dyDescent="0.2">
      <c r="A167" s="393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4"/>
      <c r="O167" s="406" t="s">
        <v>70</v>
      </c>
      <c r="P167" s="407"/>
      <c r="Q167" s="407"/>
      <c r="R167" s="407"/>
      <c r="S167" s="407"/>
      <c r="T167" s="407"/>
      <c r="U167" s="408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x14ac:dyDescent="0.2">
      <c r="A168" s="389"/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94"/>
      <c r="O168" s="406" t="s">
        <v>70</v>
      </c>
      <c r="P168" s="407"/>
      <c r="Q168" s="407"/>
      <c r="R168" s="407"/>
      <c r="S168" s="407"/>
      <c r="T168" s="407"/>
      <c r="U168" s="408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customHeight="1" x14ac:dyDescent="0.25">
      <c r="A169" s="388" t="s">
        <v>105</v>
      </c>
      <c r="B169" s="389"/>
      <c r="C169" s="389"/>
      <c r="D169" s="389"/>
      <c r="E169" s="389"/>
      <c r="F169" s="389"/>
      <c r="G169" s="389"/>
      <c r="H169" s="389"/>
      <c r="I169" s="389"/>
      <c r="J169" s="389"/>
      <c r="K169" s="389"/>
      <c r="L169" s="389"/>
      <c r="M169" s="389"/>
      <c r="N169" s="389"/>
      <c r="O169" s="389"/>
      <c r="P169" s="389"/>
      <c r="Q169" s="389"/>
      <c r="R169" s="389"/>
      <c r="S169" s="389"/>
      <c r="T169" s="389"/>
      <c r="U169" s="389"/>
      <c r="V169" s="389"/>
      <c r="W169" s="389"/>
      <c r="X169" s="389"/>
      <c r="Y169" s="389"/>
      <c r="Z169" s="375"/>
      <c r="AA169" s="375"/>
    </row>
    <row r="170" spans="1:67" ht="16.5" customHeight="1" x14ac:dyDescent="0.25">
      <c r="A170" s="54" t="s">
        <v>273</v>
      </c>
      <c r="B170" s="54" t="s">
        <v>274</v>
      </c>
      <c r="C170" s="31">
        <v>4301020262</v>
      </c>
      <c r="D170" s="386">
        <v>4680115882935</v>
      </c>
      <c r="E170" s="387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127</v>
      </c>
      <c r="M170" s="33"/>
      <c r="N170" s="32">
        <v>50</v>
      </c>
      <c r="O170" s="4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1"/>
      <c r="Q170" s="391"/>
      <c r="R170" s="391"/>
      <c r="S170" s="387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customHeight="1" x14ac:dyDescent="0.25">
      <c r="A171" s="54" t="s">
        <v>275</v>
      </c>
      <c r="B171" s="54" t="s">
        <v>276</v>
      </c>
      <c r="C171" s="31">
        <v>4301020220</v>
      </c>
      <c r="D171" s="386">
        <v>4680115880764</v>
      </c>
      <c r="E171" s="387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7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1"/>
      <c r="Q171" s="391"/>
      <c r="R171" s="391"/>
      <c r="S171" s="387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x14ac:dyDescent="0.2">
      <c r="A172" s="393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4"/>
      <c r="O172" s="406" t="s">
        <v>70</v>
      </c>
      <c r="P172" s="407"/>
      <c r="Q172" s="407"/>
      <c r="R172" s="407"/>
      <c r="S172" s="407"/>
      <c r="T172" s="407"/>
      <c r="U172" s="408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x14ac:dyDescent="0.2">
      <c r="A173" s="389"/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94"/>
      <c r="O173" s="406" t="s">
        <v>70</v>
      </c>
      <c r="P173" s="407"/>
      <c r="Q173" s="407"/>
      <c r="R173" s="407"/>
      <c r="S173" s="407"/>
      <c r="T173" s="407"/>
      <c r="U173" s="408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customHeight="1" x14ac:dyDescent="0.25">
      <c r="A174" s="388" t="s">
        <v>61</v>
      </c>
      <c r="B174" s="389"/>
      <c r="C174" s="389"/>
      <c r="D174" s="389"/>
      <c r="E174" s="389"/>
      <c r="F174" s="389"/>
      <c r="G174" s="389"/>
      <c r="H174" s="389"/>
      <c r="I174" s="389"/>
      <c r="J174" s="389"/>
      <c r="K174" s="389"/>
      <c r="L174" s="389"/>
      <c r="M174" s="389"/>
      <c r="N174" s="389"/>
      <c r="O174" s="389"/>
      <c r="P174" s="389"/>
      <c r="Q174" s="389"/>
      <c r="R174" s="389"/>
      <c r="S174" s="389"/>
      <c r="T174" s="389"/>
      <c r="U174" s="389"/>
      <c r="V174" s="389"/>
      <c r="W174" s="389"/>
      <c r="X174" s="389"/>
      <c r="Y174" s="389"/>
      <c r="Z174" s="375"/>
      <c r="AA174" s="375"/>
    </row>
    <row r="175" spans="1:67" ht="27" customHeight="1" x14ac:dyDescent="0.25">
      <c r="A175" s="54" t="s">
        <v>277</v>
      </c>
      <c r="B175" s="54" t="s">
        <v>278</v>
      </c>
      <c r="C175" s="31">
        <v>4301031224</v>
      </c>
      <c r="D175" s="386">
        <v>4680115882683</v>
      </c>
      <c r="E175" s="387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1"/>
      <c r="Q175" s="391"/>
      <c r="R175" s="391"/>
      <c r="S175" s="387"/>
      <c r="T175" s="34"/>
      <c r="U175" s="34"/>
      <c r="V175" s="35" t="s">
        <v>66</v>
      </c>
      <c r="W175" s="382">
        <v>90</v>
      </c>
      <c r="X175" s="383">
        <f t="shared" ref="X175:X182" si="28">IFERROR(IF(W175="",0,CEILING((W175/$H175),1)*$H175),"")</f>
        <v>91.800000000000011</v>
      </c>
      <c r="Y175" s="36">
        <f>IFERROR(IF(X175=0,"",ROUNDUP(X175/H175,0)*0.00937),"")</f>
        <v>0.15928999999999999</v>
      </c>
      <c r="Z175" s="56"/>
      <c r="AA175" s="57"/>
      <c r="AE175" s="64"/>
      <c r="BB175" s="158" t="s">
        <v>1</v>
      </c>
      <c r="BL175" s="64">
        <f t="shared" ref="BL175:BL182" si="29">IFERROR(W175*I175/H175,"0")</f>
        <v>93.5</v>
      </c>
      <c r="BM175" s="64">
        <f t="shared" ref="BM175:BM182" si="30">IFERROR(X175*I175/H175,"0")</f>
        <v>95.37</v>
      </c>
      <c r="BN175" s="64">
        <f t="shared" ref="BN175:BN182" si="31">IFERROR(1/J175*(W175/H175),"0")</f>
        <v>0.13888888888888887</v>
      </c>
      <c r="BO175" s="64">
        <f t="shared" ref="BO175:BO182" si="32">IFERROR(1/J175*(X175/H175),"0")</f>
        <v>0.14166666666666666</v>
      </c>
    </row>
    <row r="176" spans="1:67" ht="27" customHeight="1" x14ac:dyDescent="0.25">
      <c r="A176" s="54" t="s">
        <v>279</v>
      </c>
      <c r="B176" s="54" t="s">
        <v>280</v>
      </c>
      <c r="C176" s="31">
        <v>4301031230</v>
      </c>
      <c r="D176" s="386">
        <v>4680115882690</v>
      </c>
      <c r="E176" s="387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1"/>
      <c r="Q176" s="391"/>
      <c r="R176" s="391"/>
      <c r="S176" s="387"/>
      <c r="T176" s="34"/>
      <c r="U176" s="34"/>
      <c r="V176" s="35" t="s">
        <v>66</v>
      </c>
      <c r="W176" s="382">
        <v>60</v>
      </c>
      <c r="X176" s="383">
        <f t="shared" si="28"/>
        <v>64.800000000000011</v>
      </c>
      <c r="Y176" s="36">
        <f>IFERROR(IF(X176=0,"",ROUNDUP(X176/H176,0)*0.00937),"")</f>
        <v>0.11244</v>
      </c>
      <c r="Z176" s="56"/>
      <c r="AA176" s="57"/>
      <c r="AE176" s="64"/>
      <c r="BB176" s="159" t="s">
        <v>1</v>
      </c>
      <c r="BL176" s="64">
        <f t="shared" si="29"/>
        <v>62.333333333333336</v>
      </c>
      <c r="BM176" s="64">
        <f t="shared" si="30"/>
        <v>67.320000000000007</v>
      </c>
      <c r="BN176" s="64">
        <f t="shared" si="31"/>
        <v>9.2592592592592587E-2</v>
      </c>
      <c r="BO176" s="64">
        <f t="shared" si="32"/>
        <v>0.10000000000000002</v>
      </c>
    </row>
    <row r="177" spans="1:67" ht="27" customHeight="1" x14ac:dyDescent="0.25">
      <c r="A177" s="54" t="s">
        <v>281</v>
      </c>
      <c r="B177" s="54" t="s">
        <v>282</v>
      </c>
      <c r="C177" s="31">
        <v>4301031220</v>
      </c>
      <c r="D177" s="386">
        <v>4680115882669</v>
      </c>
      <c r="E177" s="387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1"/>
      <c r="Q177" s="391"/>
      <c r="R177" s="391"/>
      <c r="S177" s="387"/>
      <c r="T177" s="34"/>
      <c r="U177" s="34"/>
      <c r="V177" s="35" t="s">
        <v>66</v>
      </c>
      <c r="W177" s="382">
        <v>180</v>
      </c>
      <c r="X177" s="383">
        <f t="shared" si="28"/>
        <v>183.60000000000002</v>
      </c>
      <c r="Y177" s="36">
        <f>IFERROR(IF(X177=0,"",ROUNDUP(X177/H177,0)*0.00937),"")</f>
        <v>0.31857999999999997</v>
      </c>
      <c r="Z177" s="56"/>
      <c r="AA177" s="57"/>
      <c r="AE177" s="64"/>
      <c r="BB177" s="160" t="s">
        <v>1</v>
      </c>
      <c r="BL177" s="64">
        <f t="shared" si="29"/>
        <v>187</v>
      </c>
      <c r="BM177" s="64">
        <f t="shared" si="30"/>
        <v>190.74</v>
      </c>
      <c r="BN177" s="64">
        <f t="shared" si="31"/>
        <v>0.27777777777777773</v>
      </c>
      <c r="BO177" s="64">
        <f t="shared" si="32"/>
        <v>0.28333333333333333</v>
      </c>
    </row>
    <row r="178" spans="1:67" ht="27" customHeight="1" x14ac:dyDescent="0.25">
      <c r="A178" s="54" t="s">
        <v>283</v>
      </c>
      <c r="B178" s="54" t="s">
        <v>284</v>
      </c>
      <c r="C178" s="31">
        <v>4301031221</v>
      </c>
      <c r="D178" s="386">
        <v>4680115882676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1"/>
      <c r="Q178" s="391"/>
      <c r="R178" s="391"/>
      <c r="S178" s="387"/>
      <c r="T178" s="34"/>
      <c r="U178" s="34"/>
      <c r="V178" s="35" t="s">
        <v>66</v>
      </c>
      <c r="W178" s="382">
        <v>90</v>
      </c>
      <c r="X178" s="383">
        <f t="shared" si="28"/>
        <v>91.800000000000011</v>
      </c>
      <c r="Y178" s="36">
        <f>IFERROR(IF(X178=0,"",ROUNDUP(X178/H178,0)*0.00937),"")</f>
        <v>0.15928999999999999</v>
      </c>
      <c r="Z178" s="56"/>
      <c r="AA178" s="57"/>
      <c r="AE178" s="64"/>
      <c r="BB178" s="161" t="s">
        <v>1</v>
      </c>
      <c r="BL178" s="64">
        <f t="shared" si="29"/>
        <v>93.5</v>
      </c>
      <c r="BM178" s="64">
        <f t="shared" si="30"/>
        <v>95.37</v>
      </c>
      <c r="BN178" s="64">
        <f t="shared" si="31"/>
        <v>0.13888888888888887</v>
      </c>
      <c r="BO178" s="64">
        <f t="shared" si="32"/>
        <v>0.14166666666666666</v>
      </c>
    </row>
    <row r="179" spans="1:67" ht="27" customHeight="1" x14ac:dyDescent="0.25">
      <c r="A179" s="54" t="s">
        <v>285</v>
      </c>
      <c r="B179" s="54" t="s">
        <v>286</v>
      </c>
      <c r="C179" s="31">
        <v>4301031223</v>
      </c>
      <c r="D179" s="386">
        <v>4680115884014</v>
      </c>
      <c r="E179" s="387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1"/>
      <c r="Q179" s="391"/>
      <c r="R179" s="391"/>
      <c r="S179" s="387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4301031222</v>
      </c>
      <c r="D180" s="386">
        <v>4680115884007</v>
      </c>
      <c r="E180" s="387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1"/>
      <c r="Q180" s="391"/>
      <c r="R180" s="391"/>
      <c r="S180" s="387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4301031229</v>
      </c>
      <c r="D181" s="386">
        <v>4680115884038</v>
      </c>
      <c r="E181" s="387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1"/>
      <c r="Q181" s="391"/>
      <c r="R181" s="391"/>
      <c r="S181" s="387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customHeight="1" x14ac:dyDescent="0.25">
      <c r="A182" s="54" t="s">
        <v>291</v>
      </c>
      <c r="B182" s="54" t="s">
        <v>292</v>
      </c>
      <c r="C182" s="31">
        <v>4301031225</v>
      </c>
      <c r="D182" s="386">
        <v>4680115884021</v>
      </c>
      <c r="E182" s="387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5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1"/>
      <c r="Q182" s="391"/>
      <c r="R182" s="391"/>
      <c r="S182" s="387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x14ac:dyDescent="0.2">
      <c r="A183" s="393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4"/>
      <c r="O183" s="406" t="s">
        <v>70</v>
      </c>
      <c r="P183" s="407"/>
      <c r="Q183" s="407"/>
      <c r="R183" s="407"/>
      <c r="S183" s="407"/>
      <c r="T183" s="407"/>
      <c r="U183" s="408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77.777777777777771</v>
      </c>
      <c r="X183" s="384">
        <f>IFERROR(X175/H175,"0")+IFERROR(X176/H176,"0")+IFERROR(X177/H177,"0")+IFERROR(X178/H178,"0")+IFERROR(X179/H179,"0")+IFERROR(X180/H180,"0")+IFERROR(X181/H181,"0")+IFERROR(X182/H182,"0")</f>
        <v>80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0.74959999999999982</v>
      </c>
      <c r="Z183" s="385"/>
      <c r="AA183" s="385"/>
    </row>
    <row r="184" spans="1:67" x14ac:dyDescent="0.2">
      <c r="A184" s="389"/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94"/>
      <c r="O184" s="406" t="s">
        <v>70</v>
      </c>
      <c r="P184" s="407"/>
      <c r="Q184" s="407"/>
      <c r="R184" s="407"/>
      <c r="S184" s="407"/>
      <c r="T184" s="407"/>
      <c r="U184" s="408"/>
      <c r="V184" s="37" t="s">
        <v>66</v>
      </c>
      <c r="W184" s="384">
        <f>IFERROR(SUM(W175:W182),"0")</f>
        <v>420</v>
      </c>
      <c r="X184" s="384">
        <f>IFERROR(SUM(X175:X182),"0")</f>
        <v>432.00000000000006</v>
      </c>
      <c r="Y184" s="37"/>
      <c r="Z184" s="385"/>
      <c r="AA184" s="385"/>
    </row>
    <row r="185" spans="1:67" ht="14.25" customHeight="1" x14ac:dyDescent="0.25">
      <c r="A185" s="388" t="s">
        <v>72</v>
      </c>
      <c r="B185" s="389"/>
      <c r="C185" s="389"/>
      <c r="D185" s="389"/>
      <c r="E185" s="389"/>
      <c r="F185" s="389"/>
      <c r="G185" s="389"/>
      <c r="H185" s="389"/>
      <c r="I185" s="389"/>
      <c r="J185" s="389"/>
      <c r="K185" s="389"/>
      <c r="L185" s="389"/>
      <c r="M185" s="389"/>
      <c r="N185" s="389"/>
      <c r="O185" s="389"/>
      <c r="P185" s="389"/>
      <c r="Q185" s="389"/>
      <c r="R185" s="389"/>
      <c r="S185" s="389"/>
      <c r="T185" s="389"/>
      <c r="U185" s="389"/>
      <c r="V185" s="389"/>
      <c r="W185" s="389"/>
      <c r="X185" s="389"/>
      <c r="Y185" s="389"/>
      <c r="Z185" s="375"/>
      <c r="AA185" s="375"/>
    </row>
    <row r="186" spans="1:67" ht="27" customHeight="1" x14ac:dyDescent="0.25">
      <c r="A186" s="54" t="s">
        <v>293</v>
      </c>
      <c r="B186" s="54" t="s">
        <v>294</v>
      </c>
      <c r="C186" s="31">
        <v>4301051409</v>
      </c>
      <c r="D186" s="386">
        <v>4680115881556</v>
      </c>
      <c r="E186" s="387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127</v>
      </c>
      <c r="M186" s="33"/>
      <c r="N186" s="32">
        <v>45</v>
      </c>
      <c r="O186" s="74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1"/>
      <c r="Q186" s="391"/>
      <c r="R186" s="391"/>
      <c r="S186" s="387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customHeight="1" x14ac:dyDescent="0.25">
      <c r="A187" s="54" t="s">
        <v>295</v>
      </c>
      <c r="B187" s="54" t="s">
        <v>296</v>
      </c>
      <c r="C187" s="31">
        <v>4301051408</v>
      </c>
      <c r="D187" s="386">
        <v>4680115881594</v>
      </c>
      <c r="E187" s="387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127</v>
      </c>
      <c r="M187" s="33"/>
      <c r="N187" s="32">
        <v>40</v>
      </c>
      <c r="O187" s="6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1"/>
      <c r="Q187" s="391"/>
      <c r="R187" s="391"/>
      <c r="S187" s="387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297</v>
      </c>
      <c r="B188" s="54" t="s">
        <v>298</v>
      </c>
      <c r="C188" s="31">
        <v>4301051754</v>
      </c>
      <c r="D188" s="386">
        <v>4680115880962</v>
      </c>
      <c r="E188" s="387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86" t="s">
        <v>299</v>
      </c>
      <c r="P188" s="391"/>
      <c r="Q188" s="391"/>
      <c r="R188" s="391"/>
      <c r="S188" s="387"/>
      <c r="T188" s="34"/>
      <c r="U188" s="34"/>
      <c r="V188" s="35" t="s">
        <v>66</v>
      </c>
      <c r="W188" s="382">
        <v>0</v>
      </c>
      <c r="X188" s="383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300</v>
      </c>
      <c r="B189" s="54" t="s">
        <v>301</v>
      </c>
      <c r="C189" s="31">
        <v>4301051411</v>
      </c>
      <c r="D189" s="386">
        <v>4680115881617</v>
      </c>
      <c r="E189" s="387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127</v>
      </c>
      <c r="M189" s="33"/>
      <c r="N189" s="32">
        <v>40</v>
      </c>
      <c r="O189" s="6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1"/>
      <c r="Q189" s="391"/>
      <c r="R189" s="391"/>
      <c r="S189" s="387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302</v>
      </c>
      <c r="B190" s="54" t="s">
        <v>303</v>
      </c>
      <c r="C190" s="31">
        <v>4301051632</v>
      </c>
      <c r="D190" s="386">
        <v>4680115880573</v>
      </c>
      <c r="E190" s="387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25" t="s">
        <v>304</v>
      </c>
      <c r="P190" s="391"/>
      <c r="Q190" s="391"/>
      <c r="R190" s="391"/>
      <c r="S190" s="387"/>
      <c r="T190" s="34"/>
      <c r="U190" s="34"/>
      <c r="V190" s="35" t="s">
        <v>66</v>
      </c>
      <c r="W190" s="382">
        <v>150</v>
      </c>
      <c r="X190" s="383">
        <f t="shared" si="33"/>
        <v>156.6</v>
      </c>
      <c r="Y190" s="36">
        <f>IFERROR(IF(X190=0,"",ROUNDUP(X190/H190,0)*0.02175),"")</f>
        <v>0.39149999999999996</v>
      </c>
      <c r="Z190" s="56"/>
      <c r="AA190" s="57"/>
      <c r="AE190" s="64"/>
      <c r="BB190" s="170" t="s">
        <v>1</v>
      </c>
      <c r="BL190" s="64">
        <f t="shared" si="34"/>
        <v>159.72413793103448</v>
      </c>
      <c r="BM190" s="64">
        <f t="shared" si="35"/>
        <v>166.75200000000001</v>
      </c>
      <c r="BN190" s="64">
        <f t="shared" si="36"/>
        <v>0.30788177339901479</v>
      </c>
      <c r="BO190" s="64">
        <f t="shared" si="37"/>
        <v>0.3214285714285714</v>
      </c>
    </row>
    <row r="191" spans="1:67" ht="27" customHeight="1" x14ac:dyDescent="0.25">
      <c r="A191" s="54" t="s">
        <v>305</v>
      </c>
      <c r="B191" s="54" t="s">
        <v>306</v>
      </c>
      <c r="C191" s="31">
        <v>4301051487</v>
      </c>
      <c r="D191" s="386">
        <v>4680115881228</v>
      </c>
      <c r="E191" s="387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1"/>
      <c r="Q191" s="391"/>
      <c r="R191" s="391"/>
      <c r="S191" s="387"/>
      <c r="T191" s="34"/>
      <c r="U191" s="34"/>
      <c r="V191" s="35" t="s">
        <v>66</v>
      </c>
      <c r="W191" s="382">
        <v>240</v>
      </c>
      <c r="X191" s="383">
        <f t="shared" si="33"/>
        <v>240</v>
      </c>
      <c r="Y191" s="36">
        <f>IFERROR(IF(X191=0,"",ROUNDUP(X191/H191,0)*0.00753),"")</f>
        <v>0.753</v>
      </c>
      <c r="Z191" s="56"/>
      <c r="AA191" s="57"/>
      <c r="AE191" s="64"/>
      <c r="BB191" s="171" t="s">
        <v>1</v>
      </c>
      <c r="BL191" s="64">
        <f t="shared" si="34"/>
        <v>267.20000000000005</v>
      </c>
      <c r="BM191" s="64">
        <f t="shared" si="35"/>
        <v>267.20000000000005</v>
      </c>
      <c r="BN191" s="64">
        <f t="shared" si="36"/>
        <v>0.64102564102564097</v>
      </c>
      <c r="BO191" s="64">
        <f t="shared" si="37"/>
        <v>0.64102564102564097</v>
      </c>
    </row>
    <row r="192" spans="1:67" ht="27" customHeight="1" x14ac:dyDescent="0.25">
      <c r="A192" s="54" t="s">
        <v>307</v>
      </c>
      <c r="B192" s="54" t="s">
        <v>308</v>
      </c>
      <c r="C192" s="31">
        <v>4301051506</v>
      </c>
      <c r="D192" s="386">
        <v>4680115881037</v>
      </c>
      <c r="E192" s="387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1"/>
      <c r="Q192" s="391"/>
      <c r="R192" s="391"/>
      <c r="S192" s="387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4301051384</v>
      </c>
      <c r="D193" s="386">
        <v>4680115881211</v>
      </c>
      <c r="E193" s="387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1"/>
      <c r="Q193" s="391"/>
      <c r="R193" s="391"/>
      <c r="S193" s="387"/>
      <c r="T193" s="34"/>
      <c r="U193" s="34"/>
      <c r="V193" s="35" t="s">
        <v>66</v>
      </c>
      <c r="W193" s="382">
        <v>400</v>
      </c>
      <c r="X193" s="383">
        <f t="shared" si="33"/>
        <v>400.8</v>
      </c>
      <c r="Y193" s="36">
        <f>IFERROR(IF(X193=0,"",ROUNDUP(X193/H193,0)*0.00753),"")</f>
        <v>1.2575100000000001</v>
      </c>
      <c r="Z193" s="56"/>
      <c r="AA193" s="57"/>
      <c r="AE193" s="64"/>
      <c r="BB193" s="173" t="s">
        <v>1</v>
      </c>
      <c r="BL193" s="64">
        <f t="shared" si="34"/>
        <v>433.33333333333337</v>
      </c>
      <c r="BM193" s="64">
        <f t="shared" si="35"/>
        <v>434.2000000000001</v>
      </c>
      <c r="BN193" s="64">
        <f t="shared" si="36"/>
        <v>1.0683760683760684</v>
      </c>
      <c r="BO193" s="64">
        <f t="shared" si="37"/>
        <v>1.0705128205128205</v>
      </c>
    </row>
    <row r="194" spans="1:67" ht="27" customHeight="1" x14ac:dyDescent="0.25">
      <c r="A194" s="54" t="s">
        <v>311</v>
      </c>
      <c r="B194" s="54" t="s">
        <v>312</v>
      </c>
      <c r="C194" s="31">
        <v>4301051378</v>
      </c>
      <c r="D194" s="386">
        <v>4680115881020</v>
      </c>
      <c r="E194" s="387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1"/>
      <c r="Q194" s="391"/>
      <c r="R194" s="391"/>
      <c r="S194" s="387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4301051407</v>
      </c>
      <c r="D195" s="386">
        <v>4680115882195</v>
      </c>
      <c r="E195" s="387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127</v>
      </c>
      <c r="M195" s="33"/>
      <c r="N195" s="32">
        <v>40</v>
      </c>
      <c r="O195" s="4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1"/>
      <c r="Q195" s="391"/>
      <c r="R195" s="391"/>
      <c r="S195" s="387"/>
      <c r="T195" s="34"/>
      <c r="U195" s="34"/>
      <c r="V195" s="35" t="s">
        <v>66</v>
      </c>
      <c r="W195" s="382">
        <v>320</v>
      </c>
      <c r="X195" s="383">
        <f t="shared" si="33"/>
        <v>321.59999999999997</v>
      </c>
      <c r="Y195" s="36">
        <f t="shared" ref="Y195:Y201" si="38">IFERROR(IF(X195=0,"",ROUNDUP(X195/H195,0)*0.00753),"")</f>
        <v>1.00902</v>
      </c>
      <c r="Z195" s="56"/>
      <c r="AA195" s="57"/>
      <c r="AE195" s="64"/>
      <c r="BB195" s="175" t="s">
        <v>1</v>
      </c>
      <c r="BL195" s="64">
        <f t="shared" si="34"/>
        <v>358.66666666666669</v>
      </c>
      <c r="BM195" s="64">
        <f t="shared" si="35"/>
        <v>360.46</v>
      </c>
      <c r="BN195" s="64">
        <f t="shared" si="36"/>
        <v>0.85470085470085477</v>
      </c>
      <c r="BO195" s="64">
        <f t="shared" si="37"/>
        <v>0.85897435897435892</v>
      </c>
    </row>
    <row r="196" spans="1:67" ht="27" customHeight="1" x14ac:dyDescent="0.25">
      <c r="A196" s="54" t="s">
        <v>315</v>
      </c>
      <c r="B196" s="54" t="s">
        <v>316</v>
      </c>
      <c r="C196" s="31">
        <v>4301051752</v>
      </c>
      <c r="D196" s="386">
        <v>4680115882607</v>
      </c>
      <c r="E196" s="387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54" t="s">
        <v>317</v>
      </c>
      <c r="P196" s="391"/>
      <c r="Q196" s="391"/>
      <c r="R196" s="391"/>
      <c r="S196" s="387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4301051630</v>
      </c>
      <c r="D197" s="386">
        <v>4680115880092</v>
      </c>
      <c r="E197" s="387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3" t="s">
        <v>320</v>
      </c>
      <c r="P197" s="391"/>
      <c r="Q197" s="391"/>
      <c r="R197" s="391"/>
      <c r="S197" s="387"/>
      <c r="T197" s="34"/>
      <c r="U197" s="34"/>
      <c r="V197" s="35" t="s">
        <v>66</v>
      </c>
      <c r="W197" s="382">
        <v>480</v>
      </c>
      <c r="X197" s="383">
        <f t="shared" si="33"/>
        <v>480</v>
      </c>
      <c r="Y197" s="36">
        <f t="shared" si="38"/>
        <v>1.506</v>
      </c>
      <c r="Z197" s="56"/>
      <c r="AA197" s="57"/>
      <c r="AE197" s="64"/>
      <c r="BB197" s="177" t="s">
        <v>1</v>
      </c>
      <c r="BL197" s="64">
        <f t="shared" si="34"/>
        <v>534.40000000000009</v>
      </c>
      <c r="BM197" s="64">
        <f t="shared" si="35"/>
        <v>534.40000000000009</v>
      </c>
      <c r="BN197" s="64">
        <f t="shared" si="36"/>
        <v>1.2820512820512819</v>
      </c>
      <c r="BO197" s="64">
        <f t="shared" si="37"/>
        <v>1.2820512820512819</v>
      </c>
    </row>
    <row r="198" spans="1:67" ht="27" customHeight="1" x14ac:dyDescent="0.25">
      <c r="A198" s="54" t="s">
        <v>321</v>
      </c>
      <c r="B198" s="54" t="s">
        <v>322</v>
      </c>
      <c r="C198" s="31">
        <v>4301051631</v>
      </c>
      <c r="D198" s="386">
        <v>4680115880221</v>
      </c>
      <c r="E198" s="387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7" t="s">
        <v>323</v>
      </c>
      <c r="P198" s="391"/>
      <c r="Q198" s="391"/>
      <c r="R198" s="391"/>
      <c r="S198" s="387"/>
      <c r="T198" s="34"/>
      <c r="U198" s="34"/>
      <c r="V198" s="35" t="s">
        <v>66</v>
      </c>
      <c r="W198" s="382">
        <v>0</v>
      </c>
      <c r="X198" s="383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324</v>
      </c>
      <c r="B199" s="54" t="s">
        <v>325</v>
      </c>
      <c r="C199" s="31">
        <v>4301051749</v>
      </c>
      <c r="D199" s="386">
        <v>4680115882942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6" t="s">
        <v>326</v>
      </c>
      <c r="P199" s="391"/>
      <c r="Q199" s="391"/>
      <c r="R199" s="391"/>
      <c r="S199" s="387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327</v>
      </c>
      <c r="B200" s="54" t="s">
        <v>328</v>
      </c>
      <c r="C200" s="31">
        <v>4301051753</v>
      </c>
      <c r="D200" s="386">
        <v>4680115880504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2" t="s">
        <v>329</v>
      </c>
      <c r="P200" s="391"/>
      <c r="Q200" s="391"/>
      <c r="R200" s="391"/>
      <c r="S200" s="387"/>
      <c r="T200" s="34"/>
      <c r="U200" s="34"/>
      <c r="V200" s="35" t="s">
        <v>66</v>
      </c>
      <c r="W200" s="382">
        <v>140</v>
      </c>
      <c r="X200" s="383">
        <f t="shared" si="33"/>
        <v>141.6</v>
      </c>
      <c r="Y200" s="36">
        <f t="shared" si="38"/>
        <v>0.44427</v>
      </c>
      <c r="Z200" s="56"/>
      <c r="AA200" s="57"/>
      <c r="AE200" s="64"/>
      <c r="BB200" s="180" t="s">
        <v>1</v>
      </c>
      <c r="BL200" s="64">
        <f t="shared" si="34"/>
        <v>155.8666666666667</v>
      </c>
      <c r="BM200" s="64">
        <f t="shared" si="35"/>
        <v>157.64800000000002</v>
      </c>
      <c r="BN200" s="64">
        <f t="shared" si="36"/>
        <v>0.37393162393162394</v>
      </c>
      <c r="BO200" s="64">
        <f t="shared" si="37"/>
        <v>0.37820512820512819</v>
      </c>
    </row>
    <row r="201" spans="1:67" ht="27" customHeight="1" x14ac:dyDescent="0.25">
      <c r="A201" s="54" t="s">
        <v>330</v>
      </c>
      <c r="B201" s="54" t="s">
        <v>331</v>
      </c>
      <c r="C201" s="31">
        <v>4301051410</v>
      </c>
      <c r="D201" s="386">
        <v>4680115882164</v>
      </c>
      <c r="E201" s="387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127</v>
      </c>
      <c r="M201" s="33"/>
      <c r="N201" s="32">
        <v>40</v>
      </c>
      <c r="O201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1"/>
      <c r="Q201" s="391"/>
      <c r="R201" s="391"/>
      <c r="S201" s="387"/>
      <c r="T201" s="34"/>
      <c r="U201" s="34"/>
      <c r="V201" s="35" t="s">
        <v>66</v>
      </c>
      <c r="W201" s="382">
        <v>280</v>
      </c>
      <c r="X201" s="383">
        <f t="shared" si="33"/>
        <v>280.8</v>
      </c>
      <c r="Y201" s="36">
        <f t="shared" si="38"/>
        <v>0.88101000000000007</v>
      </c>
      <c r="Z201" s="56"/>
      <c r="AA201" s="57"/>
      <c r="AE201" s="64"/>
      <c r="BB201" s="181" t="s">
        <v>1</v>
      </c>
      <c r="BL201" s="64">
        <f t="shared" si="34"/>
        <v>312.43333333333334</v>
      </c>
      <c r="BM201" s="64">
        <f t="shared" si="35"/>
        <v>313.32600000000002</v>
      </c>
      <c r="BN201" s="64">
        <f t="shared" si="36"/>
        <v>0.74786324786324787</v>
      </c>
      <c r="BO201" s="64">
        <f t="shared" si="37"/>
        <v>0.75000000000000011</v>
      </c>
    </row>
    <row r="202" spans="1:67" x14ac:dyDescent="0.2">
      <c r="A202" s="393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4"/>
      <c r="O202" s="406" t="s">
        <v>70</v>
      </c>
      <c r="P202" s="407"/>
      <c r="Q202" s="407"/>
      <c r="R202" s="407"/>
      <c r="S202" s="407"/>
      <c r="T202" s="407"/>
      <c r="U202" s="408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792.24137931034488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795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6.2423099999999998</v>
      </c>
      <c r="Z202" s="385"/>
      <c r="AA202" s="385"/>
    </row>
    <row r="203" spans="1:67" x14ac:dyDescent="0.2">
      <c r="A203" s="389"/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94"/>
      <c r="O203" s="406" t="s">
        <v>70</v>
      </c>
      <c r="P203" s="407"/>
      <c r="Q203" s="407"/>
      <c r="R203" s="407"/>
      <c r="S203" s="407"/>
      <c r="T203" s="407"/>
      <c r="U203" s="408"/>
      <c r="V203" s="37" t="s">
        <v>66</v>
      </c>
      <c r="W203" s="384">
        <f>IFERROR(SUM(W186:W201),"0")</f>
        <v>2010</v>
      </c>
      <c r="X203" s="384">
        <f>IFERROR(SUM(X186:X201),"0")</f>
        <v>2021.3999999999999</v>
      </c>
      <c r="Y203" s="37"/>
      <c r="Z203" s="385"/>
      <c r="AA203" s="385"/>
    </row>
    <row r="204" spans="1:67" ht="14.25" customHeight="1" x14ac:dyDescent="0.25">
      <c r="A204" s="388" t="s">
        <v>215</v>
      </c>
      <c r="B204" s="389"/>
      <c r="C204" s="389"/>
      <c r="D204" s="389"/>
      <c r="E204" s="389"/>
      <c r="F204" s="389"/>
      <c r="G204" s="389"/>
      <c r="H204" s="389"/>
      <c r="I204" s="389"/>
      <c r="J204" s="389"/>
      <c r="K204" s="389"/>
      <c r="L204" s="389"/>
      <c r="M204" s="389"/>
      <c r="N204" s="389"/>
      <c r="O204" s="389"/>
      <c r="P204" s="389"/>
      <c r="Q204" s="389"/>
      <c r="R204" s="389"/>
      <c r="S204" s="389"/>
      <c r="T204" s="389"/>
      <c r="U204" s="389"/>
      <c r="V204" s="389"/>
      <c r="W204" s="389"/>
      <c r="X204" s="389"/>
      <c r="Y204" s="389"/>
      <c r="Z204" s="375"/>
      <c r="AA204" s="375"/>
    </row>
    <row r="205" spans="1:67" ht="16.5" customHeight="1" x14ac:dyDescent="0.25">
      <c r="A205" s="54" t="s">
        <v>332</v>
      </c>
      <c r="B205" s="54" t="s">
        <v>333</v>
      </c>
      <c r="C205" s="31">
        <v>4301060360</v>
      </c>
      <c r="D205" s="386">
        <v>4680115882874</v>
      </c>
      <c r="E205" s="387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7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customHeight="1" x14ac:dyDescent="0.25">
      <c r="A206" s="54" t="s">
        <v>332</v>
      </c>
      <c r="B206" s="54" t="s">
        <v>334</v>
      </c>
      <c r="C206" s="31">
        <v>4301060404</v>
      </c>
      <c r="D206" s="386">
        <v>4680115882874</v>
      </c>
      <c r="E206" s="387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667" t="s">
        <v>335</v>
      </c>
      <c r="P206" s="391"/>
      <c r="Q206" s="391"/>
      <c r="R206" s="391"/>
      <c r="S206" s="387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4301060359</v>
      </c>
      <c r="D207" s="386">
        <v>4680115884434</v>
      </c>
      <c r="E207" s="387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3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1"/>
      <c r="Q207" s="391"/>
      <c r="R207" s="391"/>
      <c r="S207" s="387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338</v>
      </c>
      <c r="B208" s="54" t="s">
        <v>339</v>
      </c>
      <c r="C208" s="31">
        <v>4301060375</v>
      </c>
      <c r="D208" s="386">
        <v>4680115880818</v>
      </c>
      <c r="E208" s="387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1" t="s">
        <v>340</v>
      </c>
      <c r="P208" s="391"/>
      <c r="Q208" s="391"/>
      <c r="R208" s="391"/>
      <c r="S208" s="387"/>
      <c r="T208" s="34"/>
      <c r="U208" s="34"/>
      <c r="V208" s="35" t="s">
        <v>66</v>
      </c>
      <c r="W208" s="382">
        <v>48</v>
      </c>
      <c r="X208" s="383">
        <f>IFERROR(IF(W208="",0,CEILING((W208/$H208),1)*$H208),"")</f>
        <v>48</v>
      </c>
      <c r="Y208" s="36">
        <f>IFERROR(IF(X208=0,"",ROUNDUP(X208/H208,0)*0.00753),"")</f>
        <v>0.15060000000000001</v>
      </c>
      <c r="Z208" s="56"/>
      <c r="AA208" s="57"/>
      <c r="AE208" s="64"/>
      <c r="BB208" s="185" t="s">
        <v>1</v>
      </c>
      <c r="BL208" s="64">
        <f>IFERROR(W208*I208/H208,"0")</f>
        <v>53.440000000000005</v>
      </c>
      <c r="BM208" s="64">
        <f>IFERROR(X208*I208/H208,"0")</f>
        <v>53.440000000000005</v>
      </c>
      <c r="BN208" s="64">
        <f>IFERROR(1/J208*(W208/H208),"0")</f>
        <v>0.12820512820512819</v>
      </c>
      <c r="BO208" s="64">
        <f>IFERROR(1/J208*(X208/H208),"0")</f>
        <v>0.12820512820512819</v>
      </c>
    </row>
    <row r="209" spans="1:67" ht="16.5" customHeight="1" x14ac:dyDescent="0.25">
      <c r="A209" s="54" t="s">
        <v>341</v>
      </c>
      <c r="B209" s="54" t="s">
        <v>342</v>
      </c>
      <c r="C209" s="31">
        <v>4301060389</v>
      </c>
      <c r="D209" s="386">
        <v>4680115880801</v>
      </c>
      <c r="E209" s="387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127</v>
      </c>
      <c r="M209" s="33"/>
      <c r="N209" s="32">
        <v>40</v>
      </c>
      <c r="O209" s="639" t="s">
        <v>343</v>
      </c>
      <c r="P209" s="391"/>
      <c r="Q209" s="391"/>
      <c r="R209" s="391"/>
      <c r="S209" s="387"/>
      <c r="T209" s="34"/>
      <c r="U209" s="34"/>
      <c r="V209" s="35" t="s">
        <v>66</v>
      </c>
      <c r="W209" s="382">
        <v>60</v>
      </c>
      <c r="X209" s="383">
        <f>IFERROR(IF(W209="",0,CEILING((W209/$H209),1)*$H209),"")</f>
        <v>60</v>
      </c>
      <c r="Y209" s="36">
        <f>IFERROR(IF(X209=0,"",ROUNDUP(X209/H209,0)*0.00753),"")</f>
        <v>0.18825</v>
      </c>
      <c r="Z209" s="56"/>
      <c r="AA209" s="57"/>
      <c r="AE209" s="64"/>
      <c r="BB209" s="186" t="s">
        <v>1</v>
      </c>
      <c r="BL209" s="64">
        <f>IFERROR(W209*I209/H209,"0")</f>
        <v>66.800000000000011</v>
      </c>
      <c r="BM209" s="64">
        <f>IFERROR(X209*I209/H209,"0")</f>
        <v>66.800000000000011</v>
      </c>
      <c r="BN209" s="64">
        <f>IFERROR(1/J209*(W209/H209),"0")</f>
        <v>0.16025641025641024</v>
      </c>
      <c r="BO209" s="64">
        <f>IFERROR(1/J209*(X209/H209),"0")</f>
        <v>0.16025641025641024</v>
      </c>
    </row>
    <row r="210" spans="1:67" x14ac:dyDescent="0.2">
      <c r="A210" s="393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4"/>
      <c r="O210" s="406" t="s">
        <v>70</v>
      </c>
      <c r="P210" s="407"/>
      <c r="Q210" s="407"/>
      <c r="R210" s="407"/>
      <c r="S210" s="407"/>
      <c r="T210" s="407"/>
      <c r="U210" s="408"/>
      <c r="V210" s="37" t="s">
        <v>71</v>
      </c>
      <c r="W210" s="384">
        <f>IFERROR(W205/H205,"0")+IFERROR(W206/H206,"0")+IFERROR(W207/H207,"0")+IFERROR(W208/H208,"0")+IFERROR(W209/H209,"0")</f>
        <v>45</v>
      </c>
      <c r="X210" s="384">
        <f>IFERROR(X205/H205,"0")+IFERROR(X206/H206,"0")+IFERROR(X207/H207,"0")+IFERROR(X208/H208,"0")+IFERROR(X209/H209,"0")</f>
        <v>45</v>
      </c>
      <c r="Y210" s="384">
        <f>IFERROR(IF(Y205="",0,Y205),"0")+IFERROR(IF(Y206="",0,Y206),"0")+IFERROR(IF(Y207="",0,Y207),"0")+IFERROR(IF(Y208="",0,Y208),"0")+IFERROR(IF(Y209="",0,Y209),"0")</f>
        <v>0.33884999999999998</v>
      </c>
      <c r="Z210" s="385"/>
      <c r="AA210" s="385"/>
    </row>
    <row r="211" spans="1:67" x14ac:dyDescent="0.2">
      <c r="A211" s="389"/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94"/>
      <c r="O211" s="406" t="s">
        <v>70</v>
      </c>
      <c r="P211" s="407"/>
      <c r="Q211" s="407"/>
      <c r="R211" s="407"/>
      <c r="S211" s="407"/>
      <c r="T211" s="407"/>
      <c r="U211" s="408"/>
      <c r="V211" s="37" t="s">
        <v>66</v>
      </c>
      <c r="W211" s="384">
        <f>IFERROR(SUM(W205:W209),"0")</f>
        <v>108</v>
      </c>
      <c r="X211" s="384">
        <f>IFERROR(SUM(X205:X209),"0")</f>
        <v>108</v>
      </c>
      <c r="Y211" s="37"/>
      <c r="Z211" s="385"/>
      <c r="AA211" s="385"/>
    </row>
    <row r="212" spans="1:67" ht="16.5" customHeight="1" x14ac:dyDescent="0.25">
      <c r="A212" s="452" t="s">
        <v>344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6"/>
      <c r="AA212" s="376"/>
    </row>
    <row r="213" spans="1:67" ht="14.25" customHeight="1" x14ac:dyDescent="0.25">
      <c r="A213" s="388" t="s">
        <v>113</v>
      </c>
      <c r="B213" s="389"/>
      <c r="C213" s="389"/>
      <c r="D213" s="389"/>
      <c r="E213" s="389"/>
      <c r="F213" s="389"/>
      <c r="G213" s="389"/>
      <c r="H213" s="389"/>
      <c r="I213" s="389"/>
      <c r="J213" s="389"/>
      <c r="K213" s="389"/>
      <c r="L213" s="389"/>
      <c r="M213" s="389"/>
      <c r="N213" s="389"/>
      <c r="O213" s="389"/>
      <c r="P213" s="389"/>
      <c r="Q213" s="389"/>
      <c r="R213" s="389"/>
      <c r="S213" s="389"/>
      <c r="T213" s="389"/>
      <c r="U213" s="389"/>
      <c r="V213" s="389"/>
      <c r="W213" s="389"/>
      <c r="X213" s="389"/>
      <c r="Y213" s="389"/>
      <c r="Z213" s="375"/>
      <c r="AA213" s="375"/>
    </row>
    <row r="214" spans="1:67" ht="27" customHeight="1" x14ac:dyDescent="0.25">
      <c r="A214" s="54" t="s">
        <v>345</v>
      </c>
      <c r="B214" s="54" t="s">
        <v>346</v>
      </c>
      <c r="C214" s="31">
        <v>4301011717</v>
      </c>
      <c r="D214" s="386">
        <v>4680115884274</v>
      </c>
      <c r="E214" s="387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7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1"/>
      <c r="Q214" s="391"/>
      <c r="R214" s="391"/>
      <c r="S214" s="387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customHeight="1" x14ac:dyDescent="0.25">
      <c r="A215" s="54" t="s">
        <v>345</v>
      </c>
      <c r="B215" s="54" t="s">
        <v>347</v>
      </c>
      <c r="C215" s="31">
        <v>4301011945</v>
      </c>
      <c r="D215" s="386">
        <v>4680115884274</v>
      </c>
      <c r="E215" s="387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439" t="s">
        <v>348</v>
      </c>
      <c r="P215" s="391"/>
      <c r="Q215" s="391"/>
      <c r="R215" s="391"/>
      <c r="S215" s="387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4301011719</v>
      </c>
      <c r="D216" s="386">
        <v>4680115884298</v>
      </c>
      <c r="E216" s="387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6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1"/>
      <c r="Q216" s="391"/>
      <c r="R216" s="391"/>
      <c r="S216" s="387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351</v>
      </c>
      <c r="B217" s="54" t="s">
        <v>352</v>
      </c>
      <c r="C217" s="31">
        <v>4301011733</v>
      </c>
      <c r="D217" s="386">
        <v>4680115884250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127</v>
      </c>
      <c r="M217" s="33"/>
      <c r="N217" s="32">
        <v>55</v>
      </c>
      <c r="O217" s="41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1"/>
      <c r="Q217" s="391"/>
      <c r="R217" s="391"/>
      <c r="S217" s="387"/>
      <c r="T217" s="34"/>
      <c r="U217" s="34"/>
      <c r="V217" s="35" t="s">
        <v>66</v>
      </c>
      <c r="W217" s="382">
        <v>120</v>
      </c>
      <c r="X217" s="383">
        <f t="shared" si="39"/>
        <v>127.6</v>
      </c>
      <c r="Y217" s="36">
        <f>IFERROR(IF(X217=0,"",ROUNDUP(X217/H217,0)*0.02175),"")</f>
        <v>0.23924999999999999</v>
      </c>
      <c r="Z217" s="56"/>
      <c r="AA217" s="57"/>
      <c r="AE217" s="64"/>
      <c r="BB217" s="190" t="s">
        <v>1</v>
      </c>
      <c r="BL217" s="64">
        <f t="shared" si="40"/>
        <v>124.9655172413793</v>
      </c>
      <c r="BM217" s="64">
        <f t="shared" si="41"/>
        <v>132.88</v>
      </c>
      <c r="BN217" s="64">
        <f t="shared" si="42"/>
        <v>0.18472906403940886</v>
      </c>
      <c r="BO217" s="64">
        <f t="shared" si="43"/>
        <v>0.19642857142857142</v>
      </c>
    </row>
    <row r="218" spans="1:67" ht="27" customHeight="1" x14ac:dyDescent="0.25">
      <c r="A218" s="54" t="s">
        <v>351</v>
      </c>
      <c r="B218" s="54" t="s">
        <v>353</v>
      </c>
      <c r="C218" s="31">
        <v>4301011944</v>
      </c>
      <c r="D218" s="386">
        <v>4680115884250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650" t="s">
        <v>354</v>
      </c>
      <c r="P218" s="391"/>
      <c r="Q218" s="391"/>
      <c r="R218" s="391"/>
      <c r="S218" s="387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4301011718</v>
      </c>
      <c r="D219" s="386">
        <v>4680115884281</v>
      </c>
      <c r="E219" s="387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1"/>
      <c r="Q219" s="391"/>
      <c r="R219" s="391"/>
      <c r="S219" s="387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4301011720</v>
      </c>
      <c r="D220" s="386">
        <v>4680115884199</v>
      </c>
      <c r="E220" s="387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1"/>
      <c r="Q220" s="391"/>
      <c r="R220" s="391"/>
      <c r="S220" s="387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4301011716</v>
      </c>
      <c r="D221" s="386">
        <v>4680115884267</v>
      </c>
      <c r="E221" s="387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4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1"/>
      <c r="Q221" s="391"/>
      <c r="R221" s="391"/>
      <c r="S221" s="387"/>
      <c r="T221" s="34"/>
      <c r="U221" s="34"/>
      <c r="V221" s="35" t="s">
        <v>66</v>
      </c>
      <c r="W221" s="382">
        <v>8</v>
      </c>
      <c r="X221" s="383">
        <f t="shared" si="39"/>
        <v>8</v>
      </c>
      <c r="Y221" s="36">
        <f>IFERROR(IF(X221=0,"",ROUNDUP(X221/H221,0)*0.00937),"")</f>
        <v>1.874E-2</v>
      </c>
      <c r="Z221" s="56"/>
      <c r="AA221" s="57"/>
      <c r="AE221" s="64"/>
      <c r="BB221" s="194" t="s">
        <v>1</v>
      </c>
      <c r="BL221" s="64">
        <f t="shared" si="40"/>
        <v>8.48</v>
      </c>
      <c r="BM221" s="64">
        <f t="shared" si="41"/>
        <v>8.48</v>
      </c>
      <c r="BN221" s="64">
        <f t="shared" si="42"/>
        <v>1.6666666666666666E-2</v>
      </c>
      <c r="BO221" s="64">
        <f t="shared" si="43"/>
        <v>1.6666666666666666E-2</v>
      </c>
    </row>
    <row r="222" spans="1:67" ht="27" customHeight="1" x14ac:dyDescent="0.25">
      <c r="A222" s="54" t="s">
        <v>361</v>
      </c>
      <c r="B222" s="54" t="s">
        <v>362</v>
      </c>
      <c r="C222" s="31">
        <v>4301011593</v>
      </c>
      <c r="D222" s="386">
        <v>4680115882973</v>
      </c>
      <c r="E222" s="387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47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1"/>
      <c r="Q222" s="391"/>
      <c r="R222" s="391"/>
      <c r="S222" s="387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x14ac:dyDescent="0.2">
      <c r="A223" s="393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4"/>
      <c r="O223" s="406" t="s">
        <v>70</v>
      </c>
      <c r="P223" s="407"/>
      <c r="Q223" s="407"/>
      <c r="R223" s="407"/>
      <c r="S223" s="407"/>
      <c r="T223" s="407"/>
      <c r="U223" s="408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12.344827586206897</v>
      </c>
      <c r="X223" s="384">
        <f>IFERROR(X214/H214,"0")+IFERROR(X215/H215,"0")+IFERROR(X216/H216,"0")+IFERROR(X217/H217,"0")+IFERROR(X218/H218,"0")+IFERROR(X219/H219,"0")+IFERROR(X220/H220,"0")+IFERROR(X221/H221,"0")+IFERROR(X222/H222,"0")</f>
        <v>13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0.25799</v>
      </c>
      <c r="Z223" s="385"/>
      <c r="AA223" s="385"/>
    </row>
    <row r="224" spans="1:67" x14ac:dyDescent="0.2">
      <c r="A224" s="389"/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94"/>
      <c r="O224" s="406" t="s">
        <v>70</v>
      </c>
      <c r="P224" s="407"/>
      <c r="Q224" s="407"/>
      <c r="R224" s="407"/>
      <c r="S224" s="407"/>
      <c r="T224" s="407"/>
      <c r="U224" s="408"/>
      <c r="V224" s="37" t="s">
        <v>66</v>
      </c>
      <c r="W224" s="384">
        <f>IFERROR(SUM(W214:W222),"0")</f>
        <v>128</v>
      </c>
      <c r="X224" s="384">
        <f>IFERROR(SUM(X214:X222),"0")</f>
        <v>135.6</v>
      </c>
      <c r="Y224" s="37"/>
      <c r="Z224" s="385"/>
      <c r="AA224" s="385"/>
    </row>
    <row r="225" spans="1:67" ht="14.25" customHeight="1" x14ac:dyDescent="0.25">
      <c r="A225" s="388" t="s">
        <v>61</v>
      </c>
      <c r="B225" s="389"/>
      <c r="C225" s="389"/>
      <c r="D225" s="389"/>
      <c r="E225" s="389"/>
      <c r="F225" s="389"/>
      <c r="G225" s="389"/>
      <c r="H225" s="389"/>
      <c r="I225" s="389"/>
      <c r="J225" s="389"/>
      <c r="K225" s="389"/>
      <c r="L225" s="389"/>
      <c r="M225" s="389"/>
      <c r="N225" s="389"/>
      <c r="O225" s="389"/>
      <c r="P225" s="389"/>
      <c r="Q225" s="389"/>
      <c r="R225" s="389"/>
      <c r="S225" s="389"/>
      <c r="T225" s="389"/>
      <c r="U225" s="389"/>
      <c r="V225" s="389"/>
      <c r="W225" s="389"/>
      <c r="X225" s="389"/>
      <c r="Y225" s="389"/>
      <c r="Z225" s="375"/>
      <c r="AA225" s="375"/>
    </row>
    <row r="226" spans="1:67" ht="27" customHeight="1" x14ac:dyDescent="0.25">
      <c r="A226" s="54" t="s">
        <v>363</v>
      </c>
      <c r="B226" s="54" t="s">
        <v>364</v>
      </c>
      <c r="C226" s="31">
        <v>4301031305</v>
      </c>
      <c r="D226" s="386">
        <v>4607091389845</v>
      </c>
      <c r="E226" s="387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1"/>
      <c r="Q226" s="391"/>
      <c r="R226" s="391"/>
      <c r="S226" s="387"/>
      <c r="T226" s="34"/>
      <c r="U226" s="34"/>
      <c r="V226" s="35" t="s">
        <v>66</v>
      </c>
      <c r="W226" s="382">
        <v>192.5</v>
      </c>
      <c r="X226" s="383">
        <f>IFERROR(IF(W226="",0,CEILING((W226/$H226),1)*$H226),"")</f>
        <v>193.20000000000002</v>
      </c>
      <c r="Y226" s="36">
        <f>IFERROR(IF(X226=0,"",ROUNDUP(X226/H226,0)*0.00502),"")</f>
        <v>0.46184000000000003</v>
      </c>
      <c r="Z226" s="56"/>
      <c r="AA226" s="57"/>
      <c r="AE226" s="64"/>
      <c r="BB226" s="196" t="s">
        <v>1</v>
      </c>
      <c r="BL226" s="64">
        <f>IFERROR(W226*I226/H226,"0")</f>
        <v>201.66666666666669</v>
      </c>
      <c r="BM226" s="64">
        <f>IFERROR(X226*I226/H226,"0")</f>
        <v>202.40000000000003</v>
      </c>
      <c r="BN226" s="64">
        <f>IFERROR(1/J226*(W226/H226),"0")</f>
        <v>0.39173789173789175</v>
      </c>
      <c r="BO226" s="64">
        <f>IFERROR(1/J226*(X226/H226),"0")</f>
        <v>0.39316239316239321</v>
      </c>
    </row>
    <row r="227" spans="1:67" ht="27" customHeight="1" x14ac:dyDescent="0.25">
      <c r="A227" s="54" t="s">
        <v>365</v>
      </c>
      <c r="B227" s="54" t="s">
        <v>366</v>
      </c>
      <c r="C227" s="31">
        <v>4301031306</v>
      </c>
      <c r="D227" s="386">
        <v>4680115882881</v>
      </c>
      <c r="E227" s="387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68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1"/>
      <c r="Q227" s="391"/>
      <c r="R227" s="391"/>
      <c r="S227" s="387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393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4"/>
      <c r="O228" s="406" t="s">
        <v>70</v>
      </c>
      <c r="P228" s="407"/>
      <c r="Q228" s="407"/>
      <c r="R228" s="407"/>
      <c r="S228" s="407"/>
      <c r="T228" s="407"/>
      <c r="U228" s="408"/>
      <c r="V228" s="37" t="s">
        <v>71</v>
      </c>
      <c r="W228" s="384">
        <f>IFERROR(W226/H226,"0")+IFERROR(W227/H227,"0")</f>
        <v>91.666666666666657</v>
      </c>
      <c r="X228" s="384">
        <f>IFERROR(X226/H226,"0")+IFERROR(X227/H227,"0")</f>
        <v>92</v>
      </c>
      <c r="Y228" s="384">
        <f>IFERROR(IF(Y226="",0,Y226),"0")+IFERROR(IF(Y227="",0,Y227),"0")</f>
        <v>0.46184000000000003</v>
      </c>
      <c r="Z228" s="385"/>
      <c r="AA228" s="385"/>
    </row>
    <row r="229" spans="1:67" x14ac:dyDescent="0.2">
      <c r="A229" s="389"/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94"/>
      <c r="O229" s="406" t="s">
        <v>70</v>
      </c>
      <c r="P229" s="407"/>
      <c r="Q229" s="407"/>
      <c r="R229" s="407"/>
      <c r="S229" s="407"/>
      <c r="T229" s="407"/>
      <c r="U229" s="408"/>
      <c r="V229" s="37" t="s">
        <v>66</v>
      </c>
      <c r="W229" s="384">
        <f>IFERROR(SUM(W226:W227),"0")</f>
        <v>192.5</v>
      </c>
      <c r="X229" s="384">
        <f>IFERROR(SUM(X226:X227),"0")</f>
        <v>193.20000000000002</v>
      </c>
      <c r="Y229" s="37"/>
      <c r="Z229" s="385"/>
      <c r="AA229" s="385"/>
    </row>
    <row r="230" spans="1:67" ht="16.5" customHeight="1" x14ac:dyDescent="0.25">
      <c r="A230" s="452" t="s">
        <v>367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6"/>
      <c r="AA230" s="376"/>
    </row>
    <row r="231" spans="1:67" ht="14.25" customHeight="1" x14ac:dyDescent="0.25">
      <c r="A231" s="388" t="s">
        <v>113</v>
      </c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89"/>
      <c r="O231" s="389"/>
      <c r="P231" s="389"/>
      <c r="Q231" s="389"/>
      <c r="R231" s="389"/>
      <c r="S231" s="389"/>
      <c r="T231" s="389"/>
      <c r="U231" s="389"/>
      <c r="V231" s="389"/>
      <c r="W231" s="389"/>
      <c r="X231" s="389"/>
      <c r="Y231" s="389"/>
      <c r="Z231" s="375"/>
      <c r="AA231" s="375"/>
    </row>
    <row r="232" spans="1:67" ht="27" customHeight="1" x14ac:dyDescent="0.25">
      <c r="A232" s="54" t="s">
        <v>368</v>
      </c>
      <c r="B232" s="54" t="s">
        <v>369</v>
      </c>
      <c r="C232" s="31">
        <v>4301011826</v>
      </c>
      <c r="D232" s="386">
        <v>4680115884137</v>
      </c>
      <c r="E232" s="387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1"/>
      <c r="Q232" s="391"/>
      <c r="R232" s="391"/>
      <c r="S232" s="387"/>
      <c r="T232" s="34"/>
      <c r="U232" s="34"/>
      <c r="V232" s="35" t="s">
        <v>66</v>
      </c>
      <c r="W232" s="382">
        <v>70</v>
      </c>
      <c r="X232" s="383">
        <f t="shared" ref="X232:X239" si="44">IFERROR(IF(W232="",0,CEILING((W232/$H232),1)*$H232),"")</f>
        <v>81.2</v>
      </c>
      <c r="Y232" s="36">
        <f>IFERROR(IF(X232=0,"",ROUNDUP(X232/H232,0)*0.02175),"")</f>
        <v>0.15225</v>
      </c>
      <c r="Z232" s="56"/>
      <c r="AA232" s="57"/>
      <c r="AE232" s="64"/>
      <c r="BB232" s="198" t="s">
        <v>1</v>
      </c>
      <c r="BL232" s="64">
        <f t="shared" ref="BL232:BL239" si="45">IFERROR(W232*I232/H232,"0")</f>
        <v>72.896551724137936</v>
      </c>
      <c r="BM232" s="64">
        <f t="shared" ref="BM232:BM239" si="46">IFERROR(X232*I232/H232,"0")</f>
        <v>84.56</v>
      </c>
      <c r="BN232" s="64">
        <f t="shared" ref="BN232:BN239" si="47">IFERROR(1/J232*(W232/H232),"0")</f>
        <v>0.10775862068965517</v>
      </c>
      <c r="BO232" s="64">
        <f t="shared" ref="BO232:BO239" si="48">IFERROR(1/J232*(X232/H232),"0")</f>
        <v>0.125</v>
      </c>
    </row>
    <row r="233" spans="1:67" ht="27" customHeight="1" x14ac:dyDescent="0.25">
      <c r="A233" s="54" t="s">
        <v>368</v>
      </c>
      <c r="B233" s="54" t="s">
        <v>370</v>
      </c>
      <c r="C233" s="31">
        <v>4301011942</v>
      </c>
      <c r="D233" s="386">
        <v>4680115884137</v>
      </c>
      <c r="E233" s="387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711" t="s">
        <v>371</v>
      </c>
      <c r="P233" s="391"/>
      <c r="Q233" s="391"/>
      <c r="R233" s="391"/>
      <c r="S233" s="387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4301011724</v>
      </c>
      <c r="D234" s="386">
        <v>4680115884236</v>
      </c>
      <c r="E234" s="387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1"/>
      <c r="Q234" s="391"/>
      <c r="R234" s="391"/>
      <c r="S234" s="387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4301011721</v>
      </c>
      <c r="D235" s="386">
        <v>4680115884175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58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1"/>
      <c r="Q235" s="391"/>
      <c r="R235" s="391"/>
      <c r="S235" s="387"/>
      <c r="T235" s="34"/>
      <c r="U235" s="34"/>
      <c r="V235" s="35" t="s">
        <v>66</v>
      </c>
      <c r="W235" s="382">
        <v>80</v>
      </c>
      <c r="X235" s="383">
        <f t="shared" si="44"/>
        <v>81.2</v>
      </c>
      <c r="Y235" s="36">
        <f>IFERROR(IF(X235=0,"",ROUNDUP(X235/H235,0)*0.02175),"")</f>
        <v>0.15225</v>
      </c>
      <c r="Z235" s="56"/>
      <c r="AA235" s="57"/>
      <c r="AE235" s="64"/>
      <c r="BB235" s="201" t="s">
        <v>1</v>
      </c>
      <c r="BL235" s="64">
        <f t="shared" si="45"/>
        <v>83.310344827586206</v>
      </c>
      <c r="BM235" s="64">
        <f t="shared" si="46"/>
        <v>84.56</v>
      </c>
      <c r="BN235" s="64">
        <f t="shared" si="47"/>
        <v>0.12315270935960591</v>
      </c>
      <c r="BO235" s="64">
        <f t="shared" si="48"/>
        <v>0.125</v>
      </c>
    </row>
    <row r="236" spans="1:67" ht="27" customHeight="1" x14ac:dyDescent="0.25">
      <c r="A236" s="54" t="s">
        <v>376</v>
      </c>
      <c r="B236" s="54" t="s">
        <v>377</v>
      </c>
      <c r="C236" s="31">
        <v>4301011824</v>
      </c>
      <c r="D236" s="386">
        <v>4680115884144</v>
      </c>
      <c r="E236" s="387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1"/>
      <c r="Q236" s="391"/>
      <c r="R236" s="391"/>
      <c r="S236" s="387"/>
      <c r="T236" s="34"/>
      <c r="U236" s="34"/>
      <c r="V236" s="35" t="s">
        <v>66</v>
      </c>
      <c r="W236" s="382">
        <v>24</v>
      </c>
      <c r="X236" s="383">
        <f t="shared" si="44"/>
        <v>24</v>
      </c>
      <c r="Y236" s="36">
        <f>IFERROR(IF(X236=0,"",ROUNDUP(X236/H236,0)*0.00937),"")</f>
        <v>5.6219999999999999E-2</v>
      </c>
      <c r="Z236" s="56"/>
      <c r="AA236" s="57"/>
      <c r="AE236" s="64"/>
      <c r="BB236" s="202" t="s">
        <v>1</v>
      </c>
      <c r="BL236" s="64">
        <f t="shared" si="45"/>
        <v>25.44</v>
      </c>
      <c r="BM236" s="64">
        <f t="shared" si="46"/>
        <v>25.44</v>
      </c>
      <c r="BN236" s="64">
        <f t="shared" si="47"/>
        <v>0.05</v>
      </c>
      <c r="BO236" s="64">
        <f t="shared" si="48"/>
        <v>0.05</v>
      </c>
    </row>
    <row r="237" spans="1:67" ht="27" customHeight="1" x14ac:dyDescent="0.25">
      <c r="A237" s="54" t="s">
        <v>378</v>
      </c>
      <c r="B237" s="54" t="s">
        <v>379</v>
      </c>
      <c r="C237" s="31">
        <v>4301011963</v>
      </c>
      <c r="D237" s="386">
        <v>4680115885288</v>
      </c>
      <c r="E237" s="387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6" t="s">
        <v>380</v>
      </c>
      <c r="P237" s="391"/>
      <c r="Q237" s="391"/>
      <c r="R237" s="391"/>
      <c r="S237" s="387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4301011726</v>
      </c>
      <c r="D238" s="386">
        <v>4680115884182</v>
      </c>
      <c r="E238" s="387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1"/>
      <c r="Q238" s="391"/>
      <c r="R238" s="391"/>
      <c r="S238" s="387"/>
      <c r="T238" s="34"/>
      <c r="U238" s="34"/>
      <c r="V238" s="35" t="s">
        <v>66</v>
      </c>
      <c r="W238" s="382">
        <v>0</v>
      </c>
      <c r="X238" s="383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t="27" customHeight="1" x14ac:dyDescent="0.25">
      <c r="A239" s="54" t="s">
        <v>383</v>
      </c>
      <c r="B239" s="54" t="s">
        <v>384</v>
      </c>
      <c r="C239" s="31">
        <v>4301011722</v>
      </c>
      <c r="D239" s="386">
        <v>4680115884205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1"/>
      <c r="Q239" s="391"/>
      <c r="R239" s="391"/>
      <c r="S239" s="387"/>
      <c r="T239" s="34"/>
      <c r="U239" s="34"/>
      <c r="V239" s="35" t="s">
        <v>66</v>
      </c>
      <c r="W239" s="382">
        <v>40</v>
      </c>
      <c r="X239" s="383">
        <f t="shared" si="44"/>
        <v>40</v>
      </c>
      <c r="Y239" s="36">
        <f>IFERROR(IF(X239=0,"",ROUNDUP(X239/H239,0)*0.00937),"")</f>
        <v>9.3700000000000006E-2</v>
      </c>
      <c r="Z239" s="56"/>
      <c r="AA239" s="57"/>
      <c r="AE239" s="64"/>
      <c r="BB239" s="205" t="s">
        <v>1</v>
      </c>
      <c r="BL239" s="64">
        <f t="shared" si="45"/>
        <v>42.400000000000006</v>
      </c>
      <c r="BM239" s="64">
        <f t="shared" si="46"/>
        <v>42.400000000000006</v>
      </c>
      <c r="BN239" s="64">
        <f t="shared" si="47"/>
        <v>8.3333333333333329E-2</v>
      </c>
      <c r="BO239" s="64">
        <f t="shared" si="48"/>
        <v>8.3333333333333329E-2</v>
      </c>
    </row>
    <row r="240" spans="1:67" x14ac:dyDescent="0.2">
      <c r="A240" s="393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4"/>
      <c r="O240" s="406" t="s">
        <v>70</v>
      </c>
      <c r="P240" s="407"/>
      <c r="Q240" s="407"/>
      <c r="R240" s="407"/>
      <c r="S240" s="407"/>
      <c r="T240" s="407"/>
      <c r="U240" s="408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28.931034482758619</v>
      </c>
      <c r="X240" s="384">
        <f>IFERROR(X232/H232,"0")+IFERROR(X233/H233,"0")+IFERROR(X234/H234,"0")+IFERROR(X235/H235,"0")+IFERROR(X236/H236,"0")+IFERROR(X237/H237,"0")+IFERROR(X238/H238,"0")+IFERROR(X239/H239,"0")</f>
        <v>30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0.45441999999999999</v>
      </c>
      <c r="Z240" s="385"/>
      <c r="AA240" s="385"/>
    </row>
    <row r="241" spans="1:67" x14ac:dyDescent="0.2">
      <c r="A241" s="389"/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94"/>
      <c r="O241" s="406" t="s">
        <v>70</v>
      </c>
      <c r="P241" s="407"/>
      <c r="Q241" s="407"/>
      <c r="R241" s="407"/>
      <c r="S241" s="407"/>
      <c r="T241" s="407"/>
      <c r="U241" s="408"/>
      <c r="V241" s="37" t="s">
        <v>66</v>
      </c>
      <c r="W241" s="384">
        <f>IFERROR(SUM(W232:W239),"0")</f>
        <v>214</v>
      </c>
      <c r="X241" s="384">
        <f>IFERROR(SUM(X232:X239),"0")</f>
        <v>226.4</v>
      </c>
      <c r="Y241" s="37"/>
      <c r="Z241" s="385"/>
      <c r="AA241" s="385"/>
    </row>
    <row r="242" spans="1:67" ht="16.5" customHeight="1" x14ac:dyDescent="0.25">
      <c r="A242" s="452" t="s">
        <v>385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6"/>
      <c r="AA242" s="376"/>
    </row>
    <row r="243" spans="1:67" ht="14.25" customHeight="1" x14ac:dyDescent="0.25">
      <c r="A243" s="388" t="s">
        <v>113</v>
      </c>
      <c r="B243" s="389"/>
      <c r="C243" s="389"/>
      <c r="D243" s="389"/>
      <c r="E243" s="389"/>
      <c r="F243" s="389"/>
      <c r="G243" s="389"/>
      <c r="H243" s="389"/>
      <c r="I243" s="389"/>
      <c r="J243" s="389"/>
      <c r="K243" s="389"/>
      <c r="L243" s="389"/>
      <c r="M243" s="389"/>
      <c r="N243" s="389"/>
      <c r="O243" s="389"/>
      <c r="P243" s="389"/>
      <c r="Q243" s="389"/>
      <c r="R243" s="389"/>
      <c r="S243" s="389"/>
      <c r="T243" s="389"/>
      <c r="U243" s="389"/>
      <c r="V243" s="389"/>
      <c r="W243" s="389"/>
      <c r="X243" s="389"/>
      <c r="Y243" s="389"/>
      <c r="Z243" s="375"/>
      <c r="AA243" s="375"/>
    </row>
    <row r="244" spans="1:67" ht="27" customHeight="1" x14ac:dyDescent="0.25">
      <c r="A244" s="54" t="s">
        <v>386</v>
      </c>
      <c r="B244" s="54" t="s">
        <v>387</v>
      </c>
      <c r="C244" s="31">
        <v>4301011850</v>
      </c>
      <c r="D244" s="386">
        <v>4680115885806</v>
      </c>
      <c r="E244" s="387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11" t="s">
        <v>388</v>
      </c>
      <c r="P244" s="391"/>
      <c r="Q244" s="391"/>
      <c r="R244" s="391"/>
      <c r="S244" s="387"/>
      <c r="T244" s="34"/>
      <c r="U244" s="34"/>
      <c r="V244" s="35" t="s">
        <v>66</v>
      </c>
      <c r="W244" s="382">
        <v>0</v>
      </c>
      <c r="X244" s="383">
        <f>IFERROR(IF(W244="",0,CEILING((W244/$H244),1)*$H244),"")</f>
        <v>0</v>
      </c>
      <c r="Y244" s="36" t="str">
        <f>IFERROR(IF(X244=0,"",ROUNDUP(X244/H244,0)*0.02175),"")</f>
        <v/>
      </c>
      <c r="Z244" s="56"/>
      <c r="AA244" s="57" t="s">
        <v>389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4301011851</v>
      </c>
      <c r="D245" s="386">
        <v>4680115885820</v>
      </c>
      <c r="E245" s="387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44" t="s">
        <v>392</v>
      </c>
      <c r="P245" s="391"/>
      <c r="Q245" s="391"/>
      <c r="R245" s="391"/>
      <c r="S245" s="387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393</v>
      </c>
      <c r="B246" s="54" t="s">
        <v>394</v>
      </c>
      <c r="C246" s="31">
        <v>4301011852</v>
      </c>
      <c r="D246" s="386">
        <v>4680115885844</v>
      </c>
      <c r="E246" s="387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10" t="s">
        <v>395</v>
      </c>
      <c r="P246" s="391"/>
      <c r="Q246" s="391"/>
      <c r="R246" s="391"/>
      <c r="S246" s="387"/>
      <c r="T246" s="34"/>
      <c r="U246" s="34"/>
      <c r="V246" s="35" t="s">
        <v>66</v>
      </c>
      <c r="W246" s="382">
        <v>0</v>
      </c>
      <c r="X246" s="383">
        <f>IFERROR(IF(W246="",0,CEILING((W246/$H246),1)*$H246),"")</f>
        <v>0</v>
      </c>
      <c r="Y246" s="36" t="str">
        <f>IFERROR(IF(X246=0,"",ROUNDUP(X246/H246,0)*0.00937),"")</f>
        <v/>
      </c>
      <c r="Z246" s="56"/>
      <c r="AA246" s="57" t="s">
        <v>389</v>
      </c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396</v>
      </c>
      <c r="B247" s="54" t="s">
        <v>397</v>
      </c>
      <c r="C247" s="31">
        <v>4301011855</v>
      </c>
      <c r="D247" s="386">
        <v>4680115885837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43" t="s">
        <v>398</v>
      </c>
      <c r="P247" s="391"/>
      <c r="Q247" s="391"/>
      <c r="R247" s="391"/>
      <c r="S247" s="387"/>
      <c r="T247" s="34"/>
      <c r="U247" s="34"/>
      <c r="V247" s="35" t="s">
        <v>66</v>
      </c>
      <c r="W247" s="382">
        <v>0</v>
      </c>
      <c r="X247" s="383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t="27" customHeight="1" x14ac:dyDescent="0.25">
      <c r="A248" s="54" t="s">
        <v>399</v>
      </c>
      <c r="B248" s="54" t="s">
        <v>400</v>
      </c>
      <c r="C248" s="31">
        <v>4301011853</v>
      </c>
      <c r="D248" s="386">
        <v>4680115885851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714" t="s">
        <v>401</v>
      </c>
      <c r="P248" s="391"/>
      <c r="Q248" s="391"/>
      <c r="R248" s="391"/>
      <c r="S248" s="387"/>
      <c r="T248" s="34"/>
      <c r="U248" s="34"/>
      <c r="V248" s="35" t="s">
        <v>66</v>
      </c>
      <c r="W248" s="382">
        <v>0</v>
      </c>
      <c r="X248" s="383">
        <f>IFERROR(IF(W248="",0,CEILING((W248/$H248),1)*$H248),"")</f>
        <v>0</v>
      </c>
      <c r="Y248" s="36" t="str">
        <f>IFERROR(IF(X248=0,"",ROUNDUP(X248/H248,0)*0.02175),"")</f>
        <v/>
      </c>
      <c r="Z248" s="56"/>
      <c r="AA248" s="57"/>
      <c r="AE248" s="64"/>
      <c r="BB248" s="210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93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4"/>
      <c r="O249" s="406" t="s">
        <v>70</v>
      </c>
      <c r="P249" s="407"/>
      <c r="Q249" s="407"/>
      <c r="R249" s="407"/>
      <c r="S249" s="407"/>
      <c r="T249" s="407"/>
      <c r="U249" s="408"/>
      <c r="V249" s="37" t="s">
        <v>71</v>
      </c>
      <c r="W249" s="384">
        <f>IFERROR(W244/H244,"0")+IFERROR(W245/H245,"0")+IFERROR(W246/H246,"0")+IFERROR(W247/H247,"0")+IFERROR(W248/H248,"0")</f>
        <v>0</v>
      </c>
      <c r="X249" s="384">
        <f>IFERROR(X244/H244,"0")+IFERROR(X245/H245,"0")+IFERROR(X246/H246,"0")+IFERROR(X247/H247,"0")+IFERROR(X248/H248,"0")</f>
        <v>0</v>
      </c>
      <c r="Y249" s="384">
        <f>IFERROR(IF(Y244="",0,Y244),"0")+IFERROR(IF(Y245="",0,Y245),"0")+IFERROR(IF(Y246="",0,Y246),"0")+IFERROR(IF(Y247="",0,Y247),"0")+IFERROR(IF(Y248="",0,Y248),"0")</f>
        <v>0</v>
      </c>
      <c r="Z249" s="385"/>
      <c r="AA249" s="385"/>
    </row>
    <row r="250" spans="1:67" x14ac:dyDescent="0.2">
      <c r="A250" s="389"/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94"/>
      <c r="O250" s="406" t="s">
        <v>70</v>
      </c>
      <c r="P250" s="407"/>
      <c r="Q250" s="407"/>
      <c r="R250" s="407"/>
      <c r="S250" s="407"/>
      <c r="T250" s="407"/>
      <c r="U250" s="408"/>
      <c r="V250" s="37" t="s">
        <v>66</v>
      </c>
      <c r="W250" s="384">
        <f>IFERROR(SUM(W244:W248),"0")</f>
        <v>0</v>
      </c>
      <c r="X250" s="384">
        <f>IFERROR(SUM(X244:X248),"0")</f>
        <v>0</v>
      </c>
      <c r="Y250" s="37"/>
      <c r="Z250" s="385"/>
      <c r="AA250" s="385"/>
    </row>
    <row r="251" spans="1:67" ht="16.5" customHeight="1" x14ac:dyDescent="0.25">
      <c r="A251" s="452" t="s">
        <v>402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6"/>
      <c r="AA251" s="376"/>
    </row>
    <row r="252" spans="1:67" ht="14.25" customHeight="1" x14ac:dyDescent="0.25">
      <c r="A252" s="388" t="s">
        <v>113</v>
      </c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89"/>
      <c r="O252" s="389"/>
      <c r="P252" s="389"/>
      <c r="Q252" s="389"/>
      <c r="R252" s="389"/>
      <c r="S252" s="389"/>
      <c r="T252" s="389"/>
      <c r="U252" s="389"/>
      <c r="V252" s="389"/>
      <c r="W252" s="389"/>
      <c r="X252" s="389"/>
      <c r="Y252" s="389"/>
      <c r="Z252" s="375"/>
      <c r="AA252" s="375"/>
    </row>
    <row r="253" spans="1:67" ht="27" customHeight="1" x14ac:dyDescent="0.25">
      <c r="A253" s="54" t="s">
        <v>403</v>
      </c>
      <c r="B253" s="54" t="s">
        <v>404</v>
      </c>
      <c r="C253" s="31">
        <v>4301011859</v>
      </c>
      <c r="D253" s="386">
        <v>4680115885608</v>
      </c>
      <c r="E253" s="387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00" t="s">
        <v>405</v>
      </c>
      <c r="P253" s="391"/>
      <c r="Q253" s="391"/>
      <c r="R253" s="391"/>
      <c r="S253" s="387"/>
      <c r="T253" s="34"/>
      <c r="U253" s="34"/>
      <c r="V253" s="35" t="s">
        <v>66</v>
      </c>
      <c r="W253" s="382">
        <v>0</v>
      </c>
      <c r="X253" s="383">
        <f t="shared" ref="X253:X261" si="49">IFERROR(IF(W253="",0,CEILING((W253/$H253),1)*$H253),"")</f>
        <v>0</v>
      </c>
      <c r="Y253" s="36" t="str">
        <f>IFERROR(IF(X253=0,"",ROUNDUP(X253/H253,0)*0.00937),"")</f>
        <v/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0</v>
      </c>
      <c r="BM253" s="64">
        <f t="shared" ref="BM253:BM261" si="51">IFERROR(X253*I253/H253,"0")</f>
        <v>0</v>
      </c>
      <c r="BN253" s="64">
        <f t="shared" ref="BN253:BN261" si="52">IFERROR(1/J253*(W253/H253),"0")</f>
        <v>0</v>
      </c>
      <c r="BO253" s="64">
        <f t="shared" ref="BO253:BO261" si="53">IFERROR(1/J253*(X253/H253),"0")</f>
        <v>0</v>
      </c>
    </row>
    <row r="254" spans="1:67" ht="27" customHeight="1" x14ac:dyDescent="0.25">
      <c r="A254" s="54" t="s">
        <v>406</v>
      </c>
      <c r="B254" s="54" t="s">
        <v>407</v>
      </c>
      <c r="C254" s="31">
        <v>4301011857</v>
      </c>
      <c r="D254" s="386">
        <v>4680115885622</v>
      </c>
      <c r="E254" s="387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616" t="s">
        <v>408</v>
      </c>
      <c r="P254" s="391"/>
      <c r="Q254" s="391"/>
      <c r="R254" s="391"/>
      <c r="S254" s="387"/>
      <c r="T254" s="34"/>
      <c r="U254" s="34"/>
      <c r="V254" s="35" t="s">
        <v>66</v>
      </c>
      <c r="W254" s="382">
        <v>0</v>
      </c>
      <c r="X254" s="383">
        <f t="shared" si="49"/>
        <v>0</v>
      </c>
      <c r="Y254" s="36" t="str">
        <f>IFERROR(IF(X254=0,"",ROUNDUP(X254/H254,0)*0.00937),"")</f>
        <v/>
      </c>
      <c r="Z254" s="56"/>
      <c r="AA254" s="57" t="s">
        <v>389</v>
      </c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4301012016</v>
      </c>
      <c r="D255" s="386">
        <v>4680115885554</v>
      </c>
      <c r="E255" s="387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127</v>
      </c>
      <c r="M255" s="33"/>
      <c r="N255" s="32">
        <v>55</v>
      </c>
      <c r="O255" s="533" t="s">
        <v>411</v>
      </c>
      <c r="P255" s="391"/>
      <c r="Q255" s="391"/>
      <c r="R255" s="391"/>
      <c r="S255" s="387"/>
      <c r="T255" s="34"/>
      <c r="U255" s="34"/>
      <c r="V255" s="35" t="s">
        <v>66</v>
      </c>
      <c r="W255" s="382">
        <v>0</v>
      </c>
      <c r="X255" s="383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412</v>
      </c>
      <c r="B256" s="54" t="s">
        <v>413</v>
      </c>
      <c r="C256" s="31">
        <v>4301012024</v>
      </c>
      <c r="D256" s="386">
        <v>4680115885615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127</v>
      </c>
      <c r="M256" s="33"/>
      <c r="N256" s="32">
        <v>55</v>
      </c>
      <c r="O256" s="623" t="s">
        <v>414</v>
      </c>
      <c r="P256" s="391"/>
      <c r="Q256" s="391"/>
      <c r="R256" s="391"/>
      <c r="S256" s="387"/>
      <c r="T256" s="34"/>
      <c r="U256" s="34"/>
      <c r="V256" s="35" t="s">
        <v>66</v>
      </c>
      <c r="W256" s="382">
        <v>0</v>
      </c>
      <c r="X256" s="383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415</v>
      </c>
      <c r="B257" s="54" t="s">
        <v>416</v>
      </c>
      <c r="C257" s="31">
        <v>4301011858</v>
      </c>
      <c r="D257" s="386">
        <v>4680115885646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658" t="s">
        <v>417</v>
      </c>
      <c r="P257" s="391"/>
      <c r="Q257" s="391"/>
      <c r="R257" s="391"/>
      <c r="S257" s="387"/>
      <c r="T257" s="34"/>
      <c r="U257" s="34"/>
      <c r="V257" s="35" t="s">
        <v>66</v>
      </c>
      <c r="W257" s="382">
        <v>0</v>
      </c>
      <c r="X257" s="383">
        <f t="shared" si="49"/>
        <v>0</v>
      </c>
      <c r="Y257" s="36" t="str">
        <f>IFERROR(IF(X257=0,"",ROUNDUP(X257/H257,0)*0.02175),"")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4301011329</v>
      </c>
      <c r="D258" s="386">
        <v>4607091387308</v>
      </c>
      <c r="E258" s="387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5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1"/>
      <c r="Q258" s="391"/>
      <c r="R258" s="391"/>
      <c r="S258" s="387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4301011049</v>
      </c>
      <c r="D259" s="386">
        <v>4607091387339</v>
      </c>
      <c r="E259" s="387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6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1"/>
      <c r="Q259" s="391"/>
      <c r="R259" s="391"/>
      <c r="S259" s="387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4301011573</v>
      </c>
      <c r="D260" s="386">
        <v>4680115881938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1"/>
      <c r="Q260" s="391"/>
      <c r="R260" s="391"/>
      <c r="S260" s="387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customHeight="1" x14ac:dyDescent="0.25">
      <c r="A261" s="54" t="s">
        <v>424</v>
      </c>
      <c r="B261" s="54" t="s">
        <v>425</v>
      </c>
      <c r="C261" s="31">
        <v>4301010944</v>
      </c>
      <c r="D261" s="386">
        <v>4607091387346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1"/>
      <c r="Q261" s="391"/>
      <c r="R261" s="391"/>
      <c r="S261" s="387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x14ac:dyDescent="0.2">
      <c r="A262" s="393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4"/>
      <c r="O262" s="406" t="s">
        <v>70</v>
      </c>
      <c r="P262" s="407"/>
      <c r="Q262" s="407"/>
      <c r="R262" s="407"/>
      <c r="S262" s="407"/>
      <c r="T262" s="407"/>
      <c r="U262" s="408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0</v>
      </c>
      <c r="X262" s="384">
        <f>IFERROR(X253/H253,"0")+IFERROR(X254/H254,"0")+IFERROR(X255/H255,"0")+IFERROR(X256/H256,"0")+IFERROR(X257/H257,"0")+IFERROR(X258/H258,"0")+IFERROR(X259/H259,"0")+IFERROR(X260/H260,"0")+IFERROR(X261/H261,"0")</f>
        <v>0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385"/>
      <c r="AA262" s="385"/>
    </row>
    <row r="263" spans="1:67" x14ac:dyDescent="0.2">
      <c r="A263" s="389"/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94"/>
      <c r="O263" s="406" t="s">
        <v>70</v>
      </c>
      <c r="P263" s="407"/>
      <c r="Q263" s="407"/>
      <c r="R263" s="407"/>
      <c r="S263" s="407"/>
      <c r="T263" s="407"/>
      <c r="U263" s="408"/>
      <c r="V263" s="37" t="s">
        <v>66</v>
      </c>
      <c r="W263" s="384">
        <f>IFERROR(SUM(W253:W261),"0")</f>
        <v>0</v>
      </c>
      <c r="X263" s="384">
        <f>IFERROR(SUM(X253:X261),"0")</f>
        <v>0</v>
      </c>
      <c r="Y263" s="37"/>
      <c r="Z263" s="385"/>
      <c r="AA263" s="385"/>
    </row>
    <row r="264" spans="1:67" ht="14.25" customHeight="1" x14ac:dyDescent="0.25">
      <c r="A264" s="388" t="s">
        <v>61</v>
      </c>
      <c r="B264" s="389"/>
      <c r="C264" s="389"/>
      <c r="D264" s="389"/>
      <c r="E264" s="389"/>
      <c r="F264" s="389"/>
      <c r="G264" s="389"/>
      <c r="H264" s="389"/>
      <c r="I264" s="389"/>
      <c r="J264" s="389"/>
      <c r="K264" s="389"/>
      <c r="L264" s="389"/>
      <c r="M264" s="389"/>
      <c r="N264" s="389"/>
      <c r="O264" s="389"/>
      <c r="P264" s="389"/>
      <c r="Q264" s="389"/>
      <c r="R264" s="389"/>
      <c r="S264" s="389"/>
      <c r="T264" s="389"/>
      <c r="U264" s="389"/>
      <c r="V264" s="389"/>
      <c r="W264" s="389"/>
      <c r="X264" s="389"/>
      <c r="Y264" s="389"/>
      <c r="Z264" s="375"/>
      <c r="AA264" s="375"/>
    </row>
    <row r="265" spans="1:67" ht="27" customHeight="1" x14ac:dyDescent="0.25">
      <c r="A265" s="54" t="s">
        <v>426</v>
      </c>
      <c r="B265" s="54" t="s">
        <v>427</v>
      </c>
      <c r="C265" s="31">
        <v>4301030878</v>
      </c>
      <c r="D265" s="386">
        <v>4607091387193</v>
      </c>
      <c r="E265" s="387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1"/>
      <c r="Q265" s="391"/>
      <c r="R265" s="391"/>
      <c r="S265" s="387"/>
      <c r="T265" s="34"/>
      <c r="U265" s="34"/>
      <c r="V265" s="35" t="s">
        <v>66</v>
      </c>
      <c r="W265" s="382">
        <v>0</v>
      </c>
      <c r="X265" s="383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4301031153</v>
      </c>
      <c r="D266" s="386">
        <v>4607091387230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1"/>
      <c r="Q266" s="391"/>
      <c r="R266" s="391"/>
      <c r="S266" s="387"/>
      <c r="T266" s="34"/>
      <c r="U266" s="34"/>
      <c r="V266" s="35" t="s">
        <v>66</v>
      </c>
      <c r="W266" s="382">
        <v>0</v>
      </c>
      <c r="X266" s="383">
        <f>IFERROR(IF(W266="",0,CEILING((W266/$H266),1)*$H266),"")</f>
        <v>0</v>
      </c>
      <c r="Y266" s="36" t="str">
        <f>IFERROR(IF(X266=0,"",ROUNDUP(X266/H266,0)*0.00753),"")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t="27" customHeight="1" x14ac:dyDescent="0.25">
      <c r="A267" s="54" t="s">
        <v>430</v>
      </c>
      <c r="B267" s="54" t="s">
        <v>431</v>
      </c>
      <c r="C267" s="31">
        <v>4301031152</v>
      </c>
      <c r="D267" s="386">
        <v>4607091387285</v>
      </c>
      <c r="E267" s="387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1"/>
      <c r="Q267" s="391"/>
      <c r="R267" s="391"/>
      <c r="S267" s="387"/>
      <c r="T267" s="34"/>
      <c r="U267" s="34"/>
      <c r="V267" s="35" t="s">
        <v>66</v>
      </c>
      <c r="W267" s="382">
        <v>0</v>
      </c>
      <c r="X267" s="383">
        <f>IFERROR(IF(W267="",0,CEILING((W267/$H267),1)*$H267),"")</f>
        <v>0</v>
      </c>
      <c r="Y267" s="36" t="str">
        <f>IFERROR(IF(X267=0,"",ROUNDUP(X267/H267,0)*0.00502),"")</f>
        <v/>
      </c>
      <c r="Z267" s="56"/>
      <c r="AA267" s="57"/>
      <c r="AE267" s="64"/>
      <c r="BB267" s="222" t="s">
        <v>1</v>
      </c>
      <c r="BL267" s="64">
        <f>IFERROR(W267*I267/H267,"0")</f>
        <v>0</v>
      </c>
      <c r="BM267" s="64">
        <f>IFERROR(X267*I267/H267,"0")</f>
        <v>0</v>
      </c>
      <c r="BN267" s="64">
        <f>IFERROR(1/J267*(W267/H267),"0")</f>
        <v>0</v>
      </c>
      <c r="BO267" s="64">
        <f>IFERROR(1/J267*(X267/H267),"0")</f>
        <v>0</v>
      </c>
    </row>
    <row r="268" spans="1:67" x14ac:dyDescent="0.2">
      <c r="A268" s="393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4"/>
      <c r="O268" s="406" t="s">
        <v>70</v>
      </c>
      <c r="P268" s="407"/>
      <c r="Q268" s="407"/>
      <c r="R268" s="407"/>
      <c r="S268" s="407"/>
      <c r="T268" s="407"/>
      <c r="U268" s="408"/>
      <c r="V268" s="37" t="s">
        <v>71</v>
      </c>
      <c r="W268" s="384">
        <f>IFERROR(W265/H265,"0")+IFERROR(W266/H266,"0")+IFERROR(W267/H267,"0")</f>
        <v>0</v>
      </c>
      <c r="X268" s="384">
        <f>IFERROR(X265/H265,"0")+IFERROR(X266/H266,"0")+IFERROR(X267/H267,"0")</f>
        <v>0</v>
      </c>
      <c r="Y268" s="384">
        <f>IFERROR(IF(Y265="",0,Y265),"0")+IFERROR(IF(Y266="",0,Y266),"0")+IFERROR(IF(Y267="",0,Y267),"0")</f>
        <v>0</v>
      </c>
      <c r="Z268" s="385"/>
      <c r="AA268" s="385"/>
    </row>
    <row r="269" spans="1:67" x14ac:dyDescent="0.2">
      <c r="A269" s="389"/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94"/>
      <c r="O269" s="406" t="s">
        <v>70</v>
      </c>
      <c r="P269" s="407"/>
      <c r="Q269" s="407"/>
      <c r="R269" s="407"/>
      <c r="S269" s="407"/>
      <c r="T269" s="407"/>
      <c r="U269" s="408"/>
      <c r="V269" s="37" t="s">
        <v>66</v>
      </c>
      <c r="W269" s="384">
        <f>IFERROR(SUM(W265:W267),"0")</f>
        <v>0</v>
      </c>
      <c r="X269" s="384">
        <f>IFERROR(SUM(X265:X267),"0")</f>
        <v>0</v>
      </c>
      <c r="Y269" s="37"/>
      <c r="Z269" s="385"/>
      <c r="AA269" s="385"/>
    </row>
    <row r="270" spans="1:67" ht="14.25" customHeight="1" x14ac:dyDescent="0.25">
      <c r="A270" s="388" t="s">
        <v>72</v>
      </c>
      <c r="B270" s="389"/>
      <c r="C270" s="389"/>
      <c r="D270" s="389"/>
      <c r="E270" s="389"/>
      <c r="F270" s="389"/>
      <c r="G270" s="389"/>
      <c r="H270" s="389"/>
      <c r="I270" s="389"/>
      <c r="J270" s="389"/>
      <c r="K270" s="389"/>
      <c r="L270" s="389"/>
      <c r="M270" s="389"/>
      <c r="N270" s="389"/>
      <c r="O270" s="389"/>
      <c r="P270" s="389"/>
      <c r="Q270" s="389"/>
      <c r="R270" s="389"/>
      <c r="S270" s="389"/>
      <c r="T270" s="389"/>
      <c r="U270" s="389"/>
      <c r="V270" s="389"/>
      <c r="W270" s="389"/>
      <c r="X270" s="389"/>
      <c r="Y270" s="389"/>
      <c r="Z270" s="375"/>
      <c r="AA270" s="375"/>
    </row>
    <row r="271" spans="1:67" ht="16.5" customHeight="1" x14ac:dyDescent="0.25">
      <c r="A271" s="54" t="s">
        <v>432</v>
      </c>
      <c r="B271" s="54" t="s">
        <v>433</v>
      </c>
      <c r="C271" s="31">
        <v>4301051100</v>
      </c>
      <c r="D271" s="386">
        <v>4607091387766</v>
      </c>
      <c r="E271" s="387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127</v>
      </c>
      <c r="M271" s="33"/>
      <c r="N271" s="32">
        <v>40</v>
      </c>
      <c r="O271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1"/>
      <c r="Q271" s="391"/>
      <c r="R271" s="391"/>
      <c r="S271" s="387"/>
      <c r="T271" s="34"/>
      <c r="U271" s="34"/>
      <c r="V271" s="35" t="s">
        <v>66</v>
      </c>
      <c r="W271" s="382">
        <v>0</v>
      </c>
      <c r="X271" s="383">
        <f t="shared" ref="X271:X277" si="54"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ref="BL271:BL277" si="55">IFERROR(W271*I271/H271,"0")</f>
        <v>0</v>
      </c>
      <c r="BM271" s="64">
        <f t="shared" ref="BM271:BM277" si="56">IFERROR(X271*I271/H271,"0")</f>
        <v>0</v>
      </c>
      <c r="BN271" s="64">
        <f t="shared" ref="BN271:BN277" si="57">IFERROR(1/J271*(W271/H271),"0")</f>
        <v>0</v>
      </c>
      <c r="BO271" s="64">
        <f t="shared" ref="BO271:BO277" si="58">IFERROR(1/J271*(X271/H271),"0")</f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4301051116</v>
      </c>
      <c r="D272" s="386">
        <v>4607091387957</v>
      </c>
      <c r="E272" s="387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1"/>
      <c r="Q272" s="391"/>
      <c r="R272" s="391"/>
      <c r="S272" s="387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customHeight="1" x14ac:dyDescent="0.25">
      <c r="A273" s="54" t="s">
        <v>436</v>
      </c>
      <c r="B273" s="54" t="s">
        <v>437</v>
      </c>
      <c r="C273" s="31">
        <v>4301051115</v>
      </c>
      <c r="D273" s="386">
        <v>4607091387964</v>
      </c>
      <c r="E273" s="387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1"/>
      <c r="Q273" s="391"/>
      <c r="R273" s="391"/>
      <c r="S273" s="387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customHeight="1" x14ac:dyDescent="0.25">
      <c r="A274" s="54" t="s">
        <v>438</v>
      </c>
      <c r="B274" s="54" t="s">
        <v>439</v>
      </c>
      <c r="C274" s="31">
        <v>4301051731</v>
      </c>
      <c r="D274" s="386">
        <v>4680115884618</v>
      </c>
      <c r="E274" s="387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74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1"/>
      <c r="Q274" s="391"/>
      <c r="R274" s="391"/>
      <c r="S274" s="387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4301051705</v>
      </c>
      <c r="D275" s="386">
        <v>4680115884588</v>
      </c>
      <c r="E275" s="387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1"/>
      <c r="Q275" s="391"/>
      <c r="R275" s="391"/>
      <c r="S275" s="387"/>
      <c r="T275" s="34"/>
      <c r="U275" s="34"/>
      <c r="V275" s="35" t="s">
        <v>66</v>
      </c>
      <c r="W275" s="382">
        <v>0</v>
      </c>
      <c r="X275" s="383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4301051130</v>
      </c>
      <c r="D276" s="386">
        <v>4607091387537</v>
      </c>
      <c r="E276" s="387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1"/>
      <c r="Q276" s="391"/>
      <c r="R276" s="391"/>
      <c r="S276" s="387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customHeight="1" x14ac:dyDescent="0.25">
      <c r="A277" s="54" t="s">
        <v>444</v>
      </c>
      <c r="B277" s="54" t="s">
        <v>445</v>
      </c>
      <c r="C277" s="31">
        <v>4301051132</v>
      </c>
      <c r="D277" s="386">
        <v>4607091387513</v>
      </c>
      <c r="E277" s="387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1"/>
      <c r="Q277" s="391"/>
      <c r="R277" s="391"/>
      <c r="S277" s="387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x14ac:dyDescent="0.2">
      <c r="A278" s="393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4"/>
      <c r="O278" s="406" t="s">
        <v>70</v>
      </c>
      <c r="P278" s="407"/>
      <c r="Q278" s="407"/>
      <c r="R278" s="407"/>
      <c r="S278" s="407"/>
      <c r="T278" s="407"/>
      <c r="U278" s="408"/>
      <c r="V278" s="37" t="s">
        <v>71</v>
      </c>
      <c r="W278" s="384">
        <f>IFERROR(W271/H271,"0")+IFERROR(W272/H272,"0")+IFERROR(W273/H273,"0")+IFERROR(W274/H274,"0")+IFERROR(W275/H275,"0")+IFERROR(W276/H276,"0")+IFERROR(W277/H277,"0")</f>
        <v>0</v>
      </c>
      <c r="X278" s="384">
        <f>IFERROR(X271/H271,"0")+IFERROR(X272/H272,"0")+IFERROR(X273/H273,"0")+IFERROR(X274/H274,"0")+IFERROR(X275/H275,"0")+IFERROR(X276/H276,"0")+IFERROR(X277/H277,"0")</f>
        <v>0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0</v>
      </c>
      <c r="Z278" s="385"/>
      <c r="AA278" s="385"/>
    </row>
    <row r="279" spans="1:67" x14ac:dyDescent="0.2">
      <c r="A279" s="389"/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94"/>
      <c r="O279" s="406" t="s">
        <v>70</v>
      </c>
      <c r="P279" s="407"/>
      <c r="Q279" s="407"/>
      <c r="R279" s="407"/>
      <c r="S279" s="407"/>
      <c r="T279" s="407"/>
      <c r="U279" s="408"/>
      <c r="V279" s="37" t="s">
        <v>66</v>
      </c>
      <c r="W279" s="384">
        <f>IFERROR(SUM(W271:W277),"0")</f>
        <v>0</v>
      </c>
      <c r="X279" s="384">
        <f>IFERROR(SUM(X271:X277),"0")</f>
        <v>0</v>
      </c>
      <c r="Y279" s="37"/>
      <c r="Z279" s="385"/>
      <c r="AA279" s="385"/>
    </row>
    <row r="280" spans="1:67" ht="14.25" customHeight="1" x14ac:dyDescent="0.25">
      <c r="A280" s="388" t="s">
        <v>215</v>
      </c>
      <c r="B280" s="389"/>
      <c r="C280" s="389"/>
      <c r="D280" s="389"/>
      <c r="E280" s="389"/>
      <c r="F280" s="389"/>
      <c r="G280" s="389"/>
      <c r="H280" s="389"/>
      <c r="I280" s="389"/>
      <c r="J280" s="389"/>
      <c r="K280" s="389"/>
      <c r="L280" s="389"/>
      <c r="M280" s="389"/>
      <c r="N280" s="389"/>
      <c r="O280" s="389"/>
      <c r="P280" s="389"/>
      <c r="Q280" s="389"/>
      <c r="R280" s="389"/>
      <c r="S280" s="389"/>
      <c r="T280" s="389"/>
      <c r="U280" s="389"/>
      <c r="V280" s="389"/>
      <c r="W280" s="389"/>
      <c r="X280" s="389"/>
      <c r="Y280" s="389"/>
      <c r="Z280" s="375"/>
      <c r="AA280" s="375"/>
    </row>
    <row r="281" spans="1:67" ht="16.5" customHeight="1" x14ac:dyDescent="0.25">
      <c r="A281" s="54" t="s">
        <v>446</v>
      </c>
      <c r="B281" s="54" t="s">
        <v>447</v>
      </c>
      <c r="C281" s="31">
        <v>4301060379</v>
      </c>
      <c r="D281" s="386">
        <v>4607091380880</v>
      </c>
      <c r="E281" s="387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22" t="s">
        <v>448</v>
      </c>
      <c r="P281" s="391"/>
      <c r="Q281" s="391"/>
      <c r="R281" s="391"/>
      <c r="S281" s="387"/>
      <c r="T281" s="34"/>
      <c r="U281" s="34"/>
      <c r="V281" s="35" t="s">
        <v>66</v>
      </c>
      <c r="W281" s="382">
        <v>0</v>
      </c>
      <c r="X281" s="383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449</v>
      </c>
      <c r="B282" s="54" t="s">
        <v>450</v>
      </c>
      <c r="C282" s="31">
        <v>4301060308</v>
      </c>
      <c r="D282" s="386">
        <v>4607091384482</v>
      </c>
      <c r="E282" s="387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1"/>
      <c r="Q282" s="391"/>
      <c r="R282" s="391"/>
      <c r="S282" s="387"/>
      <c r="T282" s="34"/>
      <c r="U282" s="34"/>
      <c r="V282" s="35" t="s">
        <v>66</v>
      </c>
      <c r="W282" s="382">
        <v>300</v>
      </c>
      <c r="X282" s="383">
        <f>IFERROR(IF(W282="",0,CEILING((W282/$H282),1)*$H282),"")</f>
        <v>304.2</v>
      </c>
      <c r="Y282" s="36">
        <f>IFERROR(IF(X282=0,"",ROUNDUP(X282/H282,0)*0.02175),"")</f>
        <v>0.84824999999999995</v>
      </c>
      <c r="Z282" s="56"/>
      <c r="AA282" s="57"/>
      <c r="AE282" s="64"/>
      <c r="BB282" s="231" t="s">
        <v>1</v>
      </c>
      <c r="BL282" s="64">
        <f>IFERROR(W282*I282/H282,"0")</f>
        <v>321.69230769230774</v>
      </c>
      <c r="BM282" s="64">
        <f>IFERROR(X282*I282/H282,"0")</f>
        <v>326.19600000000003</v>
      </c>
      <c r="BN282" s="64">
        <f>IFERROR(1/J282*(W282/H282),"0")</f>
        <v>0.6868131868131867</v>
      </c>
      <c r="BO282" s="64">
        <f>IFERROR(1/J282*(X282/H282),"0")</f>
        <v>0.6964285714285714</v>
      </c>
    </row>
    <row r="283" spans="1:67" ht="16.5" customHeight="1" x14ac:dyDescent="0.25">
      <c r="A283" s="54" t="s">
        <v>451</v>
      </c>
      <c r="B283" s="54" t="s">
        <v>452</v>
      </c>
      <c r="C283" s="31">
        <v>4301060325</v>
      </c>
      <c r="D283" s="386">
        <v>4607091380897</v>
      </c>
      <c r="E283" s="387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6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1"/>
      <c r="Q283" s="391"/>
      <c r="R283" s="391"/>
      <c r="S283" s="387"/>
      <c r="T283" s="34"/>
      <c r="U283" s="34"/>
      <c r="V283" s="35" t="s">
        <v>66</v>
      </c>
      <c r="W283" s="382">
        <v>40</v>
      </c>
      <c r="X283" s="383">
        <f>IFERROR(IF(W283="",0,CEILING((W283/$H283),1)*$H283),"")</f>
        <v>42</v>
      </c>
      <c r="Y283" s="36">
        <f>IFERROR(IF(X283=0,"",ROUNDUP(X283/H283,0)*0.02175),"")</f>
        <v>0.10874999999999999</v>
      </c>
      <c r="Z283" s="56"/>
      <c r="AA283" s="57"/>
      <c r="AE283" s="64"/>
      <c r="BB283" s="232" t="s">
        <v>1</v>
      </c>
      <c r="BL283" s="64">
        <f>IFERROR(W283*I283/H283,"0")</f>
        <v>42.685714285714283</v>
      </c>
      <c r="BM283" s="64">
        <f>IFERROR(X283*I283/H283,"0")</f>
        <v>44.82</v>
      </c>
      <c r="BN283" s="64">
        <f>IFERROR(1/J283*(W283/H283),"0")</f>
        <v>8.5034013605442174E-2</v>
      </c>
      <c r="BO283" s="64">
        <f>IFERROR(1/J283*(X283/H283),"0")</f>
        <v>8.9285714285714274E-2</v>
      </c>
    </row>
    <row r="284" spans="1:67" x14ac:dyDescent="0.2">
      <c r="A284" s="393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4"/>
      <c r="O284" s="406" t="s">
        <v>70</v>
      </c>
      <c r="P284" s="407"/>
      <c r="Q284" s="407"/>
      <c r="R284" s="407"/>
      <c r="S284" s="407"/>
      <c r="T284" s="407"/>
      <c r="U284" s="408"/>
      <c r="V284" s="37" t="s">
        <v>71</v>
      </c>
      <c r="W284" s="384">
        <f>IFERROR(W281/H281,"0")+IFERROR(W282/H282,"0")+IFERROR(W283/H283,"0")</f>
        <v>43.223443223443219</v>
      </c>
      <c r="X284" s="384">
        <f>IFERROR(X281/H281,"0")+IFERROR(X282/H282,"0")+IFERROR(X283/H283,"0")</f>
        <v>44</v>
      </c>
      <c r="Y284" s="384">
        <f>IFERROR(IF(Y281="",0,Y281),"0")+IFERROR(IF(Y282="",0,Y282),"0")+IFERROR(IF(Y283="",0,Y283),"0")</f>
        <v>0.95699999999999996</v>
      </c>
      <c r="Z284" s="385"/>
      <c r="AA284" s="385"/>
    </row>
    <row r="285" spans="1:67" x14ac:dyDescent="0.2">
      <c r="A285" s="389"/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94"/>
      <c r="O285" s="406" t="s">
        <v>70</v>
      </c>
      <c r="P285" s="407"/>
      <c r="Q285" s="407"/>
      <c r="R285" s="407"/>
      <c r="S285" s="407"/>
      <c r="T285" s="407"/>
      <c r="U285" s="408"/>
      <c r="V285" s="37" t="s">
        <v>66</v>
      </c>
      <c r="W285" s="384">
        <f>IFERROR(SUM(W281:W283),"0")</f>
        <v>340</v>
      </c>
      <c r="X285" s="384">
        <f>IFERROR(SUM(X281:X283),"0")</f>
        <v>346.2</v>
      </c>
      <c r="Y285" s="37"/>
      <c r="Z285" s="385"/>
      <c r="AA285" s="385"/>
    </row>
    <row r="286" spans="1:67" ht="14.25" customHeight="1" x14ac:dyDescent="0.25">
      <c r="A286" s="388" t="s">
        <v>91</v>
      </c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89"/>
      <c r="N286" s="389"/>
      <c r="O286" s="389"/>
      <c r="P286" s="389"/>
      <c r="Q286" s="389"/>
      <c r="R286" s="389"/>
      <c r="S286" s="389"/>
      <c r="T286" s="389"/>
      <c r="U286" s="389"/>
      <c r="V286" s="389"/>
      <c r="W286" s="389"/>
      <c r="X286" s="389"/>
      <c r="Y286" s="389"/>
      <c r="Z286" s="375"/>
      <c r="AA286" s="375"/>
    </row>
    <row r="287" spans="1:67" ht="16.5" customHeight="1" x14ac:dyDescent="0.25">
      <c r="A287" s="54" t="s">
        <v>453</v>
      </c>
      <c r="B287" s="54" t="s">
        <v>454</v>
      </c>
      <c r="C287" s="31">
        <v>4301030232</v>
      </c>
      <c r="D287" s="386">
        <v>4607091388374</v>
      </c>
      <c r="E287" s="387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12" t="s">
        <v>455</v>
      </c>
      <c r="P287" s="391"/>
      <c r="Q287" s="391"/>
      <c r="R287" s="391"/>
      <c r="S287" s="387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4301030235</v>
      </c>
      <c r="D288" s="386">
        <v>4607091388381</v>
      </c>
      <c r="E288" s="387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78" t="s">
        <v>458</v>
      </c>
      <c r="P288" s="391"/>
      <c r="Q288" s="391"/>
      <c r="R288" s="391"/>
      <c r="S288" s="387"/>
      <c r="T288" s="34"/>
      <c r="U288" s="34"/>
      <c r="V288" s="35" t="s">
        <v>66</v>
      </c>
      <c r="W288" s="382">
        <v>0</v>
      </c>
      <c r="X288" s="383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459</v>
      </c>
      <c r="B289" s="54" t="s">
        <v>460</v>
      </c>
      <c r="C289" s="31">
        <v>4301030233</v>
      </c>
      <c r="D289" s="386">
        <v>4607091388404</v>
      </c>
      <c r="E289" s="387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5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1"/>
      <c r="Q289" s="391"/>
      <c r="R289" s="391"/>
      <c r="S289" s="387"/>
      <c r="T289" s="34"/>
      <c r="U289" s="34"/>
      <c r="V289" s="35" t="s">
        <v>66</v>
      </c>
      <c r="W289" s="382">
        <v>0</v>
      </c>
      <c r="X289" s="383">
        <f>IFERROR(IF(W289="",0,CEILING((W289/$H289),1)*$H289),"")</f>
        <v>0</v>
      </c>
      <c r="Y289" s="36" t="str">
        <f>IFERROR(IF(X289=0,"",ROUNDUP(X289/H289,0)*0.00753),"")</f>
        <v/>
      </c>
      <c r="Z289" s="56"/>
      <c r="AA289" s="57"/>
      <c r="AE289" s="64"/>
      <c r="BB289" s="235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393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4"/>
      <c r="O290" s="406" t="s">
        <v>70</v>
      </c>
      <c r="P290" s="407"/>
      <c r="Q290" s="407"/>
      <c r="R290" s="407"/>
      <c r="S290" s="407"/>
      <c r="T290" s="407"/>
      <c r="U290" s="408"/>
      <c r="V290" s="37" t="s">
        <v>71</v>
      </c>
      <c r="W290" s="384">
        <f>IFERROR(W287/H287,"0")+IFERROR(W288/H288,"0")+IFERROR(W289/H289,"0")</f>
        <v>0</v>
      </c>
      <c r="X290" s="384">
        <f>IFERROR(X287/H287,"0")+IFERROR(X288/H288,"0")+IFERROR(X289/H289,"0")</f>
        <v>0</v>
      </c>
      <c r="Y290" s="384">
        <f>IFERROR(IF(Y287="",0,Y287),"0")+IFERROR(IF(Y288="",0,Y288),"0")+IFERROR(IF(Y289="",0,Y289),"0")</f>
        <v>0</v>
      </c>
      <c r="Z290" s="385"/>
      <c r="AA290" s="385"/>
    </row>
    <row r="291" spans="1:67" x14ac:dyDescent="0.2">
      <c r="A291" s="389"/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94"/>
      <c r="O291" s="406" t="s">
        <v>70</v>
      </c>
      <c r="P291" s="407"/>
      <c r="Q291" s="407"/>
      <c r="R291" s="407"/>
      <c r="S291" s="407"/>
      <c r="T291" s="407"/>
      <c r="U291" s="408"/>
      <c r="V291" s="37" t="s">
        <v>66</v>
      </c>
      <c r="W291" s="384">
        <f>IFERROR(SUM(W287:W289),"0")</f>
        <v>0</v>
      </c>
      <c r="X291" s="384">
        <f>IFERROR(SUM(X287:X289),"0")</f>
        <v>0</v>
      </c>
      <c r="Y291" s="37"/>
      <c r="Z291" s="385"/>
      <c r="AA291" s="385"/>
    </row>
    <row r="292" spans="1:67" ht="14.25" customHeight="1" x14ac:dyDescent="0.25">
      <c r="A292" s="388" t="s">
        <v>461</v>
      </c>
      <c r="B292" s="389"/>
      <c r="C292" s="389"/>
      <c r="D292" s="389"/>
      <c r="E292" s="389"/>
      <c r="F292" s="389"/>
      <c r="G292" s="389"/>
      <c r="H292" s="389"/>
      <c r="I292" s="389"/>
      <c r="J292" s="389"/>
      <c r="K292" s="389"/>
      <c r="L292" s="389"/>
      <c r="M292" s="389"/>
      <c r="N292" s="389"/>
      <c r="O292" s="389"/>
      <c r="P292" s="389"/>
      <c r="Q292" s="389"/>
      <c r="R292" s="389"/>
      <c r="S292" s="389"/>
      <c r="T292" s="389"/>
      <c r="U292" s="389"/>
      <c r="V292" s="389"/>
      <c r="W292" s="389"/>
      <c r="X292" s="389"/>
      <c r="Y292" s="389"/>
      <c r="Z292" s="375"/>
      <c r="AA292" s="375"/>
    </row>
    <row r="293" spans="1:67" ht="16.5" customHeight="1" x14ac:dyDescent="0.25">
      <c r="A293" s="54" t="s">
        <v>462</v>
      </c>
      <c r="B293" s="54" t="s">
        <v>463</v>
      </c>
      <c r="C293" s="31">
        <v>4301180007</v>
      </c>
      <c r="D293" s="386">
        <v>4680115881808</v>
      </c>
      <c r="E293" s="387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4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1"/>
      <c r="Q293" s="391"/>
      <c r="R293" s="391"/>
      <c r="S293" s="387"/>
      <c r="T293" s="34"/>
      <c r="U293" s="34"/>
      <c r="V293" s="35" t="s">
        <v>66</v>
      </c>
      <c r="W293" s="382">
        <v>0</v>
      </c>
      <c r="X293" s="383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4301180006</v>
      </c>
      <c r="D294" s="386">
        <v>4680115881822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7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1"/>
      <c r="Q294" s="391"/>
      <c r="R294" s="391"/>
      <c r="S294" s="387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customHeight="1" x14ac:dyDescent="0.25">
      <c r="A295" s="54" t="s">
        <v>468</v>
      </c>
      <c r="B295" s="54" t="s">
        <v>469</v>
      </c>
      <c r="C295" s="31">
        <v>4301180001</v>
      </c>
      <c r="D295" s="386">
        <v>4680115880016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6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1"/>
      <c r="Q295" s="391"/>
      <c r="R295" s="391"/>
      <c r="S295" s="387"/>
      <c r="T295" s="34"/>
      <c r="U295" s="34"/>
      <c r="V295" s="35" t="s">
        <v>66</v>
      </c>
      <c r="W295" s="382">
        <v>0</v>
      </c>
      <c r="X295" s="383">
        <f>IFERROR(IF(W295="",0,CEILING((W295/$H295),1)*$H295),"")</f>
        <v>0</v>
      </c>
      <c r="Y295" s="36" t="str">
        <f>IFERROR(IF(X295=0,"",ROUNDUP(X295/H295,0)*0.00474),"")</f>
        <v/>
      </c>
      <c r="Z295" s="56"/>
      <c r="AA295" s="57"/>
      <c r="AE295" s="64"/>
      <c r="BB295" s="238" t="s">
        <v>1</v>
      </c>
      <c r="BL295" s="64">
        <f>IFERROR(W295*I295/H295,"0")</f>
        <v>0</v>
      </c>
      <c r="BM295" s="64">
        <f>IFERROR(X295*I295/H295,"0")</f>
        <v>0</v>
      </c>
      <c r="BN295" s="64">
        <f>IFERROR(1/J295*(W295/H295),"0")</f>
        <v>0</v>
      </c>
      <c r="BO295" s="64">
        <f>IFERROR(1/J295*(X295/H295),"0")</f>
        <v>0</v>
      </c>
    </row>
    <row r="296" spans="1:67" x14ac:dyDescent="0.2">
      <c r="A296" s="393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4"/>
      <c r="O296" s="406" t="s">
        <v>70</v>
      </c>
      <c r="P296" s="407"/>
      <c r="Q296" s="407"/>
      <c r="R296" s="407"/>
      <c r="S296" s="407"/>
      <c r="T296" s="407"/>
      <c r="U296" s="408"/>
      <c r="V296" s="37" t="s">
        <v>71</v>
      </c>
      <c r="W296" s="384">
        <f>IFERROR(W293/H293,"0")+IFERROR(W294/H294,"0")+IFERROR(W295/H295,"0")</f>
        <v>0</v>
      </c>
      <c r="X296" s="384">
        <f>IFERROR(X293/H293,"0")+IFERROR(X294/H294,"0")+IFERROR(X295/H295,"0")</f>
        <v>0</v>
      </c>
      <c r="Y296" s="384">
        <f>IFERROR(IF(Y293="",0,Y293),"0")+IFERROR(IF(Y294="",0,Y294),"0")+IFERROR(IF(Y295="",0,Y295),"0")</f>
        <v>0</v>
      </c>
      <c r="Z296" s="385"/>
      <c r="AA296" s="385"/>
    </row>
    <row r="297" spans="1:67" x14ac:dyDescent="0.2">
      <c r="A297" s="389"/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94"/>
      <c r="O297" s="406" t="s">
        <v>70</v>
      </c>
      <c r="P297" s="407"/>
      <c r="Q297" s="407"/>
      <c r="R297" s="407"/>
      <c r="S297" s="407"/>
      <c r="T297" s="407"/>
      <c r="U297" s="408"/>
      <c r="V297" s="37" t="s">
        <v>66</v>
      </c>
      <c r="W297" s="384">
        <f>IFERROR(SUM(W293:W295),"0")</f>
        <v>0</v>
      </c>
      <c r="X297" s="384">
        <f>IFERROR(SUM(X293:X295),"0")</f>
        <v>0</v>
      </c>
      <c r="Y297" s="37"/>
      <c r="Z297" s="385"/>
      <c r="AA297" s="385"/>
    </row>
    <row r="298" spans="1:67" ht="16.5" customHeight="1" x14ac:dyDescent="0.25">
      <c r="A298" s="452" t="s">
        <v>470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6"/>
      <c r="AA298" s="376"/>
    </row>
    <row r="299" spans="1:67" ht="14.25" customHeight="1" x14ac:dyDescent="0.25">
      <c r="A299" s="388" t="s">
        <v>113</v>
      </c>
      <c r="B299" s="389"/>
      <c r="C299" s="389"/>
      <c r="D299" s="389"/>
      <c r="E299" s="389"/>
      <c r="F299" s="389"/>
      <c r="G299" s="389"/>
      <c r="H299" s="389"/>
      <c r="I299" s="389"/>
      <c r="J299" s="389"/>
      <c r="K299" s="389"/>
      <c r="L299" s="389"/>
      <c r="M299" s="389"/>
      <c r="N299" s="389"/>
      <c r="O299" s="389"/>
      <c r="P299" s="389"/>
      <c r="Q299" s="389"/>
      <c r="R299" s="389"/>
      <c r="S299" s="389"/>
      <c r="T299" s="389"/>
      <c r="U299" s="389"/>
      <c r="V299" s="389"/>
      <c r="W299" s="389"/>
      <c r="X299" s="389"/>
      <c r="Y299" s="389"/>
      <c r="Z299" s="375"/>
      <c r="AA299" s="375"/>
    </row>
    <row r="300" spans="1:67" ht="27" customHeight="1" x14ac:dyDescent="0.25">
      <c r="A300" s="54" t="s">
        <v>471</v>
      </c>
      <c r="B300" s="54" t="s">
        <v>472</v>
      </c>
      <c r="C300" s="31">
        <v>4301011121</v>
      </c>
      <c r="D300" s="386">
        <v>4607091387421</v>
      </c>
      <c r="E300" s="387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5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1"/>
      <c r="Q300" s="391"/>
      <c r="R300" s="391"/>
      <c r="S300" s="387"/>
      <c r="T300" s="34"/>
      <c r="U300" s="34"/>
      <c r="V300" s="35" t="s">
        <v>66</v>
      </c>
      <c r="W300" s="382">
        <v>0</v>
      </c>
      <c r="X300" s="383">
        <f>IFERROR(IF(W300="",0,CEILING((W300/$H300),1)*$H300),"")</f>
        <v>0</v>
      </c>
      <c r="Y300" s="36" t="str">
        <f>IFERROR(IF(X300=0,"",ROUNDUP(X300/H300,0)*0.02039),"")</f>
        <v/>
      </c>
      <c r="Z300" s="56"/>
      <c r="AA300" s="57"/>
      <c r="AE300" s="64"/>
      <c r="BB300" s="239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473</v>
      </c>
      <c r="B301" s="54" t="s">
        <v>474</v>
      </c>
      <c r="C301" s="31">
        <v>4301011316</v>
      </c>
      <c r="D301" s="386">
        <v>4607091387438</v>
      </c>
      <c r="E301" s="387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68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1"/>
      <c r="Q301" s="391"/>
      <c r="R301" s="391"/>
      <c r="S301" s="387"/>
      <c r="T301" s="34"/>
      <c r="U301" s="34"/>
      <c r="V301" s="35" t="s">
        <v>66</v>
      </c>
      <c r="W301" s="382">
        <v>0</v>
      </c>
      <c r="X301" s="383">
        <f>IFERROR(IF(W301="",0,CEILING((W301/$H301),1)*$H301),"")</f>
        <v>0</v>
      </c>
      <c r="Y301" s="36" t="str">
        <f>IFERROR(IF(X301=0,"",ROUNDUP(X301/H301,0)*0.00937),"")</f>
        <v/>
      </c>
      <c r="Z301" s="56"/>
      <c r="AA301" s="57"/>
      <c r="AE301" s="64"/>
      <c r="BB301" s="240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93"/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94"/>
      <c r="O302" s="406" t="s">
        <v>70</v>
      </c>
      <c r="P302" s="407"/>
      <c r="Q302" s="407"/>
      <c r="R302" s="407"/>
      <c r="S302" s="407"/>
      <c r="T302" s="407"/>
      <c r="U302" s="408"/>
      <c r="V302" s="37" t="s">
        <v>71</v>
      </c>
      <c r="W302" s="384">
        <f>IFERROR(W300/H300,"0")+IFERROR(W301/H301,"0")</f>
        <v>0</v>
      </c>
      <c r="X302" s="384">
        <f>IFERROR(X300/H300,"0")+IFERROR(X301/H301,"0")</f>
        <v>0</v>
      </c>
      <c r="Y302" s="384">
        <f>IFERROR(IF(Y300="",0,Y300),"0")+IFERROR(IF(Y301="",0,Y301),"0")</f>
        <v>0</v>
      </c>
      <c r="Z302" s="385"/>
      <c r="AA302" s="385"/>
    </row>
    <row r="303" spans="1:67" x14ac:dyDescent="0.2">
      <c r="A303" s="389"/>
      <c r="B303" s="389"/>
      <c r="C303" s="389"/>
      <c r="D303" s="389"/>
      <c r="E303" s="389"/>
      <c r="F303" s="389"/>
      <c r="G303" s="389"/>
      <c r="H303" s="389"/>
      <c r="I303" s="389"/>
      <c r="J303" s="389"/>
      <c r="K303" s="389"/>
      <c r="L303" s="389"/>
      <c r="M303" s="389"/>
      <c r="N303" s="394"/>
      <c r="O303" s="406" t="s">
        <v>70</v>
      </c>
      <c r="P303" s="407"/>
      <c r="Q303" s="407"/>
      <c r="R303" s="407"/>
      <c r="S303" s="407"/>
      <c r="T303" s="407"/>
      <c r="U303" s="408"/>
      <c r="V303" s="37" t="s">
        <v>66</v>
      </c>
      <c r="W303" s="384">
        <f>IFERROR(SUM(W300:W301),"0")</f>
        <v>0</v>
      </c>
      <c r="X303" s="384">
        <f>IFERROR(SUM(X300:X301),"0")</f>
        <v>0</v>
      </c>
      <c r="Y303" s="37"/>
      <c r="Z303" s="385"/>
      <c r="AA303" s="385"/>
    </row>
    <row r="304" spans="1:67" ht="14.25" customHeight="1" x14ac:dyDescent="0.25">
      <c r="A304" s="388" t="s">
        <v>61</v>
      </c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89"/>
      <c r="O304" s="389"/>
      <c r="P304" s="389"/>
      <c r="Q304" s="389"/>
      <c r="R304" s="389"/>
      <c r="S304" s="389"/>
      <c r="T304" s="389"/>
      <c r="U304" s="389"/>
      <c r="V304" s="389"/>
      <c r="W304" s="389"/>
      <c r="X304" s="389"/>
      <c r="Y304" s="389"/>
      <c r="Z304" s="375"/>
      <c r="AA304" s="375"/>
    </row>
    <row r="305" spans="1:67" ht="27" customHeight="1" x14ac:dyDescent="0.25">
      <c r="A305" s="54" t="s">
        <v>475</v>
      </c>
      <c r="B305" s="54" t="s">
        <v>476</v>
      </c>
      <c r="C305" s="31">
        <v>4301031154</v>
      </c>
      <c r="D305" s="386">
        <v>4607091387292</v>
      </c>
      <c r="E305" s="387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1"/>
      <c r="Q305" s="391"/>
      <c r="R305" s="391"/>
      <c r="S305" s="387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3"/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94"/>
      <c r="O306" s="406" t="s">
        <v>70</v>
      </c>
      <c r="P306" s="407"/>
      <c r="Q306" s="407"/>
      <c r="R306" s="407"/>
      <c r="S306" s="407"/>
      <c r="T306" s="407"/>
      <c r="U306" s="408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x14ac:dyDescent="0.2">
      <c r="A307" s="389"/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94"/>
      <c r="O307" s="406" t="s">
        <v>70</v>
      </c>
      <c r="P307" s="407"/>
      <c r="Q307" s="407"/>
      <c r="R307" s="407"/>
      <c r="S307" s="407"/>
      <c r="T307" s="407"/>
      <c r="U307" s="408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customHeight="1" x14ac:dyDescent="0.25">
      <c r="A308" s="452" t="s">
        <v>477</v>
      </c>
      <c r="B308" s="389"/>
      <c r="C308" s="389"/>
      <c r="D308" s="389"/>
      <c r="E308" s="389"/>
      <c r="F308" s="389"/>
      <c r="G308" s="389"/>
      <c r="H308" s="389"/>
      <c r="I308" s="389"/>
      <c r="J308" s="389"/>
      <c r="K308" s="389"/>
      <c r="L308" s="389"/>
      <c r="M308" s="389"/>
      <c r="N308" s="389"/>
      <c r="O308" s="389"/>
      <c r="P308" s="389"/>
      <c r="Q308" s="389"/>
      <c r="R308" s="389"/>
      <c r="S308" s="389"/>
      <c r="T308" s="389"/>
      <c r="U308" s="389"/>
      <c r="V308" s="389"/>
      <c r="W308" s="389"/>
      <c r="X308" s="389"/>
      <c r="Y308" s="389"/>
      <c r="Z308" s="376"/>
      <c r="AA308" s="376"/>
    </row>
    <row r="309" spans="1:67" ht="14.25" customHeight="1" x14ac:dyDescent="0.25">
      <c r="A309" s="388" t="s">
        <v>61</v>
      </c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89"/>
      <c r="O309" s="389"/>
      <c r="P309" s="389"/>
      <c r="Q309" s="389"/>
      <c r="R309" s="389"/>
      <c r="S309" s="389"/>
      <c r="T309" s="389"/>
      <c r="U309" s="389"/>
      <c r="V309" s="389"/>
      <c r="W309" s="389"/>
      <c r="X309" s="389"/>
      <c r="Y309" s="389"/>
      <c r="Z309" s="375"/>
      <c r="AA309" s="375"/>
    </row>
    <row r="310" spans="1:67" ht="27" customHeight="1" x14ac:dyDescent="0.25">
      <c r="A310" s="54" t="s">
        <v>478</v>
      </c>
      <c r="B310" s="54" t="s">
        <v>479</v>
      </c>
      <c r="C310" s="31">
        <v>4301031066</v>
      </c>
      <c r="D310" s="386">
        <v>4607091383836</v>
      </c>
      <c r="E310" s="387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1"/>
      <c r="Q310" s="391"/>
      <c r="R310" s="391"/>
      <c r="S310" s="387"/>
      <c r="T310" s="34"/>
      <c r="U310" s="34"/>
      <c r="V310" s="35" t="s">
        <v>66</v>
      </c>
      <c r="W310" s="382">
        <v>33</v>
      </c>
      <c r="X310" s="383">
        <f>IFERROR(IF(W310="",0,CEILING((W310/$H310),1)*$H310),"")</f>
        <v>34.200000000000003</v>
      </c>
      <c r="Y310" s="36">
        <f>IFERROR(IF(X310=0,"",ROUNDUP(X310/H310,0)*0.00753),"")</f>
        <v>0.14307</v>
      </c>
      <c r="Z310" s="56"/>
      <c r="AA310" s="57"/>
      <c r="AE310" s="64"/>
      <c r="BB310" s="242" t="s">
        <v>1</v>
      </c>
      <c r="BL310" s="64">
        <f>IFERROR(W310*I310/H310,"0")</f>
        <v>37.546666666666667</v>
      </c>
      <c r="BM310" s="64">
        <f>IFERROR(X310*I310/H310,"0")</f>
        <v>38.911999999999999</v>
      </c>
      <c r="BN310" s="64">
        <f>IFERROR(1/J310*(W310/H310),"0")</f>
        <v>0.11752136752136751</v>
      </c>
      <c r="BO310" s="64">
        <f>IFERROR(1/J310*(X310/H310),"0")</f>
        <v>0.12179487179487179</v>
      </c>
    </row>
    <row r="311" spans="1:67" x14ac:dyDescent="0.2">
      <c r="A311" s="393"/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94"/>
      <c r="O311" s="406" t="s">
        <v>70</v>
      </c>
      <c r="P311" s="407"/>
      <c r="Q311" s="407"/>
      <c r="R311" s="407"/>
      <c r="S311" s="407"/>
      <c r="T311" s="407"/>
      <c r="U311" s="408"/>
      <c r="V311" s="37" t="s">
        <v>71</v>
      </c>
      <c r="W311" s="384">
        <f>IFERROR(W310/H310,"0")</f>
        <v>18.333333333333332</v>
      </c>
      <c r="X311" s="384">
        <f>IFERROR(X310/H310,"0")</f>
        <v>19</v>
      </c>
      <c r="Y311" s="384">
        <f>IFERROR(IF(Y310="",0,Y310),"0")</f>
        <v>0.14307</v>
      </c>
      <c r="Z311" s="385"/>
      <c r="AA311" s="385"/>
    </row>
    <row r="312" spans="1:67" x14ac:dyDescent="0.2">
      <c r="A312" s="389"/>
      <c r="B312" s="389"/>
      <c r="C312" s="389"/>
      <c r="D312" s="389"/>
      <c r="E312" s="389"/>
      <c r="F312" s="389"/>
      <c r="G312" s="389"/>
      <c r="H312" s="389"/>
      <c r="I312" s="389"/>
      <c r="J312" s="389"/>
      <c r="K312" s="389"/>
      <c r="L312" s="389"/>
      <c r="M312" s="389"/>
      <c r="N312" s="394"/>
      <c r="O312" s="406" t="s">
        <v>70</v>
      </c>
      <c r="P312" s="407"/>
      <c r="Q312" s="407"/>
      <c r="R312" s="407"/>
      <c r="S312" s="407"/>
      <c r="T312" s="407"/>
      <c r="U312" s="408"/>
      <c r="V312" s="37" t="s">
        <v>66</v>
      </c>
      <c r="W312" s="384">
        <f>IFERROR(SUM(W310:W310),"0")</f>
        <v>33</v>
      </c>
      <c r="X312" s="384">
        <f>IFERROR(SUM(X310:X310),"0")</f>
        <v>34.200000000000003</v>
      </c>
      <c r="Y312" s="37"/>
      <c r="Z312" s="385"/>
      <c r="AA312" s="385"/>
    </row>
    <row r="313" spans="1:67" ht="14.25" customHeight="1" x14ac:dyDescent="0.25">
      <c r="A313" s="388" t="s">
        <v>72</v>
      </c>
      <c r="B313" s="389"/>
      <c r="C313" s="389"/>
      <c r="D313" s="389"/>
      <c r="E313" s="389"/>
      <c r="F313" s="389"/>
      <c r="G313" s="389"/>
      <c r="H313" s="389"/>
      <c r="I313" s="389"/>
      <c r="J313" s="389"/>
      <c r="K313" s="389"/>
      <c r="L313" s="389"/>
      <c r="M313" s="389"/>
      <c r="N313" s="389"/>
      <c r="O313" s="389"/>
      <c r="P313" s="389"/>
      <c r="Q313" s="389"/>
      <c r="R313" s="389"/>
      <c r="S313" s="389"/>
      <c r="T313" s="389"/>
      <c r="U313" s="389"/>
      <c r="V313" s="389"/>
      <c r="W313" s="389"/>
      <c r="X313" s="389"/>
      <c r="Y313" s="389"/>
      <c r="Z313" s="375"/>
      <c r="AA313" s="375"/>
    </row>
    <row r="314" spans="1:67" ht="27" customHeight="1" x14ac:dyDescent="0.25">
      <c r="A314" s="54" t="s">
        <v>480</v>
      </c>
      <c r="B314" s="54" t="s">
        <v>481</v>
      </c>
      <c r="C314" s="31">
        <v>4301051142</v>
      </c>
      <c r="D314" s="386">
        <v>4607091387919</v>
      </c>
      <c r="E314" s="387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4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1"/>
      <c r="Q314" s="391"/>
      <c r="R314" s="391"/>
      <c r="S314" s="387"/>
      <c r="T314" s="34"/>
      <c r="U314" s="34"/>
      <c r="V314" s="35" t="s">
        <v>66</v>
      </c>
      <c r="W314" s="382">
        <v>0</v>
      </c>
      <c r="X314" s="38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4301051461</v>
      </c>
      <c r="D315" s="386">
        <v>4680115883604</v>
      </c>
      <c r="E315" s="387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127</v>
      </c>
      <c r="M315" s="33"/>
      <c r="N315" s="32">
        <v>45</v>
      </c>
      <c r="O315" s="77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1"/>
      <c r="Q315" s="391"/>
      <c r="R315" s="391"/>
      <c r="S315" s="387"/>
      <c r="T315" s="34"/>
      <c r="U315" s="34"/>
      <c r="V315" s="35" t="s">
        <v>66</v>
      </c>
      <c r="W315" s="382">
        <v>454.99999999999989</v>
      </c>
      <c r="X315" s="383">
        <f>IFERROR(IF(W315="",0,CEILING((W315/$H315),1)*$H315),"")</f>
        <v>455.70000000000005</v>
      </c>
      <c r="Y315" s="36">
        <f>IFERROR(IF(X315=0,"",ROUNDUP(X315/H315,0)*0.00753),"")</f>
        <v>1.63401</v>
      </c>
      <c r="Z315" s="56"/>
      <c r="AA315" s="57"/>
      <c r="AE315" s="64"/>
      <c r="BB315" s="244" t="s">
        <v>1</v>
      </c>
      <c r="BL315" s="64">
        <f>IFERROR(W315*I315/H315,"0")</f>
        <v>513.93333333333317</v>
      </c>
      <c r="BM315" s="64">
        <f>IFERROR(X315*I315/H315,"0")</f>
        <v>514.72399999999993</v>
      </c>
      <c r="BN315" s="64">
        <f>IFERROR(1/J315*(W315/H315),"0")</f>
        <v>1.3888888888888884</v>
      </c>
      <c r="BO315" s="64">
        <f>IFERROR(1/J315*(X315/H315),"0")</f>
        <v>1.391025641025641</v>
      </c>
    </row>
    <row r="316" spans="1:67" ht="27" customHeight="1" x14ac:dyDescent="0.25">
      <c r="A316" s="54" t="s">
        <v>484</v>
      </c>
      <c r="B316" s="54" t="s">
        <v>485</v>
      </c>
      <c r="C316" s="31">
        <v>4301051485</v>
      </c>
      <c r="D316" s="386">
        <v>4680115883567</v>
      </c>
      <c r="E316" s="387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1"/>
      <c r="Q316" s="391"/>
      <c r="R316" s="391"/>
      <c r="S316" s="387"/>
      <c r="T316" s="34"/>
      <c r="U316" s="34"/>
      <c r="V316" s="35" t="s">
        <v>66</v>
      </c>
      <c r="W316" s="382">
        <v>350</v>
      </c>
      <c r="X316" s="383">
        <f>IFERROR(IF(W316="",0,CEILING((W316/$H316),1)*$H316),"")</f>
        <v>350.7</v>
      </c>
      <c r="Y316" s="36">
        <f>IFERROR(IF(X316=0,"",ROUNDUP(X316/H316,0)*0.00753),"")</f>
        <v>1.2575100000000001</v>
      </c>
      <c r="Z316" s="56"/>
      <c r="AA316" s="57"/>
      <c r="AE316" s="64"/>
      <c r="BB316" s="245" t="s">
        <v>1</v>
      </c>
      <c r="BL316" s="64">
        <f>IFERROR(W316*I316/H316,"0")</f>
        <v>393.33333333333331</v>
      </c>
      <c r="BM316" s="64">
        <f>IFERROR(X316*I316/H316,"0")</f>
        <v>394.11999999999995</v>
      </c>
      <c r="BN316" s="64">
        <f>IFERROR(1/J316*(W316/H316),"0")</f>
        <v>1.0683760683760684</v>
      </c>
      <c r="BO316" s="64">
        <f>IFERROR(1/J316*(X316/H316),"0")</f>
        <v>1.0705128205128205</v>
      </c>
    </row>
    <row r="317" spans="1:67" x14ac:dyDescent="0.2">
      <c r="A317" s="393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94"/>
      <c r="O317" s="406" t="s">
        <v>70</v>
      </c>
      <c r="P317" s="407"/>
      <c r="Q317" s="407"/>
      <c r="R317" s="407"/>
      <c r="S317" s="407"/>
      <c r="T317" s="407"/>
      <c r="U317" s="408"/>
      <c r="V317" s="37" t="s">
        <v>71</v>
      </c>
      <c r="W317" s="384">
        <f>IFERROR(W314/H314,"0")+IFERROR(W315/H315,"0")+IFERROR(W316/H316,"0")</f>
        <v>383.33333333333326</v>
      </c>
      <c r="X317" s="384">
        <f>IFERROR(X314/H314,"0")+IFERROR(X315/H315,"0")+IFERROR(X316/H316,"0")</f>
        <v>384</v>
      </c>
      <c r="Y317" s="384">
        <f>IFERROR(IF(Y314="",0,Y314),"0")+IFERROR(IF(Y315="",0,Y315),"0")+IFERROR(IF(Y316="",0,Y316),"0")</f>
        <v>2.8915199999999999</v>
      </c>
      <c r="Z317" s="385"/>
      <c r="AA317" s="385"/>
    </row>
    <row r="318" spans="1:67" x14ac:dyDescent="0.2">
      <c r="A318" s="389"/>
      <c r="B318" s="389"/>
      <c r="C318" s="389"/>
      <c r="D318" s="389"/>
      <c r="E318" s="389"/>
      <c r="F318" s="389"/>
      <c r="G318" s="389"/>
      <c r="H318" s="389"/>
      <c r="I318" s="389"/>
      <c r="J318" s="389"/>
      <c r="K318" s="389"/>
      <c r="L318" s="389"/>
      <c r="M318" s="389"/>
      <c r="N318" s="394"/>
      <c r="O318" s="406" t="s">
        <v>70</v>
      </c>
      <c r="P318" s="407"/>
      <c r="Q318" s="407"/>
      <c r="R318" s="407"/>
      <c r="S318" s="407"/>
      <c r="T318" s="407"/>
      <c r="U318" s="408"/>
      <c r="V318" s="37" t="s">
        <v>66</v>
      </c>
      <c r="W318" s="384">
        <f>IFERROR(SUM(W314:W316),"0")</f>
        <v>804.99999999999989</v>
      </c>
      <c r="X318" s="384">
        <f>IFERROR(SUM(X314:X316),"0")</f>
        <v>806.40000000000009</v>
      </c>
      <c r="Y318" s="37"/>
      <c r="Z318" s="385"/>
      <c r="AA318" s="385"/>
    </row>
    <row r="319" spans="1:67" ht="14.25" customHeight="1" x14ac:dyDescent="0.25">
      <c r="A319" s="388" t="s">
        <v>91</v>
      </c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89"/>
      <c r="O319" s="389"/>
      <c r="P319" s="389"/>
      <c r="Q319" s="389"/>
      <c r="R319" s="389"/>
      <c r="S319" s="389"/>
      <c r="T319" s="389"/>
      <c r="U319" s="389"/>
      <c r="V319" s="389"/>
      <c r="W319" s="389"/>
      <c r="X319" s="389"/>
      <c r="Y319" s="389"/>
      <c r="Z319" s="375"/>
      <c r="AA319" s="375"/>
    </row>
    <row r="320" spans="1:67" ht="27" customHeight="1" x14ac:dyDescent="0.25">
      <c r="A320" s="54" t="s">
        <v>486</v>
      </c>
      <c r="B320" s="54" t="s">
        <v>487</v>
      </c>
      <c r="C320" s="31">
        <v>4301032015</v>
      </c>
      <c r="D320" s="386">
        <v>4607091383102</v>
      </c>
      <c r="E320" s="387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6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1"/>
      <c r="Q320" s="391"/>
      <c r="R320" s="391"/>
      <c r="S320" s="387"/>
      <c r="T320" s="34"/>
      <c r="U320" s="34"/>
      <c r="V320" s="35" t="s">
        <v>66</v>
      </c>
      <c r="W320" s="382">
        <v>0</v>
      </c>
      <c r="X320" s="38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6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3"/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94"/>
      <c r="O321" s="406" t="s">
        <v>70</v>
      </c>
      <c r="P321" s="407"/>
      <c r="Q321" s="407"/>
      <c r="R321" s="407"/>
      <c r="S321" s="407"/>
      <c r="T321" s="407"/>
      <c r="U321" s="408"/>
      <c r="V321" s="37" t="s">
        <v>71</v>
      </c>
      <c r="W321" s="384">
        <f>IFERROR(W320/H320,"0")</f>
        <v>0</v>
      </c>
      <c r="X321" s="384">
        <f>IFERROR(X320/H320,"0")</f>
        <v>0</v>
      </c>
      <c r="Y321" s="384">
        <f>IFERROR(IF(Y320="",0,Y320),"0")</f>
        <v>0</v>
      </c>
      <c r="Z321" s="385"/>
      <c r="AA321" s="385"/>
    </row>
    <row r="322" spans="1:67" x14ac:dyDescent="0.2">
      <c r="A322" s="389"/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94"/>
      <c r="O322" s="406" t="s">
        <v>70</v>
      </c>
      <c r="P322" s="407"/>
      <c r="Q322" s="407"/>
      <c r="R322" s="407"/>
      <c r="S322" s="407"/>
      <c r="T322" s="407"/>
      <c r="U322" s="408"/>
      <c r="V322" s="37" t="s">
        <v>66</v>
      </c>
      <c r="W322" s="384">
        <f>IFERROR(SUM(W320:W320),"0")</f>
        <v>0</v>
      </c>
      <c r="X322" s="384">
        <f>IFERROR(SUM(X320:X320),"0")</f>
        <v>0</v>
      </c>
      <c r="Y322" s="37"/>
      <c r="Z322" s="385"/>
      <c r="AA322" s="385"/>
    </row>
    <row r="323" spans="1:67" ht="27.75" customHeight="1" x14ac:dyDescent="0.2">
      <c r="A323" s="396" t="s">
        <v>488</v>
      </c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397"/>
      <c r="P323" s="397"/>
      <c r="Q323" s="397"/>
      <c r="R323" s="397"/>
      <c r="S323" s="397"/>
      <c r="T323" s="397"/>
      <c r="U323" s="397"/>
      <c r="V323" s="397"/>
      <c r="W323" s="397"/>
      <c r="X323" s="397"/>
      <c r="Y323" s="397"/>
      <c r="Z323" s="48"/>
      <c r="AA323" s="48"/>
    </row>
    <row r="324" spans="1:67" ht="16.5" customHeight="1" x14ac:dyDescent="0.25">
      <c r="A324" s="452" t="s">
        <v>489</v>
      </c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  <c r="N324" s="389"/>
      <c r="O324" s="389"/>
      <c r="P324" s="389"/>
      <c r="Q324" s="389"/>
      <c r="R324" s="389"/>
      <c r="S324" s="389"/>
      <c r="T324" s="389"/>
      <c r="U324" s="389"/>
      <c r="V324" s="389"/>
      <c r="W324" s="389"/>
      <c r="X324" s="389"/>
      <c r="Y324" s="389"/>
      <c r="Z324" s="376"/>
      <c r="AA324" s="376"/>
    </row>
    <row r="325" spans="1:67" ht="14.25" customHeight="1" x14ac:dyDescent="0.25">
      <c r="A325" s="388" t="s">
        <v>113</v>
      </c>
      <c r="B325" s="389"/>
      <c r="C325" s="389"/>
      <c r="D325" s="389"/>
      <c r="E325" s="389"/>
      <c r="F325" s="389"/>
      <c r="G325" s="389"/>
      <c r="H325" s="389"/>
      <c r="I325" s="389"/>
      <c r="J325" s="389"/>
      <c r="K325" s="389"/>
      <c r="L325" s="389"/>
      <c r="M325" s="389"/>
      <c r="N325" s="389"/>
      <c r="O325" s="389"/>
      <c r="P325" s="389"/>
      <c r="Q325" s="389"/>
      <c r="R325" s="389"/>
      <c r="S325" s="389"/>
      <c r="T325" s="389"/>
      <c r="U325" s="389"/>
      <c r="V325" s="389"/>
      <c r="W325" s="389"/>
      <c r="X325" s="389"/>
      <c r="Y325" s="389"/>
      <c r="Z325" s="375"/>
      <c r="AA325" s="375"/>
    </row>
    <row r="326" spans="1:67" ht="27" customHeight="1" x14ac:dyDescent="0.25">
      <c r="A326" s="54" t="s">
        <v>490</v>
      </c>
      <c r="B326" s="54" t="s">
        <v>491</v>
      </c>
      <c r="C326" s="31">
        <v>4301011875</v>
      </c>
      <c r="D326" s="386">
        <v>4680115884885</v>
      </c>
      <c r="E326" s="387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3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1"/>
      <c r="Q326" s="391"/>
      <c r="R326" s="391"/>
      <c r="S326" s="387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customHeight="1" x14ac:dyDescent="0.25">
      <c r="A327" s="54" t="s">
        <v>492</v>
      </c>
      <c r="B327" s="54" t="s">
        <v>493</v>
      </c>
      <c r="C327" s="31">
        <v>4301011874</v>
      </c>
      <c r="D327" s="386">
        <v>4680115884892</v>
      </c>
      <c r="E327" s="387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75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1"/>
      <c r="Q327" s="391"/>
      <c r="R327" s="391"/>
      <c r="S327" s="387"/>
      <c r="T327" s="34"/>
      <c r="U327" s="34"/>
      <c r="V327" s="35" t="s">
        <v>66</v>
      </c>
      <c r="W327" s="382">
        <v>40</v>
      </c>
      <c r="X327" s="383">
        <f t="shared" si="59"/>
        <v>43.2</v>
      </c>
      <c r="Y327" s="36">
        <f>IFERROR(IF(X327=0,"",ROUNDUP(X327/H327,0)*0.02175),"")</f>
        <v>8.6999999999999994E-2</v>
      </c>
      <c r="Z327" s="56"/>
      <c r="AA327" s="57"/>
      <c r="AE327" s="64"/>
      <c r="BB327" s="248" t="s">
        <v>1</v>
      </c>
      <c r="BL327" s="64">
        <f t="shared" si="60"/>
        <v>41.777777777777771</v>
      </c>
      <c r="BM327" s="64">
        <f t="shared" si="61"/>
        <v>45.12</v>
      </c>
      <c r="BN327" s="64">
        <f t="shared" si="62"/>
        <v>6.613756613756612E-2</v>
      </c>
      <c r="BO327" s="64">
        <f t="shared" si="63"/>
        <v>7.1428571428571425E-2</v>
      </c>
    </row>
    <row r="328" spans="1:67" ht="27" customHeight="1" x14ac:dyDescent="0.25">
      <c r="A328" s="54" t="s">
        <v>494</v>
      </c>
      <c r="B328" s="54" t="s">
        <v>495</v>
      </c>
      <c r="C328" s="31">
        <v>4301011867</v>
      </c>
      <c r="D328" s="386">
        <v>4680115884830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1"/>
      <c r="Q328" s="391"/>
      <c r="R328" s="391"/>
      <c r="S328" s="387"/>
      <c r="T328" s="34"/>
      <c r="U328" s="34"/>
      <c r="V328" s="35" t="s">
        <v>66</v>
      </c>
      <c r="W328" s="382">
        <v>1900</v>
      </c>
      <c r="X328" s="383">
        <f t="shared" si="59"/>
        <v>1905</v>
      </c>
      <c r="Y328" s="36">
        <f>IFERROR(IF(X328=0,"",ROUNDUP(X328/H328,0)*0.02175),"")</f>
        <v>2.7622499999999999</v>
      </c>
      <c r="Z328" s="56"/>
      <c r="AA328" s="57"/>
      <c r="AE328" s="64"/>
      <c r="BB328" s="249" t="s">
        <v>1</v>
      </c>
      <c r="BL328" s="64">
        <f t="shared" si="60"/>
        <v>1960.8</v>
      </c>
      <c r="BM328" s="64">
        <f t="shared" si="61"/>
        <v>1965.96</v>
      </c>
      <c r="BN328" s="64">
        <f t="shared" si="62"/>
        <v>2.6388888888888888</v>
      </c>
      <c r="BO328" s="64">
        <f t="shared" si="63"/>
        <v>2.645833333333333</v>
      </c>
    </row>
    <row r="329" spans="1:67" ht="27" customHeight="1" x14ac:dyDescent="0.25">
      <c r="A329" s="54" t="s">
        <v>494</v>
      </c>
      <c r="B329" s="54" t="s">
        <v>496</v>
      </c>
      <c r="C329" s="31">
        <v>4301011943</v>
      </c>
      <c r="D329" s="386">
        <v>4680115884830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9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1"/>
      <c r="Q329" s="391"/>
      <c r="R329" s="391"/>
      <c r="S329" s="387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497</v>
      </c>
      <c r="B330" s="54" t="s">
        <v>498</v>
      </c>
      <c r="C330" s="31">
        <v>4301011869</v>
      </c>
      <c r="D330" s="386">
        <v>4680115884847</v>
      </c>
      <c r="E330" s="387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1"/>
      <c r="Q330" s="391"/>
      <c r="R330" s="391"/>
      <c r="S330" s="387"/>
      <c r="T330" s="34"/>
      <c r="U330" s="34"/>
      <c r="V330" s="35" t="s">
        <v>66</v>
      </c>
      <c r="W330" s="382">
        <v>900</v>
      </c>
      <c r="X330" s="383">
        <f t="shared" si="59"/>
        <v>900</v>
      </c>
      <c r="Y330" s="36">
        <f>IFERROR(IF(X330=0,"",ROUNDUP(X330/H330,0)*0.02175),"")</f>
        <v>1.3049999999999999</v>
      </c>
      <c r="Z330" s="56"/>
      <c r="AA330" s="57"/>
      <c r="AE330" s="64"/>
      <c r="BB330" s="251" t="s">
        <v>1</v>
      </c>
      <c r="BL330" s="64">
        <f t="shared" si="60"/>
        <v>928.8</v>
      </c>
      <c r="BM330" s="64">
        <f t="shared" si="61"/>
        <v>928.8</v>
      </c>
      <c r="BN330" s="64">
        <f t="shared" si="62"/>
        <v>1.25</v>
      </c>
      <c r="BO330" s="64">
        <f t="shared" si="63"/>
        <v>1.25</v>
      </c>
    </row>
    <row r="331" spans="1:67" ht="27" customHeight="1" x14ac:dyDescent="0.25">
      <c r="A331" s="54" t="s">
        <v>497</v>
      </c>
      <c r="B331" s="54" t="s">
        <v>499</v>
      </c>
      <c r="C331" s="31">
        <v>4301011946</v>
      </c>
      <c r="D331" s="386">
        <v>4680115884847</v>
      </c>
      <c r="E331" s="387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1"/>
      <c r="Q331" s="391"/>
      <c r="R331" s="391"/>
      <c r="S331" s="387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customHeight="1" x14ac:dyDescent="0.25">
      <c r="A332" s="54" t="s">
        <v>500</v>
      </c>
      <c r="B332" s="54" t="s">
        <v>501</v>
      </c>
      <c r="C332" s="31">
        <v>4301011870</v>
      </c>
      <c r="D332" s="386">
        <v>4680115884854</v>
      </c>
      <c r="E332" s="387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6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1"/>
      <c r="Q332" s="391"/>
      <c r="R332" s="391"/>
      <c r="S332" s="387"/>
      <c r="T332" s="34"/>
      <c r="U332" s="34"/>
      <c r="V332" s="35" t="s">
        <v>66</v>
      </c>
      <c r="W332" s="382">
        <v>700</v>
      </c>
      <c r="X332" s="383">
        <f t="shared" si="59"/>
        <v>705</v>
      </c>
      <c r="Y332" s="36">
        <f>IFERROR(IF(X332=0,"",ROUNDUP(X332/H332,0)*0.02175),"")</f>
        <v>1.0222499999999999</v>
      </c>
      <c r="Z332" s="56"/>
      <c r="AA332" s="57"/>
      <c r="AE332" s="64"/>
      <c r="BB332" s="253" t="s">
        <v>1</v>
      </c>
      <c r="BL332" s="64">
        <f t="shared" si="60"/>
        <v>722.4</v>
      </c>
      <c r="BM332" s="64">
        <f t="shared" si="61"/>
        <v>727.56</v>
      </c>
      <c r="BN332" s="64">
        <f t="shared" si="62"/>
        <v>0.9722222222222221</v>
      </c>
      <c r="BO332" s="64">
        <f t="shared" si="63"/>
        <v>0.97916666666666663</v>
      </c>
    </row>
    <row r="333" spans="1:67" ht="27" customHeight="1" x14ac:dyDescent="0.25">
      <c r="A333" s="54" t="s">
        <v>500</v>
      </c>
      <c r="B333" s="54" t="s">
        <v>502</v>
      </c>
      <c r="C333" s="31">
        <v>4301011947</v>
      </c>
      <c r="D333" s="386">
        <v>4680115884854</v>
      </c>
      <c r="E333" s="387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54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1"/>
      <c r="Q333" s="391"/>
      <c r="R333" s="391"/>
      <c r="S333" s="387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customHeight="1" x14ac:dyDescent="0.25">
      <c r="A334" s="54" t="s">
        <v>503</v>
      </c>
      <c r="B334" s="54" t="s">
        <v>504</v>
      </c>
      <c r="C334" s="31">
        <v>4301011871</v>
      </c>
      <c r="D334" s="386">
        <v>4680115884908</v>
      </c>
      <c r="E334" s="387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1"/>
      <c r="Q334" s="391"/>
      <c r="R334" s="391"/>
      <c r="S334" s="387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4301011868</v>
      </c>
      <c r="D335" s="386">
        <v>4680115884861</v>
      </c>
      <c r="E335" s="387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1"/>
      <c r="Q335" s="391"/>
      <c r="R335" s="391"/>
      <c r="S335" s="387"/>
      <c r="T335" s="34"/>
      <c r="U335" s="34"/>
      <c r="V335" s="35" t="s">
        <v>66</v>
      </c>
      <c r="W335" s="382">
        <v>0</v>
      </c>
      <c r="X335" s="383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ht="27" customHeight="1" x14ac:dyDescent="0.25">
      <c r="A336" s="54" t="s">
        <v>507</v>
      </c>
      <c r="B336" s="54" t="s">
        <v>508</v>
      </c>
      <c r="C336" s="31">
        <v>4301011952</v>
      </c>
      <c r="D336" s="386">
        <v>4680115884922</v>
      </c>
      <c r="E336" s="387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1"/>
      <c r="Q336" s="391"/>
      <c r="R336" s="391"/>
      <c r="S336" s="387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4301011433</v>
      </c>
      <c r="D337" s="386">
        <v>4680115882638</v>
      </c>
      <c r="E337" s="387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4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1"/>
      <c r="Q337" s="391"/>
      <c r="R337" s="391"/>
      <c r="S337" s="387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393"/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94"/>
      <c r="O338" s="406" t="s">
        <v>70</v>
      </c>
      <c r="P338" s="407"/>
      <c r="Q338" s="407"/>
      <c r="R338" s="407"/>
      <c r="S338" s="407"/>
      <c r="T338" s="407"/>
      <c r="U338" s="408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237.03703703703704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238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5.1764999999999999</v>
      </c>
      <c r="Z338" s="385"/>
      <c r="AA338" s="385"/>
    </row>
    <row r="339" spans="1:67" x14ac:dyDescent="0.2">
      <c r="A339" s="389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389"/>
      <c r="M339" s="389"/>
      <c r="N339" s="394"/>
      <c r="O339" s="406" t="s">
        <v>70</v>
      </c>
      <c r="P339" s="407"/>
      <c r="Q339" s="407"/>
      <c r="R339" s="407"/>
      <c r="S339" s="407"/>
      <c r="T339" s="407"/>
      <c r="U339" s="408"/>
      <c r="V339" s="37" t="s">
        <v>66</v>
      </c>
      <c r="W339" s="384">
        <f>IFERROR(SUM(W326:W337),"0")</f>
        <v>3540</v>
      </c>
      <c r="X339" s="384">
        <f>IFERROR(SUM(X326:X337),"0")</f>
        <v>3553.2</v>
      </c>
      <c r="Y339" s="37"/>
      <c r="Z339" s="385"/>
      <c r="AA339" s="385"/>
    </row>
    <row r="340" spans="1:67" ht="14.25" customHeight="1" x14ac:dyDescent="0.25">
      <c r="A340" s="388" t="s">
        <v>105</v>
      </c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389"/>
      <c r="M340" s="389"/>
      <c r="N340" s="389"/>
      <c r="O340" s="389"/>
      <c r="P340" s="389"/>
      <c r="Q340" s="389"/>
      <c r="R340" s="389"/>
      <c r="S340" s="389"/>
      <c r="T340" s="389"/>
      <c r="U340" s="389"/>
      <c r="V340" s="389"/>
      <c r="W340" s="389"/>
      <c r="X340" s="389"/>
      <c r="Y340" s="389"/>
      <c r="Z340" s="375"/>
      <c r="AA340" s="375"/>
    </row>
    <row r="341" spans="1:67" ht="27" customHeight="1" x14ac:dyDescent="0.25">
      <c r="A341" s="54" t="s">
        <v>511</v>
      </c>
      <c r="B341" s="54" t="s">
        <v>512</v>
      </c>
      <c r="C341" s="31">
        <v>4301020178</v>
      </c>
      <c r="D341" s="386">
        <v>4607091383980</v>
      </c>
      <c r="E341" s="387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1"/>
      <c r="Q341" s="391"/>
      <c r="R341" s="391"/>
      <c r="S341" s="387"/>
      <c r="T341" s="34"/>
      <c r="U341" s="34"/>
      <c r="V341" s="35" t="s">
        <v>66</v>
      </c>
      <c r="W341" s="382">
        <v>1000</v>
      </c>
      <c r="X341" s="383">
        <f>IFERROR(IF(W341="",0,CEILING((W341/$H341),1)*$H341),"")</f>
        <v>1005</v>
      </c>
      <c r="Y341" s="36">
        <f>IFERROR(IF(X341=0,"",ROUNDUP(X341/H341,0)*0.02175),"")</f>
        <v>1.4572499999999999</v>
      </c>
      <c r="Z341" s="56"/>
      <c r="AA341" s="57"/>
      <c r="AE341" s="64"/>
      <c r="BB341" s="259" t="s">
        <v>1</v>
      </c>
      <c r="BL341" s="64">
        <f>IFERROR(W341*I341/H341,"0")</f>
        <v>1032</v>
      </c>
      <c r="BM341" s="64">
        <f>IFERROR(X341*I341/H341,"0")</f>
        <v>1037.1600000000001</v>
      </c>
      <c r="BN341" s="64">
        <f>IFERROR(1/J341*(W341/H341),"0")</f>
        <v>1.3888888888888888</v>
      </c>
      <c r="BO341" s="64">
        <f>IFERROR(1/J341*(X341/H341),"0")</f>
        <v>1.3958333333333333</v>
      </c>
    </row>
    <row r="342" spans="1:67" ht="27" customHeight="1" x14ac:dyDescent="0.25">
      <c r="A342" s="54" t="s">
        <v>513</v>
      </c>
      <c r="B342" s="54" t="s">
        <v>514</v>
      </c>
      <c r="C342" s="31">
        <v>4301020179</v>
      </c>
      <c r="D342" s="386">
        <v>4607091384178</v>
      </c>
      <c r="E342" s="387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7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1"/>
      <c r="Q342" s="391"/>
      <c r="R342" s="391"/>
      <c r="S342" s="387"/>
      <c r="T342" s="34"/>
      <c r="U342" s="34"/>
      <c r="V342" s="35" t="s">
        <v>66</v>
      </c>
      <c r="W342" s="382">
        <v>8</v>
      </c>
      <c r="X342" s="383">
        <f>IFERROR(IF(W342="",0,CEILING((W342/$H342),1)*$H342),"")</f>
        <v>8</v>
      </c>
      <c r="Y342" s="36">
        <f>IFERROR(IF(X342=0,"",ROUNDUP(X342/H342,0)*0.00937),"")</f>
        <v>1.874E-2</v>
      </c>
      <c r="Z342" s="56"/>
      <c r="AA342" s="57"/>
      <c r="AE342" s="64"/>
      <c r="BB342" s="260" t="s">
        <v>1</v>
      </c>
      <c r="BL342" s="64">
        <f>IFERROR(W342*I342/H342,"0")</f>
        <v>8.48</v>
      </c>
      <c r="BM342" s="64">
        <f>IFERROR(X342*I342/H342,"0")</f>
        <v>8.48</v>
      </c>
      <c r="BN342" s="64">
        <f>IFERROR(1/J342*(W342/H342),"0")</f>
        <v>1.6666666666666666E-2</v>
      </c>
      <c r="BO342" s="64">
        <f>IFERROR(1/J342*(X342/H342),"0")</f>
        <v>1.6666666666666666E-2</v>
      </c>
    </row>
    <row r="343" spans="1:67" x14ac:dyDescent="0.2">
      <c r="A343" s="393"/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94"/>
      <c r="O343" s="406" t="s">
        <v>70</v>
      </c>
      <c r="P343" s="407"/>
      <c r="Q343" s="407"/>
      <c r="R343" s="407"/>
      <c r="S343" s="407"/>
      <c r="T343" s="407"/>
      <c r="U343" s="408"/>
      <c r="V343" s="37" t="s">
        <v>71</v>
      </c>
      <c r="W343" s="384">
        <f>IFERROR(W341/H341,"0")+IFERROR(W342/H342,"0")</f>
        <v>68.666666666666671</v>
      </c>
      <c r="X343" s="384">
        <f>IFERROR(X341/H341,"0")+IFERROR(X342/H342,"0")</f>
        <v>69</v>
      </c>
      <c r="Y343" s="384">
        <f>IFERROR(IF(Y341="",0,Y341),"0")+IFERROR(IF(Y342="",0,Y342),"0")</f>
        <v>1.4759899999999999</v>
      </c>
      <c r="Z343" s="385"/>
      <c r="AA343" s="385"/>
    </row>
    <row r="344" spans="1:67" x14ac:dyDescent="0.2">
      <c r="A344" s="389"/>
      <c r="B344" s="389"/>
      <c r="C344" s="389"/>
      <c r="D344" s="389"/>
      <c r="E344" s="389"/>
      <c r="F344" s="389"/>
      <c r="G344" s="389"/>
      <c r="H344" s="389"/>
      <c r="I344" s="389"/>
      <c r="J344" s="389"/>
      <c r="K344" s="389"/>
      <c r="L344" s="389"/>
      <c r="M344" s="389"/>
      <c r="N344" s="394"/>
      <c r="O344" s="406" t="s">
        <v>70</v>
      </c>
      <c r="P344" s="407"/>
      <c r="Q344" s="407"/>
      <c r="R344" s="407"/>
      <c r="S344" s="407"/>
      <c r="T344" s="407"/>
      <c r="U344" s="408"/>
      <c r="V344" s="37" t="s">
        <v>66</v>
      </c>
      <c r="W344" s="384">
        <f>IFERROR(SUM(W341:W342),"0")</f>
        <v>1008</v>
      </c>
      <c r="X344" s="384">
        <f>IFERROR(SUM(X341:X342),"0")</f>
        <v>1013</v>
      </c>
      <c r="Y344" s="37"/>
      <c r="Z344" s="385"/>
      <c r="AA344" s="385"/>
    </row>
    <row r="345" spans="1:67" ht="14.25" customHeight="1" x14ac:dyDescent="0.25">
      <c r="A345" s="388" t="s">
        <v>72</v>
      </c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89"/>
      <c r="M345" s="389"/>
      <c r="N345" s="389"/>
      <c r="O345" s="389"/>
      <c r="P345" s="389"/>
      <c r="Q345" s="389"/>
      <c r="R345" s="389"/>
      <c r="S345" s="389"/>
      <c r="T345" s="389"/>
      <c r="U345" s="389"/>
      <c r="V345" s="389"/>
      <c r="W345" s="389"/>
      <c r="X345" s="389"/>
      <c r="Y345" s="389"/>
      <c r="Z345" s="375"/>
      <c r="AA345" s="375"/>
    </row>
    <row r="346" spans="1:67" ht="27" customHeight="1" x14ac:dyDescent="0.25">
      <c r="A346" s="54" t="s">
        <v>515</v>
      </c>
      <c r="B346" s="54" t="s">
        <v>516</v>
      </c>
      <c r="C346" s="31">
        <v>4301051639</v>
      </c>
      <c r="D346" s="386">
        <v>4607091383928</v>
      </c>
      <c r="E346" s="387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6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1"/>
      <c r="Q346" s="391"/>
      <c r="R346" s="391"/>
      <c r="S346" s="387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515</v>
      </c>
      <c r="B347" s="54" t="s">
        <v>517</v>
      </c>
      <c r="C347" s="31">
        <v>4301051560</v>
      </c>
      <c r="D347" s="386">
        <v>4607091383928</v>
      </c>
      <c r="E347" s="387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127</v>
      </c>
      <c r="M347" s="33"/>
      <c r="N347" s="32">
        <v>40</v>
      </c>
      <c r="O347" s="4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1"/>
      <c r="Q347" s="391"/>
      <c r="R347" s="391"/>
      <c r="S347" s="387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518</v>
      </c>
      <c r="B348" s="54" t="s">
        <v>519</v>
      </c>
      <c r="C348" s="31">
        <v>4301051636</v>
      </c>
      <c r="D348" s="386">
        <v>4607091384260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73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1"/>
      <c r="Q348" s="391"/>
      <c r="R348" s="391"/>
      <c r="S348" s="387"/>
      <c r="T348" s="34"/>
      <c r="U348" s="34"/>
      <c r="V348" s="35" t="s">
        <v>66</v>
      </c>
      <c r="W348" s="382">
        <v>80</v>
      </c>
      <c r="X348" s="383">
        <f>IFERROR(IF(W348="",0,CEILING((W348/$H348),1)*$H348),"")</f>
        <v>85.8</v>
      </c>
      <c r="Y348" s="36">
        <f>IFERROR(IF(X348=0,"",ROUNDUP(X348/H348,0)*0.02175),"")</f>
        <v>0.23924999999999999</v>
      </c>
      <c r="Z348" s="56"/>
      <c r="AA348" s="57"/>
      <c r="AE348" s="64"/>
      <c r="BB348" s="263" t="s">
        <v>1</v>
      </c>
      <c r="BL348" s="64">
        <f>IFERROR(W348*I348/H348,"0")</f>
        <v>85.784615384615407</v>
      </c>
      <c r="BM348" s="64">
        <f>IFERROR(X348*I348/H348,"0")</f>
        <v>92.004000000000005</v>
      </c>
      <c r="BN348" s="64">
        <f>IFERROR(1/J348*(W348/H348),"0")</f>
        <v>0.18315018315018317</v>
      </c>
      <c r="BO348" s="64">
        <f>IFERROR(1/J348*(X348/H348),"0")</f>
        <v>0.19642857142857142</v>
      </c>
    </row>
    <row r="349" spans="1:67" x14ac:dyDescent="0.2">
      <c r="A349" s="393"/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94"/>
      <c r="O349" s="406" t="s">
        <v>70</v>
      </c>
      <c r="P349" s="407"/>
      <c r="Q349" s="407"/>
      <c r="R349" s="407"/>
      <c r="S349" s="407"/>
      <c r="T349" s="407"/>
      <c r="U349" s="408"/>
      <c r="V349" s="37" t="s">
        <v>71</v>
      </c>
      <c r="W349" s="384">
        <f>IFERROR(W346/H346,"0")+IFERROR(W347/H347,"0")+IFERROR(W348/H348,"0")</f>
        <v>10.256410256410257</v>
      </c>
      <c r="X349" s="384">
        <f>IFERROR(X346/H346,"0")+IFERROR(X347/H347,"0")+IFERROR(X348/H348,"0")</f>
        <v>11</v>
      </c>
      <c r="Y349" s="384">
        <f>IFERROR(IF(Y346="",0,Y346),"0")+IFERROR(IF(Y347="",0,Y347),"0")+IFERROR(IF(Y348="",0,Y348),"0")</f>
        <v>0.23924999999999999</v>
      </c>
      <c r="Z349" s="385"/>
      <c r="AA349" s="385"/>
    </row>
    <row r="350" spans="1:67" x14ac:dyDescent="0.2">
      <c r="A350" s="389"/>
      <c r="B350" s="389"/>
      <c r="C350" s="389"/>
      <c r="D350" s="389"/>
      <c r="E350" s="389"/>
      <c r="F350" s="389"/>
      <c r="G350" s="389"/>
      <c r="H350" s="389"/>
      <c r="I350" s="389"/>
      <c r="J350" s="389"/>
      <c r="K350" s="389"/>
      <c r="L350" s="389"/>
      <c r="M350" s="389"/>
      <c r="N350" s="394"/>
      <c r="O350" s="406" t="s">
        <v>70</v>
      </c>
      <c r="P350" s="407"/>
      <c r="Q350" s="407"/>
      <c r="R350" s="407"/>
      <c r="S350" s="407"/>
      <c r="T350" s="407"/>
      <c r="U350" s="408"/>
      <c r="V350" s="37" t="s">
        <v>66</v>
      </c>
      <c r="W350" s="384">
        <f>IFERROR(SUM(W346:W348),"0")</f>
        <v>80</v>
      </c>
      <c r="X350" s="384">
        <f>IFERROR(SUM(X346:X348),"0")</f>
        <v>85.8</v>
      </c>
      <c r="Y350" s="37"/>
      <c r="Z350" s="385"/>
      <c r="AA350" s="385"/>
    </row>
    <row r="351" spans="1:67" ht="14.25" customHeight="1" x14ac:dyDescent="0.25">
      <c r="A351" s="388" t="s">
        <v>215</v>
      </c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89"/>
      <c r="O351" s="389"/>
      <c r="P351" s="389"/>
      <c r="Q351" s="389"/>
      <c r="R351" s="389"/>
      <c r="S351" s="389"/>
      <c r="T351" s="389"/>
      <c r="U351" s="389"/>
      <c r="V351" s="389"/>
      <c r="W351" s="389"/>
      <c r="X351" s="389"/>
      <c r="Y351" s="389"/>
      <c r="Z351" s="375"/>
      <c r="AA351" s="375"/>
    </row>
    <row r="352" spans="1:67" ht="16.5" customHeight="1" x14ac:dyDescent="0.25">
      <c r="A352" s="54" t="s">
        <v>520</v>
      </c>
      <c r="B352" s="54" t="s">
        <v>521</v>
      </c>
      <c r="C352" s="31">
        <v>4301060345</v>
      </c>
      <c r="D352" s="386">
        <v>4607091384673</v>
      </c>
      <c r="E352" s="387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6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2" s="391"/>
      <c r="Q352" s="391"/>
      <c r="R352" s="391"/>
      <c r="S352" s="387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customHeight="1" x14ac:dyDescent="0.25">
      <c r="A353" s="54" t="s">
        <v>520</v>
      </c>
      <c r="B353" s="54" t="s">
        <v>522</v>
      </c>
      <c r="C353" s="31">
        <v>4301060314</v>
      </c>
      <c r="D353" s="386">
        <v>4607091384673</v>
      </c>
      <c r="E353" s="387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4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91"/>
      <c r="Q353" s="391"/>
      <c r="R353" s="391"/>
      <c r="S353" s="387"/>
      <c r="T353" s="34"/>
      <c r="U353" s="34"/>
      <c r="V353" s="35" t="s">
        <v>66</v>
      </c>
      <c r="W353" s="382">
        <v>40</v>
      </c>
      <c r="X353" s="383">
        <f>IFERROR(IF(W353="",0,CEILING((W353/$H353),1)*$H353),"")</f>
        <v>46.8</v>
      </c>
      <c r="Y353" s="36">
        <f>IFERROR(IF(X353=0,"",ROUNDUP(X353/H353,0)*0.02175),"")</f>
        <v>0.1305</v>
      </c>
      <c r="Z353" s="56"/>
      <c r="AA353" s="57"/>
      <c r="AE353" s="64"/>
      <c r="BB353" s="265" t="s">
        <v>1</v>
      </c>
      <c r="BL353" s="64">
        <f>IFERROR(W353*I353/H353,"0")</f>
        <v>42.892307692307703</v>
      </c>
      <c r="BM353" s="64">
        <f>IFERROR(X353*I353/H353,"0")</f>
        <v>50.184000000000005</v>
      </c>
      <c r="BN353" s="64">
        <f>IFERROR(1/J353*(W353/H353),"0")</f>
        <v>9.1575091575091583E-2</v>
      </c>
      <c r="BO353" s="64">
        <f>IFERROR(1/J353*(X353/H353),"0")</f>
        <v>0.10714285714285714</v>
      </c>
    </row>
    <row r="354" spans="1:67" x14ac:dyDescent="0.2">
      <c r="A354" s="393"/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94"/>
      <c r="O354" s="406" t="s">
        <v>70</v>
      </c>
      <c r="P354" s="407"/>
      <c r="Q354" s="407"/>
      <c r="R354" s="407"/>
      <c r="S354" s="407"/>
      <c r="T354" s="407"/>
      <c r="U354" s="408"/>
      <c r="V354" s="37" t="s">
        <v>71</v>
      </c>
      <c r="W354" s="384">
        <f>IFERROR(W352/H352,"0")+IFERROR(W353/H353,"0")</f>
        <v>5.1282051282051286</v>
      </c>
      <c r="X354" s="384">
        <f>IFERROR(X352/H352,"0")+IFERROR(X353/H353,"0")</f>
        <v>6</v>
      </c>
      <c r="Y354" s="384">
        <f>IFERROR(IF(Y352="",0,Y352),"0")+IFERROR(IF(Y353="",0,Y353),"0")</f>
        <v>0.1305</v>
      </c>
      <c r="Z354" s="385"/>
      <c r="AA354" s="385"/>
    </row>
    <row r="355" spans="1:67" x14ac:dyDescent="0.2">
      <c r="A355" s="389"/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94"/>
      <c r="O355" s="406" t="s">
        <v>70</v>
      </c>
      <c r="P355" s="407"/>
      <c r="Q355" s="407"/>
      <c r="R355" s="407"/>
      <c r="S355" s="407"/>
      <c r="T355" s="407"/>
      <c r="U355" s="408"/>
      <c r="V355" s="37" t="s">
        <v>66</v>
      </c>
      <c r="W355" s="384">
        <f>IFERROR(SUM(W352:W353),"0")</f>
        <v>40</v>
      </c>
      <c r="X355" s="384">
        <f>IFERROR(SUM(X352:X353),"0")</f>
        <v>46.8</v>
      </c>
      <c r="Y355" s="37"/>
      <c r="Z355" s="385"/>
      <c r="AA355" s="385"/>
    </row>
    <row r="356" spans="1:67" ht="16.5" customHeight="1" x14ac:dyDescent="0.25">
      <c r="A356" s="452" t="s">
        <v>523</v>
      </c>
      <c r="B356" s="389"/>
      <c r="C356" s="389"/>
      <c r="D356" s="389"/>
      <c r="E356" s="389"/>
      <c r="F356" s="389"/>
      <c r="G356" s="389"/>
      <c r="H356" s="389"/>
      <c r="I356" s="389"/>
      <c r="J356" s="389"/>
      <c r="K356" s="389"/>
      <c r="L356" s="389"/>
      <c r="M356" s="389"/>
      <c r="N356" s="389"/>
      <c r="O356" s="389"/>
      <c r="P356" s="389"/>
      <c r="Q356" s="389"/>
      <c r="R356" s="389"/>
      <c r="S356" s="389"/>
      <c r="T356" s="389"/>
      <c r="U356" s="389"/>
      <c r="V356" s="389"/>
      <c r="W356" s="389"/>
      <c r="X356" s="389"/>
      <c r="Y356" s="389"/>
      <c r="Z356" s="376"/>
      <c r="AA356" s="376"/>
    </row>
    <row r="357" spans="1:67" ht="14.25" customHeight="1" x14ac:dyDescent="0.25">
      <c r="A357" s="388" t="s">
        <v>113</v>
      </c>
      <c r="B357" s="389"/>
      <c r="C357" s="389"/>
      <c r="D357" s="389"/>
      <c r="E357" s="389"/>
      <c r="F357" s="389"/>
      <c r="G357" s="389"/>
      <c r="H357" s="389"/>
      <c r="I357" s="389"/>
      <c r="J357" s="389"/>
      <c r="K357" s="389"/>
      <c r="L357" s="389"/>
      <c r="M357" s="389"/>
      <c r="N357" s="389"/>
      <c r="O357" s="389"/>
      <c r="P357" s="389"/>
      <c r="Q357" s="389"/>
      <c r="R357" s="389"/>
      <c r="S357" s="389"/>
      <c r="T357" s="389"/>
      <c r="U357" s="389"/>
      <c r="V357" s="389"/>
      <c r="W357" s="389"/>
      <c r="X357" s="389"/>
      <c r="Y357" s="389"/>
      <c r="Z357" s="375"/>
      <c r="AA357" s="375"/>
    </row>
    <row r="358" spans="1:67" ht="27" customHeight="1" x14ac:dyDescent="0.25">
      <c r="A358" s="54" t="s">
        <v>524</v>
      </c>
      <c r="B358" s="54" t="s">
        <v>525</v>
      </c>
      <c r="C358" s="31">
        <v>4301011483</v>
      </c>
      <c r="D358" s="386">
        <v>4680115881907</v>
      </c>
      <c r="E358" s="387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5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1"/>
      <c r="Q358" s="391"/>
      <c r="R358" s="391"/>
      <c r="S358" s="387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526</v>
      </c>
      <c r="B359" s="54" t="s">
        <v>527</v>
      </c>
      <c r="C359" s="31">
        <v>4301011655</v>
      </c>
      <c r="D359" s="386">
        <v>4680115883925</v>
      </c>
      <c r="E359" s="387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6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1"/>
      <c r="Q359" s="391"/>
      <c r="R359" s="391"/>
      <c r="S359" s="387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93"/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94"/>
      <c r="O360" s="406" t="s">
        <v>70</v>
      </c>
      <c r="P360" s="407"/>
      <c r="Q360" s="407"/>
      <c r="R360" s="407"/>
      <c r="S360" s="407"/>
      <c r="T360" s="407"/>
      <c r="U360" s="408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x14ac:dyDescent="0.2">
      <c r="A361" s="389"/>
      <c r="B361" s="389"/>
      <c r="C361" s="389"/>
      <c r="D361" s="389"/>
      <c r="E361" s="389"/>
      <c r="F361" s="389"/>
      <c r="G361" s="389"/>
      <c r="H361" s="389"/>
      <c r="I361" s="389"/>
      <c r="J361" s="389"/>
      <c r="K361" s="389"/>
      <c r="L361" s="389"/>
      <c r="M361" s="389"/>
      <c r="N361" s="394"/>
      <c r="O361" s="406" t="s">
        <v>70</v>
      </c>
      <c r="P361" s="407"/>
      <c r="Q361" s="407"/>
      <c r="R361" s="407"/>
      <c r="S361" s="407"/>
      <c r="T361" s="407"/>
      <c r="U361" s="408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customHeight="1" x14ac:dyDescent="0.25">
      <c r="A362" s="388" t="s">
        <v>61</v>
      </c>
      <c r="B362" s="389"/>
      <c r="C362" s="389"/>
      <c r="D362" s="389"/>
      <c r="E362" s="389"/>
      <c r="F362" s="389"/>
      <c r="G362" s="389"/>
      <c r="H362" s="389"/>
      <c r="I362" s="389"/>
      <c r="J362" s="389"/>
      <c r="K362" s="389"/>
      <c r="L362" s="389"/>
      <c r="M362" s="389"/>
      <c r="N362" s="389"/>
      <c r="O362" s="389"/>
      <c r="P362" s="389"/>
      <c r="Q362" s="389"/>
      <c r="R362" s="389"/>
      <c r="S362" s="389"/>
      <c r="T362" s="389"/>
      <c r="U362" s="389"/>
      <c r="V362" s="389"/>
      <c r="W362" s="389"/>
      <c r="X362" s="389"/>
      <c r="Y362" s="389"/>
      <c r="Z362" s="375"/>
      <c r="AA362" s="375"/>
    </row>
    <row r="363" spans="1:67" ht="27" customHeight="1" x14ac:dyDescent="0.25">
      <c r="A363" s="54" t="s">
        <v>528</v>
      </c>
      <c r="B363" s="54" t="s">
        <v>529</v>
      </c>
      <c r="C363" s="31">
        <v>4301031139</v>
      </c>
      <c r="D363" s="386">
        <v>4607091384802</v>
      </c>
      <c r="E363" s="387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4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1"/>
      <c r="Q363" s="391"/>
      <c r="R363" s="391"/>
      <c r="S363" s="387"/>
      <c r="T363" s="34"/>
      <c r="U363" s="34"/>
      <c r="V363" s="35" t="s">
        <v>66</v>
      </c>
      <c r="W363" s="382">
        <v>0</v>
      </c>
      <c r="X363" s="383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528</v>
      </c>
      <c r="B364" s="54" t="s">
        <v>530</v>
      </c>
      <c r="C364" s="31">
        <v>4301031303</v>
      </c>
      <c r="D364" s="386">
        <v>4607091384802</v>
      </c>
      <c r="E364" s="387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4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1"/>
      <c r="Q364" s="391"/>
      <c r="R364" s="391"/>
      <c r="S364" s="387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531</v>
      </c>
      <c r="B365" s="54" t="s">
        <v>532</v>
      </c>
      <c r="C365" s="31">
        <v>4301031304</v>
      </c>
      <c r="D365" s="386">
        <v>4607091384826</v>
      </c>
      <c r="E365" s="387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4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1"/>
      <c r="Q365" s="391"/>
      <c r="R365" s="391"/>
      <c r="S365" s="387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393"/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94"/>
      <c r="O366" s="406" t="s">
        <v>70</v>
      </c>
      <c r="P366" s="407"/>
      <c r="Q366" s="407"/>
      <c r="R366" s="407"/>
      <c r="S366" s="407"/>
      <c r="T366" s="407"/>
      <c r="U366" s="408"/>
      <c r="V366" s="37" t="s">
        <v>71</v>
      </c>
      <c r="W366" s="384">
        <f>IFERROR(W363/H363,"0")+IFERROR(W364/H364,"0")+IFERROR(W365/H365,"0")</f>
        <v>0</v>
      </c>
      <c r="X366" s="384">
        <f>IFERROR(X363/H363,"0")+IFERROR(X364/H364,"0")+IFERROR(X365/H365,"0")</f>
        <v>0</v>
      </c>
      <c r="Y366" s="384">
        <f>IFERROR(IF(Y363="",0,Y363),"0")+IFERROR(IF(Y364="",0,Y364),"0")+IFERROR(IF(Y365="",0,Y365),"0")</f>
        <v>0</v>
      </c>
      <c r="Z366" s="385"/>
      <c r="AA366" s="385"/>
    </row>
    <row r="367" spans="1:67" x14ac:dyDescent="0.2">
      <c r="A367" s="389"/>
      <c r="B367" s="389"/>
      <c r="C367" s="389"/>
      <c r="D367" s="389"/>
      <c r="E367" s="389"/>
      <c r="F367" s="389"/>
      <c r="G367" s="389"/>
      <c r="H367" s="389"/>
      <c r="I367" s="389"/>
      <c r="J367" s="389"/>
      <c r="K367" s="389"/>
      <c r="L367" s="389"/>
      <c r="M367" s="389"/>
      <c r="N367" s="394"/>
      <c r="O367" s="406" t="s">
        <v>70</v>
      </c>
      <c r="P367" s="407"/>
      <c r="Q367" s="407"/>
      <c r="R367" s="407"/>
      <c r="S367" s="407"/>
      <c r="T367" s="407"/>
      <c r="U367" s="408"/>
      <c r="V367" s="37" t="s">
        <v>66</v>
      </c>
      <c r="W367" s="384">
        <f>IFERROR(SUM(W363:W365),"0")</f>
        <v>0</v>
      </c>
      <c r="X367" s="384">
        <f>IFERROR(SUM(X363:X365),"0")</f>
        <v>0</v>
      </c>
      <c r="Y367" s="37"/>
      <c r="Z367" s="385"/>
      <c r="AA367" s="385"/>
    </row>
    <row r="368" spans="1:67" ht="14.25" customHeight="1" x14ac:dyDescent="0.25">
      <c r="A368" s="388" t="s">
        <v>72</v>
      </c>
      <c r="B368" s="389"/>
      <c r="C368" s="389"/>
      <c r="D368" s="389"/>
      <c r="E368" s="389"/>
      <c r="F368" s="389"/>
      <c r="G368" s="389"/>
      <c r="H368" s="389"/>
      <c r="I368" s="389"/>
      <c r="J368" s="389"/>
      <c r="K368" s="389"/>
      <c r="L368" s="389"/>
      <c r="M368" s="389"/>
      <c r="N368" s="389"/>
      <c r="O368" s="389"/>
      <c r="P368" s="389"/>
      <c r="Q368" s="389"/>
      <c r="R368" s="389"/>
      <c r="S368" s="389"/>
      <c r="T368" s="389"/>
      <c r="U368" s="389"/>
      <c r="V368" s="389"/>
      <c r="W368" s="389"/>
      <c r="X368" s="389"/>
      <c r="Y368" s="389"/>
      <c r="Z368" s="375"/>
      <c r="AA368" s="375"/>
    </row>
    <row r="369" spans="1:67" ht="27" customHeight="1" x14ac:dyDescent="0.25">
      <c r="A369" s="54" t="s">
        <v>533</v>
      </c>
      <c r="B369" s="54" t="s">
        <v>534</v>
      </c>
      <c r="C369" s="31">
        <v>4301051635</v>
      </c>
      <c r="D369" s="386">
        <v>4607091384246</v>
      </c>
      <c r="E369" s="387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7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1"/>
      <c r="Q369" s="391"/>
      <c r="R369" s="391"/>
      <c r="S369" s="387"/>
      <c r="T369" s="34"/>
      <c r="U369" s="34"/>
      <c r="V369" s="35" t="s">
        <v>66</v>
      </c>
      <c r="W369" s="382">
        <v>20</v>
      </c>
      <c r="X369" s="383">
        <f>IFERROR(IF(W369="",0,CEILING((W369/$H369),1)*$H369),"")</f>
        <v>23.4</v>
      </c>
      <c r="Y369" s="36">
        <f>IFERROR(IF(X369=0,"",ROUNDUP(X369/H369,0)*0.02175),"")</f>
        <v>6.5250000000000002E-2</v>
      </c>
      <c r="Z369" s="56"/>
      <c r="AA369" s="57"/>
      <c r="AE369" s="64"/>
      <c r="BB369" s="271" t="s">
        <v>1</v>
      </c>
      <c r="BL369" s="64">
        <f>IFERROR(W369*I369/H369,"0")</f>
        <v>21.446153846153852</v>
      </c>
      <c r="BM369" s="64">
        <f>IFERROR(X369*I369/H369,"0")</f>
        <v>25.092000000000002</v>
      </c>
      <c r="BN369" s="64">
        <f>IFERROR(1/J369*(W369/H369),"0")</f>
        <v>4.5787545787545791E-2</v>
      </c>
      <c r="BO369" s="64">
        <f>IFERROR(1/J369*(X369/H369),"0")</f>
        <v>5.3571428571428568E-2</v>
      </c>
    </row>
    <row r="370" spans="1:67" ht="27" customHeight="1" x14ac:dyDescent="0.25">
      <c r="A370" s="54" t="s">
        <v>535</v>
      </c>
      <c r="B370" s="54" t="s">
        <v>536</v>
      </c>
      <c r="C370" s="31">
        <v>4301051445</v>
      </c>
      <c r="D370" s="386">
        <v>4680115881976</v>
      </c>
      <c r="E370" s="387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7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1"/>
      <c r="Q370" s="391"/>
      <c r="R370" s="391"/>
      <c r="S370" s="387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537</v>
      </c>
      <c r="B371" s="54" t="s">
        <v>538</v>
      </c>
      <c r="C371" s="31">
        <v>4301051634</v>
      </c>
      <c r="D371" s="386">
        <v>4607091384253</v>
      </c>
      <c r="E371" s="387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1" s="391"/>
      <c r="Q371" s="391"/>
      <c r="R371" s="391"/>
      <c r="S371" s="387"/>
      <c r="T371" s="34"/>
      <c r="U371" s="34"/>
      <c r="V371" s="35" t="s">
        <v>66</v>
      </c>
      <c r="W371" s="382">
        <v>0</v>
      </c>
      <c r="X371" s="38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537</v>
      </c>
      <c r="B372" s="54" t="s">
        <v>539</v>
      </c>
      <c r="C372" s="31">
        <v>4301051297</v>
      </c>
      <c r="D372" s="386">
        <v>4607091384253</v>
      </c>
      <c r="E372" s="387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91"/>
      <c r="Q372" s="391"/>
      <c r="R372" s="391"/>
      <c r="S372" s="387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540</v>
      </c>
      <c r="B373" s="54" t="s">
        <v>541</v>
      </c>
      <c r="C373" s="31">
        <v>4301051444</v>
      </c>
      <c r="D373" s="386">
        <v>4680115881969</v>
      </c>
      <c r="E373" s="387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1"/>
      <c r="Q373" s="391"/>
      <c r="R373" s="391"/>
      <c r="S373" s="387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3"/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94"/>
      <c r="O374" s="406" t="s">
        <v>70</v>
      </c>
      <c r="P374" s="407"/>
      <c r="Q374" s="407"/>
      <c r="R374" s="407"/>
      <c r="S374" s="407"/>
      <c r="T374" s="407"/>
      <c r="U374" s="408"/>
      <c r="V374" s="37" t="s">
        <v>71</v>
      </c>
      <c r="W374" s="384">
        <f>IFERROR(W369/H369,"0")+IFERROR(W370/H370,"0")+IFERROR(W371/H371,"0")+IFERROR(W372/H372,"0")+IFERROR(W373/H373,"0")</f>
        <v>2.5641025641025643</v>
      </c>
      <c r="X374" s="384">
        <f>IFERROR(X369/H369,"0")+IFERROR(X370/H370,"0")+IFERROR(X371/H371,"0")+IFERROR(X372/H372,"0")+IFERROR(X373/H373,"0")</f>
        <v>3</v>
      </c>
      <c r="Y374" s="384">
        <f>IFERROR(IF(Y369="",0,Y369),"0")+IFERROR(IF(Y370="",0,Y370),"0")+IFERROR(IF(Y371="",0,Y371),"0")+IFERROR(IF(Y372="",0,Y372),"0")+IFERROR(IF(Y373="",0,Y373),"0")</f>
        <v>6.5250000000000002E-2</v>
      </c>
      <c r="Z374" s="385"/>
      <c r="AA374" s="385"/>
    </row>
    <row r="375" spans="1:67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89"/>
      <c r="N375" s="394"/>
      <c r="O375" s="406" t="s">
        <v>70</v>
      </c>
      <c r="P375" s="407"/>
      <c r="Q375" s="407"/>
      <c r="R375" s="407"/>
      <c r="S375" s="407"/>
      <c r="T375" s="407"/>
      <c r="U375" s="408"/>
      <c r="V375" s="37" t="s">
        <v>66</v>
      </c>
      <c r="W375" s="384">
        <f>IFERROR(SUM(W369:W373),"0")</f>
        <v>20</v>
      </c>
      <c r="X375" s="384">
        <f>IFERROR(SUM(X369:X373),"0")</f>
        <v>23.4</v>
      </c>
      <c r="Y375" s="37"/>
      <c r="Z375" s="385"/>
      <c r="AA375" s="385"/>
    </row>
    <row r="376" spans="1:67" ht="14.25" customHeight="1" x14ac:dyDescent="0.25">
      <c r="A376" s="388" t="s">
        <v>215</v>
      </c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89"/>
      <c r="N376" s="389"/>
      <c r="O376" s="389"/>
      <c r="P376" s="389"/>
      <c r="Q376" s="389"/>
      <c r="R376" s="389"/>
      <c r="S376" s="389"/>
      <c r="T376" s="389"/>
      <c r="U376" s="389"/>
      <c r="V376" s="389"/>
      <c r="W376" s="389"/>
      <c r="X376" s="389"/>
      <c r="Y376" s="389"/>
      <c r="Z376" s="375"/>
      <c r="AA376" s="375"/>
    </row>
    <row r="377" spans="1:67" ht="27" customHeight="1" x14ac:dyDescent="0.25">
      <c r="A377" s="54" t="s">
        <v>542</v>
      </c>
      <c r="B377" s="54" t="s">
        <v>543</v>
      </c>
      <c r="C377" s="31">
        <v>4301060377</v>
      </c>
      <c r="D377" s="386">
        <v>4607091389357</v>
      </c>
      <c r="E377" s="387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64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7" s="391"/>
      <c r="Q377" s="391"/>
      <c r="R377" s="391"/>
      <c r="S377" s="387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542</v>
      </c>
      <c r="B378" s="54" t="s">
        <v>544</v>
      </c>
      <c r="C378" s="31">
        <v>4301060322</v>
      </c>
      <c r="D378" s="386">
        <v>4607091389357</v>
      </c>
      <c r="E378" s="387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4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91"/>
      <c r="Q378" s="391"/>
      <c r="R378" s="391"/>
      <c r="S378" s="387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3"/>
      <c r="B379" s="389"/>
      <c r="C379" s="389"/>
      <c r="D379" s="389"/>
      <c r="E379" s="389"/>
      <c r="F379" s="389"/>
      <c r="G379" s="389"/>
      <c r="H379" s="389"/>
      <c r="I379" s="389"/>
      <c r="J379" s="389"/>
      <c r="K379" s="389"/>
      <c r="L379" s="389"/>
      <c r="M379" s="389"/>
      <c r="N379" s="394"/>
      <c r="O379" s="406" t="s">
        <v>70</v>
      </c>
      <c r="P379" s="407"/>
      <c r="Q379" s="407"/>
      <c r="R379" s="407"/>
      <c r="S379" s="407"/>
      <c r="T379" s="407"/>
      <c r="U379" s="408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x14ac:dyDescent="0.2">
      <c r="A380" s="389"/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94"/>
      <c r="O380" s="406" t="s">
        <v>70</v>
      </c>
      <c r="P380" s="407"/>
      <c r="Q380" s="407"/>
      <c r="R380" s="407"/>
      <c r="S380" s="407"/>
      <c r="T380" s="407"/>
      <c r="U380" s="408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customHeight="1" x14ac:dyDescent="0.2">
      <c r="A381" s="396" t="s">
        <v>545</v>
      </c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397"/>
      <c r="O381" s="397"/>
      <c r="P381" s="397"/>
      <c r="Q381" s="397"/>
      <c r="R381" s="397"/>
      <c r="S381" s="397"/>
      <c r="T381" s="397"/>
      <c r="U381" s="397"/>
      <c r="V381" s="397"/>
      <c r="W381" s="397"/>
      <c r="X381" s="397"/>
      <c r="Y381" s="397"/>
      <c r="Z381" s="48"/>
      <c r="AA381" s="48"/>
    </row>
    <row r="382" spans="1:67" ht="16.5" customHeight="1" x14ac:dyDescent="0.25">
      <c r="A382" s="452" t="s">
        <v>546</v>
      </c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389"/>
      <c r="Z382" s="376"/>
      <c r="AA382" s="376"/>
    </row>
    <row r="383" spans="1:67" ht="14.25" customHeight="1" x14ac:dyDescent="0.25">
      <c r="A383" s="388" t="s">
        <v>113</v>
      </c>
      <c r="B383" s="389"/>
      <c r="C383" s="389"/>
      <c r="D383" s="389"/>
      <c r="E383" s="389"/>
      <c r="F383" s="389"/>
      <c r="G383" s="389"/>
      <c r="H383" s="389"/>
      <c r="I383" s="389"/>
      <c r="J383" s="389"/>
      <c r="K383" s="389"/>
      <c r="L383" s="389"/>
      <c r="M383" s="389"/>
      <c r="N383" s="389"/>
      <c r="O383" s="389"/>
      <c r="P383" s="389"/>
      <c r="Q383" s="389"/>
      <c r="R383" s="389"/>
      <c r="S383" s="389"/>
      <c r="T383" s="389"/>
      <c r="U383" s="389"/>
      <c r="V383" s="389"/>
      <c r="W383" s="389"/>
      <c r="X383" s="389"/>
      <c r="Y383" s="389"/>
      <c r="Z383" s="375"/>
      <c r="AA383" s="375"/>
    </row>
    <row r="384" spans="1:67" ht="27" customHeight="1" x14ac:dyDescent="0.25">
      <c r="A384" s="54" t="s">
        <v>547</v>
      </c>
      <c r="B384" s="54" t="s">
        <v>548</v>
      </c>
      <c r="C384" s="31">
        <v>4301011428</v>
      </c>
      <c r="D384" s="386">
        <v>4607091389708</v>
      </c>
      <c r="E384" s="387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4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1"/>
      <c r="Q384" s="391"/>
      <c r="R384" s="391"/>
      <c r="S384" s="387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549</v>
      </c>
      <c r="B385" s="54" t="s">
        <v>550</v>
      </c>
      <c r="C385" s="31">
        <v>4301011427</v>
      </c>
      <c r="D385" s="386">
        <v>4607091389692</v>
      </c>
      <c r="E385" s="387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1"/>
      <c r="Q385" s="391"/>
      <c r="R385" s="391"/>
      <c r="S385" s="387"/>
      <c r="T385" s="34"/>
      <c r="U385" s="34"/>
      <c r="V385" s="35" t="s">
        <v>66</v>
      </c>
      <c r="W385" s="382">
        <v>13.5</v>
      </c>
      <c r="X385" s="383">
        <f>IFERROR(IF(W385="",0,CEILING((W385/$H385),1)*$H385),"")</f>
        <v>13.5</v>
      </c>
      <c r="Y385" s="36">
        <f>IFERROR(IF(X385=0,"",ROUNDUP(X385/H385,0)*0.00753),"")</f>
        <v>3.7650000000000003E-2</v>
      </c>
      <c r="Z385" s="56"/>
      <c r="AA385" s="57"/>
      <c r="AE385" s="64"/>
      <c r="BB385" s="279" t="s">
        <v>1</v>
      </c>
      <c r="BL385" s="64">
        <f>IFERROR(W385*I385/H385,"0")</f>
        <v>14.499999999999998</v>
      </c>
      <c r="BM385" s="64">
        <f>IFERROR(X385*I385/H385,"0")</f>
        <v>14.499999999999998</v>
      </c>
      <c r="BN385" s="64">
        <f>IFERROR(1/J385*(W385/H385),"0")</f>
        <v>3.2051282051282048E-2</v>
      </c>
      <c r="BO385" s="64">
        <f>IFERROR(1/J385*(X385/H385),"0")</f>
        <v>3.2051282051282048E-2</v>
      </c>
    </row>
    <row r="386" spans="1:67" x14ac:dyDescent="0.2">
      <c r="A386" s="393"/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94"/>
      <c r="O386" s="406" t="s">
        <v>70</v>
      </c>
      <c r="P386" s="407"/>
      <c r="Q386" s="407"/>
      <c r="R386" s="407"/>
      <c r="S386" s="407"/>
      <c r="T386" s="407"/>
      <c r="U386" s="408"/>
      <c r="V386" s="37" t="s">
        <v>71</v>
      </c>
      <c r="W386" s="384">
        <f>IFERROR(W384/H384,"0")+IFERROR(W385/H385,"0")</f>
        <v>5</v>
      </c>
      <c r="X386" s="384">
        <f>IFERROR(X384/H384,"0")+IFERROR(X385/H385,"0")</f>
        <v>5</v>
      </c>
      <c r="Y386" s="384">
        <f>IFERROR(IF(Y384="",0,Y384),"0")+IFERROR(IF(Y385="",0,Y385),"0")</f>
        <v>3.7650000000000003E-2</v>
      </c>
      <c r="Z386" s="385"/>
      <c r="AA386" s="385"/>
    </row>
    <row r="387" spans="1:67" x14ac:dyDescent="0.2">
      <c r="A387" s="389"/>
      <c r="B387" s="389"/>
      <c r="C387" s="389"/>
      <c r="D387" s="389"/>
      <c r="E387" s="389"/>
      <c r="F387" s="389"/>
      <c r="G387" s="389"/>
      <c r="H387" s="389"/>
      <c r="I387" s="389"/>
      <c r="J387" s="389"/>
      <c r="K387" s="389"/>
      <c r="L387" s="389"/>
      <c r="M387" s="389"/>
      <c r="N387" s="394"/>
      <c r="O387" s="406" t="s">
        <v>70</v>
      </c>
      <c r="P387" s="407"/>
      <c r="Q387" s="407"/>
      <c r="R387" s="407"/>
      <c r="S387" s="407"/>
      <c r="T387" s="407"/>
      <c r="U387" s="408"/>
      <c r="V387" s="37" t="s">
        <v>66</v>
      </c>
      <c r="W387" s="384">
        <f>IFERROR(SUM(W384:W385),"0")</f>
        <v>13.5</v>
      </c>
      <c r="X387" s="384">
        <f>IFERROR(SUM(X384:X385),"0")</f>
        <v>13.5</v>
      </c>
      <c r="Y387" s="37"/>
      <c r="Z387" s="385"/>
      <c r="AA387" s="385"/>
    </row>
    <row r="388" spans="1:67" ht="14.25" customHeight="1" x14ac:dyDescent="0.25">
      <c r="A388" s="388" t="s">
        <v>61</v>
      </c>
      <c r="B388" s="389"/>
      <c r="C388" s="389"/>
      <c r="D388" s="389"/>
      <c r="E388" s="389"/>
      <c r="F388" s="389"/>
      <c r="G388" s="389"/>
      <c r="H388" s="389"/>
      <c r="I388" s="389"/>
      <c r="J388" s="389"/>
      <c r="K388" s="389"/>
      <c r="L388" s="389"/>
      <c r="M388" s="389"/>
      <c r="N388" s="389"/>
      <c r="O388" s="389"/>
      <c r="P388" s="389"/>
      <c r="Q388" s="389"/>
      <c r="R388" s="389"/>
      <c r="S388" s="389"/>
      <c r="T388" s="389"/>
      <c r="U388" s="389"/>
      <c r="V388" s="389"/>
      <c r="W388" s="389"/>
      <c r="X388" s="389"/>
      <c r="Y388" s="389"/>
      <c r="Z388" s="375"/>
      <c r="AA388" s="375"/>
    </row>
    <row r="389" spans="1:67" ht="27" customHeight="1" x14ac:dyDescent="0.25">
      <c r="A389" s="54" t="s">
        <v>551</v>
      </c>
      <c r="B389" s="54" t="s">
        <v>552</v>
      </c>
      <c r="C389" s="31">
        <v>4301031177</v>
      </c>
      <c r="D389" s="386">
        <v>4607091389753</v>
      </c>
      <c r="E389" s="387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1"/>
      <c r="Q389" s="391"/>
      <c r="R389" s="391"/>
      <c r="S389" s="387"/>
      <c r="T389" s="34"/>
      <c r="U389" s="34"/>
      <c r="V389" s="35" t="s">
        <v>66</v>
      </c>
      <c r="W389" s="382">
        <v>0</v>
      </c>
      <c r="X389" s="383">
        <f t="shared" ref="X389:X411" si="64">IFERROR(IF(W389="",0,CEILING((W389/$H389),1)*$H389),"")</f>
        <v>0</v>
      </c>
      <c r="Y389" s="36" t="str">
        <f t="shared" ref="Y389:Y395" si="65">IFERROR(IF(X389=0,"",ROUNDUP(X389/H389,0)*0.00753),"")</f>
        <v/>
      </c>
      <c r="Z389" s="56"/>
      <c r="AA389" s="57"/>
      <c r="AE389" s="64"/>
      <c r="BB389" s="280" t="s">
        <v>1</v>
      </c>
      <c r="BL389" s="64">
        <f t="shared" ref="BL389:BL411" si="66">IFERROR(W389*I389/H389,"0")</f>
        <v>0</v>
      </c>
      <c r="BM389" s="64">
        <f t="shared" ref="BM389:BM411" si="67">IFERROR(X389*I389/H389,"0")</f>
        <v>0</v>
      </c>
      <c r="BN389" s="64">
        <f t="shared" ref="BN389:BN411" si="68">IFERROR(1/J389*(W389/H389),"0")</f>
        <v>0</v>
      </c>
      <c r="BO389" s="64">
        <f t="shared" ref="BO389:BO411" si="69">IFERROR(1/J389*(X389/H389),"0")</f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4301031322</v>
      </c>
      <c r="D390" s="386">
        <v>4607091389753</v>
      </c>
      <c r="E390" s="387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82" t="s">
        <v>554</v>
      </c>
      <c r="P390" s="391"/>
      <c r="Q390" s="391"/>
      <c r="R390" s="391"/>
      <c r="S390" s="387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4301031174</v>
      </c>
      <c r="D391" s="386">
        <v>4607091389760</v>
      </c>
      <c r="E391" s="387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1"/>
      <c r="Q391" s="391"/>
      <c r="R391" s="391"/>
      <c r="S391" s="387"/>
      <c r="T391" s="34"/>
      <c r="U391" s="34"/>
      <c r="V391" s="35" t="s">
        <v>66</v>
      </c>
      <c r="W391" s="382">
        <v>0</v>
      </c>
      <c r="X391" s="383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557</v>
      </c>
      <c r="C392" s="31">
        <v>4301031323</v>
      </c>
      <c r="D392" s="386">
        <v>4607091389760</v>
      </c>
      <c r="E392" s="387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5" t="s">
        <v>558</v>
      </c>
      <c r="P392" s="391"/>
      <c r="Q392" s="391"/>
      <c r="R392" s="391"/>
      <c r="S392" s="387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customHeight="1" x14ac:dyDescent="0.25">
      <c r="A393" s="54" t="s">
        <v>559</v>
      </c>
      <c r="B393" s="54" t="s">
        <v>560</v>
      </c>
      <c r="C393" s="31">
        <v>4301031356</v>
      </c>
      <c r="D393" s="386">
        <v>4607091389746</v>
      </c>
      <c r="E393" s="387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600" t="s">
        <v>561</v>
      </c>
      <c r="P393" s="391"/>
      <c r="Q393" s="391"/>
      <c r="R393" s="391"/>
      <c r="S393" s="387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559</v>
      </c>
      <c r="B394" s="54" t="s">
        <v>562</v>
      </c>
      <c r="C394" s="31">
        <v>4301031325</v>
      </c>
      <c r="D394" s="386">
        <v>4607091389746</v>
      </c>
      <c r="E394" s="387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739" t="s">
        <v>561</v>
      </c>
      <c r="P394" s="391"/>
      <c r="Q394" s="391"/>
      <c r="R394" s="391"/>
      <c r="S394" s="387"/>
      <c r="T394" s="34"/>
      <c r="U394" s="34"/>
      <c r="V394" s="35" t="s">
        <v>66</v>
      </c>
      <c r="W394" s="382">
        <v>50</v>
      </c>
      <c r="X394" s="383">
        <f t="shared" si="64"/>
        <v>50.400000000000006</v>
      </c>
      <c r="Y394" s="36">
        <f t="shared" si="65"/>
        <v>9.0359999999999996E-2</v>
      </c>
      <c r="Z394" s="56"/>
      <c r="AA394" s="57"/>
      <c r="AE394" s="64"/>
      <c r="BB394" s="285" t="s">
        <v>1</v>
      </c>
      <c r="BL394" s="64">
        <f t="shared" si="66"/>
        <v>52.738095238095234</v>
      </c>
      <c r="BM394" s="64">
        <f t="shared" si="67"/>
        <v>53.160000000000004</v>
      </c>
      <c r="BN394" s="64">
        <f t="shared" si="68"/>
        <v>7.6312576312576319E-2</v>
      </c>
      <c r="BO394" s="64">
        <f t="shared" si="69"/>
        <v>7.6923076923076927E-2</v>
      </c>
    </row>
    <row r="395" spans="1:67" ht="37.5" customHeight="1" x14ac:dyDescent="0.25">
      <c r="A395" s="54" t="s">
        <v>563</v>
      </c>
      <c r="B395" s="54" t="s">
        <v>564</v>
      </c>
      <c r="C395" s="31">
        <v>4301031236</v>
      </c>
      <c r="D395" s="386">
        <v>4680115882928</v>
      </c>
      <c r="E395" s="387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1"/>
      <c r="Q395" s="391"/>
      <c r="R395" s="391"/>
      <c r="S395" s="387"/>
      <c r="T395" s="34"/>
      <c r="U395" s="34"/>
      <c r="V395" s="35" t="s">
        <v>66</v>
      </c>
      <c r="W395" s="382">
        <v>56.000000000000007</v>
      </c>
      <c r="X395" s="383">
        <f t="shared" si="64"/>
        <v>57.12</v>
      </c>
      <c r="Y395" s="36">
        <f t="shared" si="65"/>
        <v>0.25602000000000003</v>
      </c>
      <c r="Z395" s="56"/>
      <c r="AA395" s="57"/>
      <c r="AE395" s="64"/>
      <c r="BB395" s="286" t="s">
        <v>1</v>
      </c>
      <c r="BL395" s="64">
        <f t="shared" si="66"/>
        <v>86.666666666666686</v>
      </c>
      <c r="BM395" s="64">
        <f t="shared" si="67"/>
        <v>88.4</v>
      </c>
      <c r="BN395" s="64">
        <f t="shared" si="68"/>
        <v>0.21367521367521369</v>
      </c>
      <c r="BO395" s="64">
        <f t="shared" si="69"/>
        <v>0.21794871794871795</v>
      </c>
    </row>
    <row r="396" spans="1:67" ht="27" customHeight="1" x14ac:dyDescent="0.25">
      <c r="A396" s="54" t="s">
        <v>565</v>
      </c>
      <c r="B396" s="54" t="s">
        <v>566</v>
      </c>
      <c r="C396" s="31">
        <v>4301031257</v>
      </c>
      <c r="D396" s="386">
        <v>4680115883147</v>
      </c>
      <c r="E396" s="387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6" s="391"/>
      <c r="Q396" s="391"/>
      <c r="R396" s="391"/>
      <c r="S396" s="387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4301031335</v>
      </c>
      <c r="D397" s="386">
        <v>4680115883147</v>
      </c>
      <c r="E397" s="387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568</v>
      </c>
      <c r="P397" s="391"/>
      <c r="Q397" s="391"/>
      <c r="R397" s="391"/>
      <c r="S397" s="387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customHeight="1" x14ac:dyDescent="0.25">
      <c r="A398" s="54" t="s">
        <v>569</v>
      </c>
      <c r="B398" s="54" t="s">
        <v>570</v>
      </c>
      <c r="C398" s="31">
        <v>4301031178</v>
      </c>
      <c r="D398" s="386">
        <v>4607091384338</v>
      </c>
      <c r="E398" s="387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1"/>
      <c r="Q398" s="391"/>
      <c r="R398" s="391"/>
      <c r="S398" s="387"/>
      <c r="T398" s="34"/>
      <c r="U398" s="34"/>
      <c r="V398" s="35" t="s">
        <v>66</v>
      </c>
      <c r="W398" s="382">
        <v>87.5</v>
      </c>
      <c r="X398" s="383">
        <f t="shared" si="64"/>
        <v>88.2</v>
      </c>
      <c r="Y398" s="36">
        <f t="shared" si="70"/>
        <v>0.21084</v>
      </c>
      <c r="Z398" s="56"/>
      <c r="AA398" s="57"/>
      <c r="AE398" s="64"/>
      <c r="BB398" s="289" t="s">
        <v>1</v>
      </c>
      <c r="BL398" s="64">
        <f t="shared" si="66"/>
        <v>92.916666666666657</v>
      </c>
      <c r="BM398" s="64">
        <f t="shared" si="67"/>
        <v>93.66</v>
      </c>
      <c r="BN398" s="64">
        <f t="shared" si="68"/>
        <v>0.17806267806267806</v>
      </c>
      <c r="BO398" s="64">
        <f t="shared" si="69"/>
        <v>0.17948717948717952</v>
      </c>
    </row>
    <row r="399" spans="1:67" ht="27" customHeight="1" x14ac:dyDescent="0.25">
      <c r="A399" s="54" t="s">
        <v>569</v>
      </c>
      <c r="B399" s="54" t="s">
        <v>571</v>
      </c>
      <c r="C399" s="31">
        <v>4301031330</v>
      </c>
      <c r="D399" s="386">
        <v>4607091384338</v>
      </c>
      <c r="E399" s="387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21" t="s">
        <v>572</v>
      </c>
      <c r="P399" s="391"/>
      <c r="Q399" s="391"/>
      <c r="R399" s="391"/>
      <c r="S399" s="387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4301031254</v>
      </c>
      <c r="D400" s="386">
        <v>4680115883154</v>
      </c>
      <c r="E400" s="387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1"/>
      <c r="Q400" s="391"/>
      <c r="R400" s="391"/>
      <c r="S400" s="387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575</v>
      </c>
      <c r="C401" s="31">
        <v>4301031336</v>
      </c>
      <c r="D401" s="386">
        <v>4680115883154</v>
      </c>
      <c r="E401" s="387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7" t="s">
        <v>576</v>
      </c>
      <c r="P401" s="391"/>
      <c r="Q401" s="391"/>
      <c r="R401" s="391"/>
      <c r="S401" s="387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customHeight="1" x14ac:dyDescent="0.25">
      <c r="A402" s="54" t="s">
        <v>577</v>
      </c>
      <c r="B402" s="54" t="s">
        <v>578</v>
      </c>
      <c r="C402" s="31">
        <v>4301031171</v>
      </c>
      <c r="D402" s="386">
        <v>4607091389524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1"/>
      <c r="Q402" s="391"/>
      <c r="R402" s="391"/>
      <c r="S402" s="387"/>
      <c r="T402" s="34"/>
      <c r="U402" s="34"/>
      <c r="V402" s="35" t="s">
        <v>66</v>
      </c>
      <c r="W402" s="382">
        <v>35</v>
      </c>
      <c r="X402" s="383">
        <f t="shared" si="64"/>
        <v>35.700000000000003</v>
      </c>
      <c r="Y402" s="36">
        <f t="shared" si="70"/>
        <v>8.5339999999999999E-2</v>
      </c>
      <c r="Z402" s="56"/>
      <c r="AA402" s="57"/>
      <c r="AE402" s="64"/>
      <c r="BB402" s="293" t="s">
        <v>1</v>
      </c>
      <c r="BL402" s="64">
        <f t="shared" si="66"/>
        <v>37.166666666666664</v>
      </c>
      <c r="BM402" s="64">
        <f t="shared" si="67"/>
        <v>37.910000000000004</v>
      </c>
      <c r="BN402" s="64">
        <f t="shared" si="68"/>
        <v>7.1225071225071226E-2</v>
      </c>
      <c r="BO402" s="64">
        <f t="shared" si="69"/>
        <v>7.2649572649572655E-2</v>
      </c>
    </row>
    <row r="403" spans="1:67" ht="37.5" customHeight="1" x14ac:dyDescent="0.25">
      <c r="A403" s="54" t="s">
        <v>577</v>
      </c>
      <c r="B403" s="54" t="s">
        <v>579</v>
      </c>
      <c r="C403" s="31">
        <v>4301031331</v>
      </c>
      <c r="D403" s="386">
        <v>4607091389524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0" t="s">
        <v>580</v>
      </c>
      <c r="P403" s="391"/>
      <c r="Q403" s="391"/>
      <c r="R403" s="391"/>
      <c r="S403" s="387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4301031258</v>
      </c>
      <c r="D404" s="386">
        <v>4680115883161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1"/>
      <c r="Q404" s="391"/>
      <c r="R404" s="391"/>
      <c r="S404" s="387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581</v>
      </c>
      <c r="B405" s="54" t="s">
        <v>583</v>
      </c>
      <c r="C405" s="31">
        <v>4301031337</v>
      </c>
      <c r="D405" s="386">
        <v>4680115883161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50</v>
      </c>
      <c r="O405" s="750" t="s">
        <v>584</v>
      </c>
      <c r="P405" s="391"/>
      <c r="Q405" s="391"/>
      <c r="R405" s="391"/>
      <c r="S405" s="387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585</v>
      </c>
      <c r="B406" s="54" t="s">
        <v>586</v>
      </c>
      <c r="C406" s="31">
        <v>4301031332</v>
      </c>
      <c r="D406" s="386">
        <v>4607091384345</v>
      </c>
      <c r="E406" s="387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95" t="s">
        <v>587</v>
      </c>
      <c r="P406" s="391"/>
      <c r="Q406" s="391"/>
      <c r="R406" s="391"/>
      <c r="S406" s="387"/>
      <c r="T406" s="34"/>
      <c r="U406" s="34"/>
      <c r="V406" s="35" t="s">
        <v>66</v>
      </c>
      <c r="W406" s="382">
        <v>0</v>
      </c>
      <c r="X406" s="383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588</v>
      </c>
      <c r="B407" s="54" t="s">
        <v>589</v>
      </c>
      <c r="C407" s="31">
        <v>4301031256</v>
      </c>
      <c r="D407" s="386">
        <v>4680115883178</v>
      </c>
      <c r="E407" s="387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1"/>
      <c r="Q407" s="391"/>
      <c r="R407" s="391"/>
      <c r="S407" s="387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4301031172</v>
      </c>
      <c r="D408" s="386">
        <v>4607091389531</v>
      </c>
      <c r="E408" s="387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5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8" s="391"/>
      <c r="Q408" s="391"/>
      <c r="R408" s="391"/>
      <c r="S408" s="387"/>
      <c r="T408" s="34"/>
      <c r="U408" s="34"/>
      <c r="V408" s="35" t="s">
        <v>66</v>
      </c>
      <c r="W408" s="382">
        <v>70</v>
      </c>
      <c r="X408" s="383">
        <f t="shared" si="64"/>
        <v>71.400000000000006</v>
      </c>
      <c r="Y408" s="36">
        <f t="shared" si="70"/>
        <v>0.17068</v>
      </c>
      <c r="Z408" s="56"/>
      <c r="AA408" s="57"/>
      <c r="AE408" s="64"/>
      <c r="BB408" s="299" t="s">
        <v>1</v>
      </c>
      <c r="BL408" s="64">
        <f t="shared" si="66"/>
        <v>74.333333333333329</v>
      </c>
      <c r="BM408" s="64">
        <f t="shared" si="67"/>
        <v>75.820000000000007</v>
      </c>
      <c r="BN408" s="64">
        <f t="shared" si="68"/>
        <v>0.14245014245014245</v>
      </c>
      <c r="BO408" s="64">
        <f t="shared" si="69"/>
        <v>0.14529914529914531</v>
      </c>
    </row>
    <row r="409" spans="1:67" ht="27" customHeight="1" x14ac:dyDescent="0.25">
      <c r="A409" s="54" t="s">
        <v>590</v>
      </c>
      <c r="B409" s="54" t="s">
        <v>592</v>
      </c>
      <c r="C409" s="31">
        <v>4301031333</v>
      </c>
      <c r="D409" s="386">
        <v>4607091389531</v>
      </c>
      <c r="E409" s="387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705" t="s">
        <v>593</v>
      </c>
      <c r="P409" s="391"/>
      <c r="Q409" s="391"/>
      <c r="R409" s="391"/>
      <c r="S409" s="387"/>
      <c r="T409" s="34"/>
      <c r="U409" s="34"/>
      <c r="V409" s="35" t="s">
        <v>66</v>
      </c>
      <c r="W409" s="382">
        <v>0</v>
      </c>
      <c r="X409" s="383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t="27" customHeight="1" x14ac:dyDescent="0.25">
      <c r="A410" s="54" t="s">
        <v>594</v>
      </c>
      <c r="B410" s="54" t="s">
        <v>595</v>
      </c>
      <c r="C410" s="31">
        <v>4301031255</v>
      </c>
      <c r="D410" s="386">
        <v>4680115883185</v>
      </c>
      <c r="E410" s="387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45</v>
      </c>
      <c r="O410" s="7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0" s="391"/>
      <c r="Q410" s="391"/>
      <c r="R410" s="391"/>
      <c r="S410" s="387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customHeight="1" x14ac:dyDescent="0.25">
      <c r="A411" s="54" t="s">
        <v>594</v>
      </c>
      <c r="B411" s="54" t="s">
        <v>596</v>
      </c>
      <c r="C411" s="31">
        <v>4301031338</v>
      </c>
      <c r="D411" s="386">
        <v>4680115883185</v>
      </c>
      <c r="E411" s="387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50</v>
      </c>
      <c r="O411" s="591" t="s">
        <v>597</v>
      </c>
      <c r="P411" s="391"/>
      <c r="Q411" s="391"/>
      <c r="R411" s="391"/>
      <c r="S411" s="387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x14ac:dyDescent="0.2">
      <c r="A412" s="393"/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94"/>
      <c r="O412" s="406" t="s">
        <v>70</v>
      </c>
      <c r="P412" s="407"/>
      <c r="Q412" s="407"/>
      <c r="R412" s="407"/>
      <c r="S412" s="407"/>
      <c r="T412" s="407"/>
      <c r="U412" s="408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136.90476190476187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139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0.81323999999999996</v>
      </c>
      <c r="Z412" s="385"/>
      <c r="AA412" s="385"/>
    </row>
    <row r="413" spans="1:67" x14ac:dyDescent="0.2">
      <c r="A413" s="389"/>
      <c r="B413" s="389"/>
      <c r="C413" s="389"/>
      <c r="D413" s="389"/>
      <c r="E413" s="389"/>
      <c r="F413" s="389"/>
      <c r="G413" s="389"/>
      <c r="H413" s="389"/>
      <c r="I413" s="389"/>
      <c r="J413" s="389"/>
      <c r="K413" s="389"/>
      <c r="L413" s="389"/>
      <c r="M413" s="389"/>
      <c r="N413" s="394"/>
      <c r="O413" s="406" t="s">
        <v>70</v>
      </c>
      <c r="P413" s="407"/>
      <c r="Q413" s="407"/>
      <c r="R413" s="407"/>
      <c r="S413" s="407"/>
      <c r="T413" s="407"/>
      <c r="U413" s="408"/>
      <c r="V413" s="37" t="s">
        <v>66</v>
      </c>
      <c r="W413" s="384">
        <f>IFERROR(SUM(W389:W411),"0")</f>
        <v>298.5</v>
      </c>
      <c r="X413" s="384">
        <f>IFERROR(SUM(X389:X411),"0")</f>
        <v>302.82000000000005</v>
      </c>
      <c r="Y413" s="37"/>
      <c r="Z413" s="385"/>
      <c r="AA413" s="385"/>
    </row>
    <row r="414" spans="1:67" ht="14.25" customHeight="1" x14ac:dyDescent="0.25">
      <c r="A414" s="388" t="s">
        <v>72</v>
      </c>
      <c r="B414" s="389"/>
      <c r="C414" s="389"/>
      <c r="D414" s="389"/>
      <c r="E414" s="389"/>
      <c r="F414" s="389"/>
      <c r="G414" s="389"/>
      <c r="H414" s="389"/>
      <c r="I414" s="389"/>
      <c r="J414" s="389"/>
      <c r="K414" s="389"/>
      <c r="L414" s="389"/>
      <c r="M414" s="389"/>
      <c r="N414" s="389"/>
      <c r="O414" s="389"/>
      <c r="P414" s="389"/>
      <c r="Q414" s="389"/>
      <c r="R414" s="389"/>
      <c r="S414" s="389"/>
      <c r="T414" s="389"/>
      <c r="U414" s="389"/>
      <c r="V414" s="389"/>
      <c r="W414" s="389"/>
      <c r="X414" s="389"/>
      <c r="Y414" s="389"/>
      <c r="Z414" s="375"/>
      <c r="AA414" s="375"/>
    </row>
    <row r="415" spans="1:67" ht="27" customHeight="1" x14ac:dyDescent="0.25">
      <c r="A415" s="54" t="s">
        <v>598</v>
      </c>
      <c r="B415" s="54" t="s">
        <v>599</v>
      </c>
      <c r="C415" s="31">
        <v>4301051431</v>
      </c>
      <c r="D415" s="386">
        <v>4607091389654</v>
      </c>
      <c r="E415" s="387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127</v>
      </c>
      <c r="M415" s="33"/>
      <c r="N415" s="32">
        <v>45</v>
      </c>
      <c r="O415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1"/>
      <c r="Q415" s="391"/>
      <c r="R415" s="391"/>
      <c r="S415" s="387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600</v>
      </c>
      <c r="B416" s="54" t="s">
        <v>601</v>
      </c>
      <c r="C416" s="31">
        <v>4301051284</v>
      </c>
      <c r="D416" s="386">
        <v>4607091384352</v>
      </c>
      <c r="E416" s="387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127</v>
      </c>
      <c r="M416" s="33"/>
      <c r="N416" s="32">
        <v>45</v>
      </c>
      <c r="O416" s="5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1"/>
      <c r="Q416" s="391"/>
      <c r="R416" s="391"/>
      <c r="S416" s="387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x14ac:dyDescent="0.2">
      <c r="A417" s="393"/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94"/>
      <c r="O417" s="406" t="s">
        <v>70</v>
      </c>
      <c r="P417" s="407"/>
      <c r="Q417" s="407"/>
      <c r="R417" s="407"/>
      <c r="S417" s="407"/>
      <c r="T417" s="407"/>
      <c r="U417" s="408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x14ac:dyDescent="0.2">
      <c r="A418" s="389"/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94"/>
      <c r="O418" s="406" t="s">
        <v>70</v>
      </c>
      <c r="P418" s="407"/>
      <c r="Q418" s="407"/>
      <c r="R418" s="407"/>
      <c r="S418" s="407"/>
      <c r="T418" s="407"/>
      <c r="U418" s="408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customHeight="1" x14ac:dyDescent="0.25">
      <c r="A419" s="388" t="s">
        <v>91</v>
      </c>
      <c r="B419" s="389"/>
      <c r="C419" s="389"/>
      <c r="D419" s="389"/>
      <c r="E419" s="389"/>
      <c r="F419" s="389"/>
      <c r="G419" s="389"/>
      <c r="H419" s="389"/>
      <c r="I419" s="389"/>
      <c r="J419" s="389"/>
      <c r="K419" s="389"/>
      <c r="L419" s="389"/>
      <c r="M419" s="389"/>
      <c r="N419" s="389"/>
      <c r="O419" s="389"/>
      <c r="P419" s="389"/>
      <c r="Q419" s="389"/>
      <c r="R419" s="389"/>
      <c r="S419" s="389"/>
      <c r="T419" s="389"/>
      <c r="U419" s="389"/>
      <c r="V419" s="389"/>
      <c r="W419" s="389"/>
      <c r="X419" s="389"/>
      <c r="Y419" s="389"/>
      <c r="Z419" s="375"/>
      <c r="AA419" s="375"/>
    </row>
    <row r="420" spans="1:67" ht="27" customHeight="1" x14ac:dyDescent="0.25">
      <c r="A420" s="54" t="s">
        <v>602</v>
      </c>
      <c r="B420" s="54" t="s">
        <v>603</v>
      </c>
      <c r="C420" s="31">
        <v>4301032045</v>
      </c>
      <c r="D420" s="386">
        <v>4680115884335</v>
      </c>
      <c r="E420" s="387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7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1"/>
      <c r="Q420" s="391"/>
      <c r="R420" s="391"/>
      <c r="S420" s="387"/>
      <c r="T420" s="34"/>
      <c r="U420" s="34"/>
      <c r="V420" s="35" t="s">
        <v>66</v>
      </c>
      <c r="W420" s="382">
        <v>9</v>
      </c>
      <c r="X420" s="383">
        <f>IFERROR(IF(W420="",0,CEILING((W420/$H420),1)*$H420),"")</f>
        <v>9.6</v>
      </c>
      <c r="Y420" s="36">
        <f>IFERROR(IF(X420=0,"",ROUNDUP(X420/H420,0)*0.00627),"")</f>
        <v>5.0160000000000003E-2</v>
      </c>
      <c r="Z420" s="56"/>
      <c r="AA420" s="57"/>
      <c r="AE420" s="64"/>
      <c r="BB420" s="305" t="s">
        <v>1</v>
      </c>
      <c r="BL420" s="64">
        <f>IFERROR(W420*I420/H420,"0")</f>
        <v>13.5</v>
      </c>
      <c r="BM420" s="64">
        <f>IFERROR(X420*I420/H420,"0")</f>
        <v>14.400000000000002</v>
      </c>
      <c r="BN420" s="64">
        <f>IFERROR(1/J420*(W420/H420),"0")</f>
        <v>3.7499999999999999E-2</v>
      </c>
      <c r="BO420" s="64">
        <f>IFERROR(1/J420*(X420/H420),"0")</f>
        <v>0.04</v>
      </c>
    </row>
    <row r="421" spans="1:67" ht="27" customHeight="1" x14ac:dyDescent="0.25">
      <c r="A421" s="54" t="s">
        <v>606</v>
      </c>
      <c r="B421" s="54" t="s">
        <v>607</v>
      </c>
      <c r="C421" s="31">
        <v>4301032047</v>
      </c>
      <c r="D421" s="386">
        <v>4680115884342</v>
      </c>
      <c r="E421" s="387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5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1"/>
      <c r="Q421" s="391"/>
      <c r="R421" s="391"/>
      <c r="S421" s="387"/>
      <c r="T421" s="34"/>
      <c r="U421" s="34"/>
      <c r="V421" s="35" t="s">
        <v>66</v>
      </c>
      <c r="W421" s="382">
        <v>9</v>
      </c>
      <c r="X421" s="383">
        <f>IFERROR(IF(W421="",0,CEILING((W421/$H421),1)*$H421),"")</f>
        <v>9.6</v>
      </c>
      <c r="Y421" s="36">
        <f>IFERROR(IF(X421=0,"",ROUNDUP(X421/H421,0)*0.00627),"")</f>
        <v>5.0160000000000003E-2</v>
      </c>
      <c r="Z421" s="56"/>
      <c r="AA421" s="57"/>
      <c r="AE421" s="64"/>
      <c r="BB421" s="306" t="s">
        <v>1</v>
      </c>
      <c r="BL421" s="64">
        <f>IFERROR(W421*I421/H421,"0")</f>
        <v>13.5</v>
      </c>
      <c r="BM421" s="64">
        <f>IFERROR(X421*I421/H421,"0")</f>
        <v>14.400000000000002</v>
      </c>
      <c r="BN421" s="64">
        <f>IFERROR(1/J421*(W421/H421),"0")</f>
        <v>3.7499999999999999E-2</v>
      </c>
      <c r="BO421" s="64">
        <f>IFERROR(1/J421*(X421/H421),"0")</f>
        <v>0.04</v>
      </c>
    </row>
    <row r="422" spans="1:67" ht="27" customHeight="1" x14ac:dyDescent="0.25">
      <c r="A422" s="54" t="s">
        <v>608</v>
      </c>
      <c r="B422" s="54" t="s">
        <v>609</v>
      </c>
      <c r="C422" s="31">
        <v>4301170011</v>
      </c>
      <c r="D422" s="386">
        <v>4680115884113</v>
      </c>
      <c r="E422" s="387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0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1"/>
      <c r="Q422" s="391"/>
      <c r="R422" s="391"/>
      <c r="S422" s="387"/>
      <c r="T422" s="34"/>
      <c r="U422" s="34"/>
      <c r="V422" s="35" t="s">
        <v>66</v>
      </c>
      <c r="W422" s="382">
        <v>0</v>
      </c>
      <c r="X422" s="383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393"/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94"/>
      <c r="O423" s="406" t="s">
        <v>70</v>
      </c>
      <c r="P423" s="407"/>
      <c r="Q423" s="407"/>
      <c r="R423" s="407"/>
      <c r="S423" s="407"/>
      <c r="T423" s="407"/>
      <c r="U423" s="408"/>
      <c r="V423" s="37" t="s">
        <v>71</v>
      </c>
      <c r="W423" s="384">
        <f>IFERROR(W420/H420,"0")+IFERROR(W421/H421,"0")+IFERROR(W422/H422,"0")</f>
        <v>15</v>
      </c>
      <c r="X423" s="384">
        <f>IFERROR(X420/H420,"0")+IFERROR(X421/H421,"0")+IFERROR(X422/H422,"0")</f>
        <v>16</v>
      </c>
      <c r="Y423" s="384">
        <f>IFERROR(IF(Y420="",0,Y420),"0")+IFERROR(IF(Y421="",0,Y421),"0")+IFERROR(IF(Y422="",0,Y422),"0")</f>
        <v>0.10032000000000001</v>
      </c>
      <c r="Z423" s="385"/>
      <c r="AA423" s="385"/>
    </row>
    <row r="424" spans="1:67" x14ac:dyDescent="0.2">
      <c r="A424" s="389"/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94"/>
      <c r="O424" s="406" t="s">
        <v>70</v>
      </c>
      <c r="P424" s="407"/>
      <c r="Q424" s="407"/>
      <c r="R424" s="407"/>
      <c r="S424" s="407"/>
      <c r="T424" s="407"/>
      <c r="U424" s="408"/>
      <c r="V424" s="37" t="s">
        <v>66</v>
      </c>
      <c r="W424" s="384">
        <f>IFERROR(SUM(W420:W422),"0")</f>
        <v>18</v>
      </c>
      <c r="X424" s="384">
        <f>IFERROR(SUM(X420:X422),"0")</f>
        <v>19.2</v>
      </c>
      <c r="Y424" s="37"/>
      <c r="Z424" s="385"/>
      <c r="AA424" s="385"/>
    </row>
    <row r="425" spans="1:67" ht="16.5" customHeight="1" x14ac:dyDescent="0.25">
      <c r="A425" s="452" t="s">
        <v>610</v>
      </c>
      <c r="B425" s="389"/>
      <c r="C425" s="389"/>
      <c r="D425" s="389"/>
      <c r="E425" s="389"/>
      <c r="F425" s="389"/>
      <c r="G425" s="389"/>
      <c r="H425" s="389"/>
      <c r="I425" s="389"/>
      <c r="J425" s="389"/>
      <c r="K425" s="389"/>
      <c r="L425" s="389"/>
      <c r="M425" s="389"/>
      <c r="N425" s="389"/>
      <c r="O425" s="389"/>
      <c r="P425" s="389"/>
      <c r="Q425" s="389"/>
      <c r="R425" s="389"/>
      <c r="S425" s="389"/>
      <c r="T425" s="389"/>
      <c r="U425" s="389"/>
      <c r="V425" s="389"/>
      <c r="W425" s="389"/>
      <c r="X425" s="389"/>
      <c r="Y425" s="389"/>
      <c r="Z425" s="376"/>
      <c r="AA425" s="376"/>
    </row>
    <row r="426" spans="1:67" ht="14.25" customHeight="1" x14ac:dyDescent="0.25">
      <c r="A426" s="388" t="s">
        <v>105</v>
      </c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89"/>
      <c r="O426" s="389"/>
      <c r="P426" s="389"/>
      <c r="Q426" s="389"/>
      <c r="R426" s="389"/>
      <c r="S426" s="389"/>
      <c r="T426" s="389"/>
      <c r="U426" s="389"/>
      <c r="V426" s="389"/>
      <c r="W426" s="389"/>
      <c r="X426" s="389"/>
      <c r="Y426" s="389"/>
      <c r="Z426" s="375"/>
      <c r="AA426" s="375"/>
    </row>
    <row r="427" spans="1:67" ht="27" customHeight="1" x14ac:dyDescent="0.25">
      <c r="A427" s="54" t="s">
        <v>611</v>
      </c>
      <c r="B427" s="54" t="s">
        <v>612</v>
      </c>
      <c r="C427" s="31">
        <v>4301020315</v>
      </c>
      <c r="D427" s="386">
        <v>4607091389364</v>
      </c>
      <c r="E427" s="387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624" t="s">
        <v>613</v>
      </c>
      <c r="P427" s="391"/>
      <c r="Q427" s="391"/>
      <c r="R427" s="391"/>
      <c r="S427" s="387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3"/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94"/>
      <c r="O428" s="406" t="s">
        <v>70</v>
      </c>
      <c r="P428" s="407"/>
      <c r="Q428" s="407"/>
      <c r="R428" s="407"/>
      <c r="S428" s="407"/>
      <c r="T428" s="407"/>
      <c r="U428" s="408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x14ac:dyDescent="0.2">
      <c r="A429" s="389"/>
      <c r="B429" s="389"/>
      <c r="C429" s="389"/>
      <c r="D429" s="389"/>
      <c r="E429" s="389"/>
      <c r="F429" s="389"/>
      <c r="G429" s="389"/>
      <c r="H429" s="389"/>
      <c r="I429" s="389"/>
      <c r="J429" s="389"/>
      <c r="K429" s="389"/>
      <c r="L429" s="389"/>
      <c r="M429" s="389"/>
      <c r="N429" s="394"/>
      <c r="O429" s="406" t="s">
        <v>70</v>
      </c>
      <c r="P429" s="407"/>
      <c r="Q429" s="407"/>
      <c r="R429" s="407"/>
      <c r="S429" s="407"/>
      <c r="T429" s="407"/>
      <c r="U429" s="408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customHeight="1" x14ac:dyDescent="0.25">
      <c r="A430" s="388" t="s">
        <v>61</v>
      </c>
      <c r="B430" s="389"/>
      <c r="C430" s="389"/>
      <c r="D430" s="389"/>
      <c r="E430" s="389"/>
      <c r="F430" s="389"/>
      <c r="G430" s="389"/>
      <c r="H430" s="389"/>
      <c r="I430" s="389"/>
      <c r="J430" s="389"/>
      <c r="K430" s="389"/>
      <c r="L430" s="389"/>
      <c r="M430" s="389"/>
      <c r="N430" s="389"/>
      <c r="O430" s="389"/>
      <c r="P430" s="389"/>
      <c r="Q430" s="389"/>
      <c r="R430" s="389"/>
      <c r="S430" s="389"/>
      <c r="T430" s="389"/>
      <c r="U430" s="389"/>
      <c r="V430" s="389"/>
      <c r="W430" s="389"/>
      <c r="X430" s="389"/>
      <c r="Y430" s="389"/>
      <c r="Z430" s="375"/>
      <c r="AA430" s="375"/>
    </row>
    <row r="431" spans="1:67" ht="27" customHeight="1" x14ac:dyDescent="0.25">
      <c r="A431" s="54" t="s">
        <v>614</v>
      </c>
      <c r="B431" s="54" t="s">
        <v>615</v>
      </c>
      <c r="C431" s="31">
        <v>4301031212</v>
      </c>
      <c r="D431" s="386">
        <v>4607091389739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4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1"/>
      <c r="Q431" s="391"/>
      <c r="R431" s="391"/>
      <c r="S431" s="387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customHeight="1" x14ac:dyDescent="0.25">
      <c r="A432" s="54" t="s">
        <v>614</v>
      </c>
      <c r="B432" s="54" t="s">
        <v>616</v>
      </c>
      <c r="C432" s="31">
        <v>4301031324</v>
      </c>
      <c r="D432" s="386">
        <v>4607091389739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479" t="s">
        <v>617</v>
      </c>
      <c r="P432" s="391"/>
      <c r="Q432" s="391"/>
      <c r="R432" s="391"/>
      <c r="S432" s="387"/>
      <c r="T432" s="34"/>
      <c r="U432" s="34"/>
      <c r="V432" s="35" t="s">
        <v>66</v>
      </c>
      <c r="W432" s="382">
        <v>70</v>
      </c>
      <c r="X432" s="383">
        <f t="shared" si="71"/>
        <v>71.400000000000006</v>
      </c>
      <c r="Y432" s="36">
        <f>IFERROR(IF(X432=0,"",ROUNDUP(X432/H432,0)*0.00753),"")</f>
        <v>0.12801000000000001</v>
      </c>
      <c r="Z432" s="56"/>
      <c r="AA432" s="57"/>
      <c r="AE432" s="64"/>
      <c r="BB432" s="310" t="s">
        <v>1</v>
      </c>
      <c r="BL432" s="64">
        <f t="shared" si="72"/>
        <v>73.833333333333329</v>
      </c>
      <c r="BM432" s="64">
        <f t="shared" si="73"/>
        <v>75.31</v>
      </c>
      <c r="BN432" s="64">
        <f t="shared" si="74"/>
        <v>0.10683760683760682</v>
      </c>
      <c r="BO432" s="64">
        <f t="shared" si="75"/>
        <v>0.10897435897435898</v>
      </c>
    </row>
    <row r="433" spans="1:67" ht="27" customHeight="1" x14ac:dyDescent="0.25">
      <c r="A433" s="54" t="s">
        <v>618</v>
      </c>
      <c r="B433" s="54" t="s">
        <v>619</v>
      </c>
      <c r="C433" s="31">
        <v>4301031363</v>
      </c>
      <c r="D433" s="386">
        <v>4607091389425</v>
      </c>
      <c r="E433" s="387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2" t="s">
        <v>620</v>
      </c>
      <c r="P433" s="391"/>
      <c r="Q433" s="391"/>
      <c r="R433" s="391"/>
      <c r="S433" s="387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621</v>
      </c>
      <c r="B434" s="54" t="s">
        <v>622</v>
      </c>
      <c r="C434" s="31">
        <v>4301031215</v>
      </c>
      <c r="D434" s="386">
        <v>4680115882911</v>
      </c>
      <c r="E434" s="387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1"/>
      <c r="Q434" s="391"/>
      <c r="R434" s="391"/>
      <c r="S434" s="387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4301031334</v>
      </c>
      <c r="D435" s="386">
        <v>4680115880771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768" t="s">
        <v>625</v>
      </c>
      <c r="P435" s="391"/>
      <c r="Q435" s="391"/>
      <c r="R435" s="391"/>
      <c r="S435" s="387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626</v>
      </c>
      <c r="C436" s="31">
        <v>4301031167</v>
      </c>
      <c r="D436" s="386">
        <v>4680115880771</v>
      </c>
      <c r="E436" s="387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1"/>
      <c r="Q436" s="391"/>
      <c r="R436" s="391"/>
      <c r="S436" s="387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customHeight="1" x14ac:dyDescent="0.25">
      <c r="A437" s="54" t="s">
        <v>627</v>
      </c>
      <c r="B437" s="54" t="s">
        <v>628</v>
      </c>
      <c r="C437" s="31">
        <v>4301031173</v>
      </c>
      <c r="D437" s="386">
        <v>4607091389500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4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1"/>
      <c r="Q437" s="391"/>
      <c r="R437" s="391"/>
      <c r="S437" s="387"/>
      <c r="T437" s="34"/>
      <c r="U437" s="34"/>
      <c r="V437" s="35" t="s">
        <v>66</v>
      </c>
      <c r="W437" s="382">
        <v>14</v>
      </c>
      <c r="X437" s="383">
        <f t="shared" si="71"/>
        <v>14.700000000000001</v>
      </c>
      <c r="Y437" s="36">
        <f t="shared" si="76"/>
        <v>3.5140000000000005E-2</v>
      </c>
      <c r="Z437" s="56"/>
      <c r="AA437" s="57"/>
      <c r="AE437" s="64"/>
      <c r="BB437" s="315" t="s">
        <v>1</v>
      </c>
      <c r="BL437" s="64">
        <f t="shared" si="72"/>
        <v>14.866666666666665</v>
      </c>
      <c r="BM437" s="64">
        <f t="shared" si="73"/>
        <v>15.61</v>
      </c>
      <c r="BN437" s="64">
        <f t="shared" si="74"/>
        <v>2.8490028490028491E-2</v>
      </c>
      <c r="BO437" s="64">
        <f t="shared" si="75"/>
        <v>2.9914529914529919E-2</v>
      </c>
    </row>
    <row r="438" spans="1:67" ht="27" customHeight="1" x14ac:dyDescent="0.25">
      <c r="A438" s="54" t="s">
        <v>627</v>
      </c>
      <c r="B438" s="54" t="s">
        <v>629</v>
      </c>
      <c r="C438" s="31">
        <v>4301031327</v>
      </c>
      <c r="D438" s="386">
        <v>4607091389500</v>
      </c>
      <c r="E438" s="387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642" t="s">
        <v>630</v>
      </c>
      <c r="P438" s="391"/>
      <c r="Q438" s="391"/>
      <c r="R438" s="391"/>
      <c r="S438" s="387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x14ac:dyDescent="0.2">
      <c r="A439" s="393"/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94"/>
      <c r="O439" s="406" t="s">
        <v>70</v>
      </c>
      <c r="P439" s="407"/>
      <c r="Q439" s="407"/>
      <c r="R439" s="407"/>
      <c r="S439" s="407"/>
      <c r="T439" s="407"/>
      <c r="U439" s="408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23.333333333333329</v>
      </c>
      <c r="X439" s="384">
        <f>IFERROR(X431/H431,"0")+IFERROR(X432/H432,"0")+IFERROR(X433/H433,"0")+IFERROR(X434/H434,"0")+IFERROR(X435/H435,"0")+IFERROR(X436/H436,"0")+IFERROR(X437/H437,"0")+IFERROR(X438/H438,"0")</f>
        <v>24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0.16315000000000002</v>
      </c>
      <c r="Z439" s="385"/>
      <c r="AA439" s="385"/>
    </row>
    <row r="440" spans="1:67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94"/>
      <c r="O440" s="406" t="s">
        <v>70</v>
      </c>
      <c r="P440" s="407"/>
      <c r="Q440" s="407"/>
      <c r="R440" s="407"/>
      <c r="S440" s="407"/>
      <c r="T440" s="407"/>
      <c r="U440" s="408"/>
      <c r="V440" s="37" t="s">
        <v>66</v>
      </c>
      <c r="W440" s="384">
        <f>IFERROR(SUM(W431:W438),"0")</f>
        <v>84</v>
      </c>
      <c r="X440" s="384">
        <f>IFERROR(SUM(X431:X438),"0")</f>
        <v>86.100000000000009</v>
      </c>
      <c r="Y440" s="37"/>
      <c r="Z440" s="385"/>
      <c r="AA440" s="385"/>
    </row>
    <row r="441" spans="1:67" ht="14.25" customHeight="1" x14ac:dyDescent="0.25">
      <c r="A441" s="388" t="s">
        <v>91</v>
      </c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89"/>
      <c r="O441" s="389"/>
      <c r="P441" s="389"/>
      <c r="Q441" s="389"/>
      <c r="R441" s="389"/>
      <c r="S441" s="389"/>
      <c r="T441" s="389"/>
      <c r="U441" s="389"/>
      <c r="V441" s="389"/>
      <c r="W441" s="389"/>
      <c r="X441" s="389"/>
      <c r="Y441" s="389"/>
      <c r="Z441" s="375"/>
      <c r="AA441" s="375"/>
    </row>
    <row r="442" spans="1:67" ht="27" customHeight="1" x14ac:dyDescent="0.25">
      <c r="A442" s="54" t="s">
        <v>631</v>
      </c>
      <c r="B442" s="54" t="s">
        <v>632</v>
      </c>
      <c r="C442" s="31">
        <v>4301040358</v>
      </c>
      <c r="D442" s="386">
        <v>4680115884571</v>
      </c>
      <c r="E442" s="387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45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1"/>
      <c r="Q442" s="391"/>
      <c r="R442" s="391"/>
      <c r="S442" s="387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393"/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94"/>
      <c r="O443" s="406" t="s">
        <v>70</v>
      </c>
      <c r="P443" s="407"/>
      <c r="Q443" s="407"/>
      <c r="R443" s="407"/>
      <c r="S443" s="407"/>
      <c r="T443" s="407"/>
      <c r="U443" s="408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x14ac:dyDescent="0.2">
      <c r="A444" s="389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94"/>
      <c r="O444" s="406" t="s">
        <v>70</v>
      </c>
      <c r="P444" s="407"/>
      <c r="Q444" s="407"/>
      <c r="R444" s="407"/>
      <c r="S444" s="407"/>
      <c r="T444" s="407"/>
      <c r="U444" s="408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customHeight="1" x14ac:dyDescent="0.25">
      <c r="A445" s="388" t="s">
        <v>100</v>
      </c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89"/>
      <c r="O445" s="389"/>
      <c r="P445" s="389"/>
      <c r="Q445" s="389"/>
      <c r="R445" s="389"/>
      <c r="S445" s="389"/>
      <c r="T445" s="389"/>
      <c r="U445" s="389"/>
      <c r="V445" s="389"/>
      <c r="W445" s="389"/>
      <c r="X445" s="389"/>
      <c r="Y445" s="389"/>
      <c r="Z445" s="375"/>
      <c r="AA445" s="375"/>
    </row>
    <row r="446" spans="1:67" ht="27" customHeight="1" x14ac:dyDescent="0.25">
      <c r="A446" s="54" t="s">
        <v>633</v>
      </c>
      <c r="B446" s="54" t="s">
        <v>634</v>
      </c>
      <c r="C446" s="31">
        <v>4301170010</v>
      </c>
      <c r="D446" s="386">
        <v>4680115884090</v>
      </c>
      <c r="E446" s="387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6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1"/>
      <c r="Q446" s="391"/>
      <c r="R446" s="391"/>
      <c r="S446" s="387"/>
      <c r="T446" s="34"/>
      <c r="U446" s="34"/>
      <c r="V446" s="35" t="s">
        <v>66</v>
      </c>
      <c r="W446" s="382">
        <v>3.3</v>
      </c>
      <c r="X446" s="383">
        <f>IFERROR(IF(W446="",0,CEILING((W446/$H446),1)*$H446),"")</f>
        <v>3.96</v>
      </c>
      <c r="Y446" s="36">
        <f>IFERROR(IF(X446=0,"",ROUNDUP(X446/H446,0)*0.00627),"")</f>
        <v>1.881E-2</v>
      </c>
      <c r="Z446" s="56"/>
      <c r="AA446" s="57"/>
      <c r="AE446" s="64"/>
      <c r="BB446" s="318" t="s">
        <v>1</v>
      </c>
      <c r="BL446" s="64">
        <f>IFERROR(W446*I446/H446,"0")</f>
        <v>4.6999999999999993</v>
      </c>
      <c r="BM446" s="64">
        <f>IFERROR(X446*I446/H446,"0")</f>
        <v>5.64</v>
      </c>
      <c r="BN446" s="64">
        <f>IFERROR(1/J446*(W446/H446),"0")</f>
        <v>1.2499999999999997E-2</v>
      </c>
      <c r="BO446" s="64">
        <f>IFERROR(1/J446*(X446/H446),"0")</f>
        <v>1.4999999999999999E-2</v>
      </c>
    </row>
    <row r="447" spans="1:67" x14ac:dyDescent="0.2">
      <c r="A447" s="393"/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94"/>
      <c r="O447" s="406" t="s">
        <v>70</v>
      </c>
      <c r="P447" s="407"/>
      <c r="Q447" s="407"/>
      <c r="R447" s="407"/>
      <c r="S447" s="407"/>
      <c r="T447" s="407"/>
      <c r="U447" s="408"/>
      <c r="V447" s="37" t="s">
        <v>71</v>
      </c>
      <c r="W447" s="384">
        <f>IFERROR(W446/H446,"0")</f>
        <v>2.4999999999999996</v>
      </c>
      <c r="X447" s="384">
        <f>IFERROR(X446/H446,"0")</f>
        <v>3</v>
      </c>
      <c r="Y447" s="384">
        <f>IFERROR(IF(Y446="",0,Y446),"0")</f>
        <v>1.881E-2</v>
      </c>
      <c r="Z447" s="385"/>
      <c r="AA447" s="385"/>
    </row>
    <row r="448" spans="1:67" x14ac:dyDescent="0.2">
      <c r="A448" s="389"/>
      <c r="B448" s="389"/>
      <c r="C448" s="389"/>
      <c r="D448" s="389"/>
      <c r="E448" s="389"/>
      <c r="F448" s="389"/>
      <c r="G448" s="389"/>
      <c r="H448" s="389"/>
      <c r="I448" s="389"/>
      <c r="J448" s="389"/>
      <c r="K448" s="389"/>
      <c r="L448" s="389"/>
      <c r="M448" s="389"/>
      <c r="N448" s="394"/>
      <c r="O448" s="406" t="s">
        <v>70</v>
      </c>
      <c r="P448" s="407"/>
      <c r="Q448" s="407"/>
      <c r="R448" s="407"/>
      <c r="S448" s="407"/>
      <c r="T448" s="407"/>
      <c r="U448" s="408"/>
      <c r="V448" s="37" t="s">
        <v>66</v>
      </c>
      <c r="W448" s="384">
        <f>IFERROR(SUM(W446:W446),"0")</f>
        <v>3.3</v>
      </c>
      <c r="X448" s="384">
        <f>IFERROR(SUM(X446:X446),"0")</f>
        <v>3.96</v>
      </c>
      <c r="Y448" s="37"/>
      <c r="Z448" s="385"/>
      <c r="AA448" s="385"/>
    </row>
    <row r="449" spans="1:67" ht="14.25" customHeight="1" x14ac:dyDescent="0.25">
      <c r="A449" s="388" t="s">
        <v>635</v>
      </c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89"/>
      <c r="O449" s="389"/>
      <c r="P449" s="389"/>
      <c r="Q449" s="389"/>
      <c r="R449" s="389"/>
      <c r="S449" s="389"/>
      <c r="T449" s="389"/>
      <c r="U449" s="389"/>
      <c r="V449" s="389"/>
      <c r="W449" s="389"/>
      <c r="X449" s="389"/>
      <c r="Y449" s="389"/>
      <c r="Z449" s="375"/>
      <c r="AA449" s="375"/>
    </row>
    <row r="450" spans="1:67" ht="27" customHeight="1" x14ac:dyDescent="0.25">
      <c r="A450" s="54" t="s">
        <v>636</v>
      </c>
      <c r="B450" s="54" t="s">
        <v>637</v>
      </c>
      <c r="C450" s="31">
        <v>4301040357</v>
      </c>
      <c r="D450" s="386">
        <v>4680115884564</v>
      </c>
      <c r="E450" s="387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6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1"/>
      <c r="Q450" s="391"/>
      <c r="R450" s="391"/>
      <c r="S450" s="387"/>
      <c r="T450" s="34"/>
      <c r="U450" s="34"/>
      <c r="V450" s="35" t="s">
        <v>66</v>
      </c>
      <c r="W450" s="382">
        <v>12</v>
      </c>
      <c r="X450" s="383">
        <f>IFERROR(IF(W450="",0,CEILING((W450/$H450),1)*$H450),"")</f>
        <v>12</v>
      </c>
      <c r="Y450" s="36">
        <f>IFERROR(IF(X450=0,"",ROUNDUP(X450/H450,0)*0.00627),"")</f>
        <v>2.5080000000000002E-2</v>
      </c>
      <c r="Z450" s="56"/>
      <c r="AA450" s="57"/>
      <c r="AE450" s="64"/>
      <c r="BB450" s="319" t="s">
        <v>1</v>
      </c>
      <c r="BL450" s="64">
        <f>IFERROR(W450*I450/H450,"0")</f>
        <v>14.4</v>
      </c>
      <c r="BM450" s="64">
        <f>IFERROR(X450*I450/H450,"0")</f>
        <v>14.4</v>
      </c>
      <c r="BN450" s="64">
        <f>IFERROR(1/J450*(W450/H450),"0")</f>
        <v>0.02</v>
      </c>
      <c r="BO450" s="64">
        <f>IFERROR(1/J450*(X450/H450),"0")</f>
        <v>0.02</v>
      </c>
    </row>
    <row r="451" spans="1:67" x14ac:dyDescent="0.2">
      <c r="A451" s="393"/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94"/>
      <c r="O451" s="406" t="s">
        <v>70</v>
      </c>
      <c r="P451" s="407"/>
      <c r="Q451" s="407"/>
      <c r="R451" s="407"/>
      <c r="S451" s="407"/>
      <c r="T451" s="407"/>
      <c r="U451" s="408"/>
      <c r="V451" s="37" t="s">
        <v>71</v>
      </c>
      <c r="W451" s="384">
        <f>IFERROR(W450/H450,"0")</f>
        <v>4</v>
      </c>
      <c r="X451" s="384">
        <f>IFERROR(X450/H450,"0")</f>
        <v>4</v>
      </c>
      <c r="Y451" s="384">
        <f>IFERROR(IF(Y450="",0,Y450),"0")</f>
        <v>2.5080000000000002E-2</v>
      </c>
      <c r="Z451" s="385"/>
      <c r="AA451" s="385"/>
    </row>
    <row r="452" spans="1:67" x14ac:dyDescent="0.2">
      <c r="A452" s="389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94"/>
      <c r="O452" s="406" t="s">
        <v>70</v>
      </c>
      <c r="P452" s="407"/>
      <c r="Q452" s="407"/>
      <c r="R452" s="407"/>
      <c r="S452" s="407"/>
      <c r="T452" s="407"/>
      <c r="U452" s="408"/>
      <c r="V452" s="37" t="s">
        <v>66</v>
      </c>
      <c r="W452" s="384">
        <f>IFERROR(SUM(W450:W450),"0")</f>
        <v>12</v>
      </c>
      <c r="X452" s="384">
        <f>IFERROR(SUM(X450:X450),"0")</f>
        <v>12</v>
      </c>
      <c r="Y452" s="37"/>
      <c r="Z452" s="385"/>
      <c r="AA452" s="385"/>
    </row>
    <row r="453" spans="1:67" ht="16.5" customHeight="1" x14ac:dyDescent="0.25">
      <c r="A453" s="452" t="s">
        <v>638</v>
      </c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89"/>
      <c r="N453" s="389"/>
      <c r="O453" s="389"/>
      <c r="P453" s="389"/>
      <c r="Q453" s="389"/>
      <c r="R453" s="389"/>
      <c r="S453" s="389"/>
      <c r="T453" s="389"/>
      <c r="U453" s="389"/>
      <c r="V453" s="389"/>
      <c r="W453" s="389"/>
      <c r="X453" s="389"/>
      <c r="Y453" s="389"/>
      <c r="Z453" s="376"/>
      <c r="AA453" s="376"/>
    </row>
    <row r="454" spans="1:67" ht="14.25" customHeight="1" x14ac:dyDescent="0.25">
      <c r="A454" s="388" t="s">
        <v>61</v>
      </c>
      <c r="B454" s="389"/>
      <c r="C454" s="389"/>
      <c r="D454" s="389"/>
      <c r="E454" s="389"/>
      <c r="F454" s="389"/>
      <c r="G454" s="389"/>
      <c r="H454" s="389"/>
      <c r="I454" s="389"/>
      <c r="J454" s="389"/>
      <c r="K454" s="389"/>
      <c r="L454" s="389"/>
      <c r="M454" s="389"/>
      <c r="N454" s="389"/>
      <c r="O454" s="389"/>
      <c r="P454" s="389"/>
      <c r="Q454" s="389"/>
      <c r="R454" s="389"/>
      <c r="S454" s="389"/>
      <c r="T454" s="389"/>
      <c r="U454" s="389"/>
      <c r="V454" s="389"/>
      <c r="W454" s="389"/>
      <c r="X454" s="389"/>
      <c r="Y454" s="389"/>
      <c r="Z454" s="375"/>
      <c r="AA454" s="375"/>
    </row>
    <row r="455" spans="1:67" ht="27" customHeight="1" x14ac:dyDescent="0.25">
      <c r="A455" s="54" t="s">
        <v>639</v>
      </c>
      <c r="B455" s="54" t="s">
        <v>640</v>
      </c>
      <c r="C455" s="31">
        <v>4301031294</v>
      </c>
      <c r="D455" s="386">
        <v>4680115885189</v>
      </c>
      <c r="E455" s="387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1"/>
      <c r="Q455" s="391"/>
      <c r="R455" s="391"/>
      <c r="S455" s="387"/>
      <c r="T455" s="34"/>
      <c r="U455" s="34"/>
      <c r="V455" s="35" t="s">
        <v>66</v>
      </c>
      <c r="W455" s="382">
        <v>6</v>
      </c>
      <c r="X455" s="383">
        <f>IFERROR(IF(W455="",0,CEILING((W455/$H455),1)*$H455),"")</f>
        <v>6</v>
      </c>
      <c r="Y455" s="36">
        <f>IFERROR(IF(X455=0,"",ROUNDUP(X455/H455,0)*0.00502),"")</f>
        <v>2.5100000000000001E-2</v>
      </c>
      <c r="Z455" s="56"/>
      <c r="AA455" s="57"/>
      <c r="AE455" s="64"/>
      <c r="BB455" s="320" t="s">
        <v>1</v>
      </c>
      <c r="BL455" s="64">
        <f>IFERROR(W455*I455/H455,"0")</f>
        <v>6.8600000000000012</v>
      </c>
      <c r="BM455" s="64">
        <f>IFERROR(X455*I455/H455,"0")</f>
        <v>6.8600000000000012</v>
      </c>
      <c r="BN455" s="64">
        <f>IFERROR(1/J455*(W455/H455),"0")</f>
        <v>2.1367521367521368E-2</v>
      </c>
      <c r="BO455" s="64">
        <f>IFERROR(1/J455*(X455/H455),"0")</f>
        <v>2.1367521367521368E-2</v>
      </c>
    </row>
    <row r="456" spans="1:67" ht="27" customHeight="1" x14ac:dyDescent="0.25">
      <c r="A456" s="54" t="s">
        <v>641</v>
      </c>
      <c r="B456" s="54" t="s">
        <v>642</v>
      </c>
      <c r="C456" s="31">
        <v>4301031293</v>
      </c>
      <c r="D456" s="386">
        <v>4680115885172</v>
      </c>
      <c r="E456" s="387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7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1"/>
      <c r="Q456" s="391"/>
      <c r="R456" s="391"/>
      <c r="S456" s="387"/>
      <c r="T456" s="34"/>
      <c r="U456" s="34"/>
      <c r="V456" s="35" t="s">
        <v>66</v>
      </c>
      <c r="W456" s="382">
        <v>0</v>
      </c>
      <c r="X456" s="383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1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4301031291</v>
      </c>
      <c r="D457" s="386">
        <v>4680115885110</v>
      </c>
      <c r="E457" s="387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1"/>
      <c r="Q457" s="391"/>
      <c r="R457" s="391"/>
      <c r="S457" s="387"/>
      <c r="T457" s="34"/>
      <c r="U457" s="34"/>
      <c r="V457" s="35" t="s">
        <v>66</v>
      </c>
      <c r="W457" s="382">
        <v>20</v>
      </c>
      <c r="X457" s="383">
        <f>IFERROR(IF(W457="",0,CEILING((W457/$H457),1)*$H457),"")</f>
        <v>20.399999999999999</v>
      </c>
      <c r="Y457" s="36">
        <f>IFERROR(IF(X457=0,"",ROUNDUP(X457/H457,0)*0.00502),"")</f>
        <v>8.5339999999999999E-2</v>
      </c>
      <c r="Z457" s="56"/>
      <c r="AA457" s="57"/>
      <c r="AE457" s="64"/>
      <c r="BB457" s="322" t="s">
        <v>1</v>
      </c>
      <c r="BL457" s="64">
        <f>IFERROR(W457*I457/H457,"0")</f>
        <v>33.666666666666664</v>
      </c>
      <c r="BM457" s="64">
        <f>IFERROR(X457*I457/H457,"0")</f>
        <v>34.340000000000003</v>
      </c>
      <c r="BN457" s="64">
        <f>IFERROR(1/J457*(W457/H457),"0")</f>
        <v>7.122507122507124E-2</v>
      </c>
      <c r="BO457" s="64">
        <f>IFERROR(1/J457*(X457/H457),"0")</f>
        <v>7.2649572649572655E-2</v>
      </c>
    </row>
    <row r="458" spans="1:67" x14ac:dyDescent="0.2">
      <c r="A458" s="393"/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94"/>
      <c r="O458" s="406" t="s">
        <v>70</v>
      </c>
      <c r="P458" s="407"/>
      <c r="Q458" s="407"/>
      <c r="R458" s="407"/>
      <c r="S458" s="407"/>
      <c r="T458" s="407"/>
      <c r="U458" s="408"/>
      <c r="V458" s="37" t="s">
        <v>71</v>
      </c>
      <c r="W458" s="384">
        <f>IFERROR(W455/H455,"0")+IFERROR(W456/H456,"0")+IFERROR(W457/H457,"0")</f>
        <v>21.666666666666668</v>
      </c>
      <c r="X458" s="384">
        <f>IFERROR(X455/H455,"0")+IFERROR(X456/H456,"0")+IFERROR(X457/H457,"0")</f>
        <v>22</v>
      </c>
      <c r="Y458" s="384">
        <f>IFERROR(IF(Y455="",0,Y455),"0")+IFERROR(IF(Y456="",0,Y456),"0")+IFERROR(IF(Y457="",0,Y457),"0")</f>
        <v>0.11044</v>
      </c>
      <c r="Z458" s="385"/>
      <c r="AA458" s="385"/>
    </row>
    <row r="459" spans="1:67" x14ac:dyDescent="0.2">
      <c r="A459" s="389"/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94"/>
      <c r="O459" s="406" t="s">
        <v>70</v>
      </c>
      <c r="P459" s="407"/>
      <c r="Q459" s="407"/>
      <c r="R459" s="407"/>
      <c r="S459" s="407"/>
      <c r="T459" s="407"/>
      <c r="U459" s="408"/>
      <c r="V459" s="37" t="s">
        <v>66</v>
      </c>
      <c r="W459" s="384">
        <f>IFERROR(SUM(W455:W457),"0")</f>
        <v>26</v>
      </c>
      <c r="X459" s="384">
        <f>IFERROR(SUM(X455:X457),"0")</f>
        <v>26.4</v>
      </c>
      <c r="Y459" s="37"/>
      <c r="Z459" s="385"/>
      <c r="AA459" s="385"/>
    </row>
    <row r="460" spans="1:67" ht="16.5" customHeight="1" x14ac:dyDescent="0.25">
      <c r="A460" s="452" t="s">
        <v>645</v>
      </c>
      <c r="B460" s="389"/>
      <c r="C460" s="389"/>
      <c r="D460" s="389"/>
      <c r="E460" s="389"/>
      <c r="F460" s="389"/>
      <c r="G460" s="389"/>
      <c r="H460" s="389"/>
      <c r="I460" s="389"/>
      <c r="J460" s="389"/>
      <c r="K460" s="389"/>
      <c r="L460" s="389"/>
      <c r="M460" s="389"/>
      <c r="N460" s="389"/>
      <c r="O460" s="389"/>
      <c r="P460" s="389"/>
      <c r="Q460" s="389"/>
      <c r="R460" s="389"/>
      <c r="S460" s="389"/>
      <c r="T460" s="389"/>
      <c r="U460" s="389"/>
      <c r="V460" s="389"/>
      <c r="W460" s="389"/>
      <c r="X460" s="389"/>
      <c r="Y460" s="389"/>
      <c r="Z460" s="376"/>
      <c r="AA460" s="376"/>
    </row>
    <row r="461" spans="1:67" ht="14.25" customHeight="1" x14ac:dyDescent="0.25">
      <c r="A461" s="388" t="s">
        <v>61</v>
      </c>
      <c r="B461" s="389"/>
      <c r="C461" s="389"/>
      <c r="D461" s="389"/>
      <c r="E461" s="389"/>
      <c r="F461" s="389"/>
      <c r="G461" s="389"/>
      <c r="H461" s="389"/>
      <c r="I461" s="389"/>
      <c r="J461" s="389"/>
      <c r="K461" s="389"/>
      <c r="L461" s="389"/>
      <c r="M461" s="389"/>
      <c r="N461" s="389"/>
      <c r="O461" s="389"/>
      <c r="P461" s="389"/>
      <c r="Q461" s="389"/>
      <c r="R461" s="389"/>
      <c r="S461" s="389"/>
      <c r="T461" s="389"/>
      <c r="U461" s="389"/>
      <c r="V461" s="389"/>
      <c r="W461" s="389"/>
      <c r="X461" s="389"/>
      <c r="Y461" s="389"/>
      <c r="Z461" s="375"/>
      <c r="AA461" s="375"/>
    </row>
    <row r="462" spans="1:67" ht="27" customHeight="1" x14ac:dyDescent="0.25">
      <c r="A462" s="54" t="s">
        <v>646</v>
      </c>
      <c r="B462" s="54" t="s">
        <v>647</v>
      </c>
      <c r="C462" s="31">
        <v>4301031365</v>
      </c>
      <c r="D462" s="386">
        <v>4680115885738</v>
      </c>
      <c r="E462" s="387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718" t="s">
        <v>648</v>
      </c>
      <c r="P462" s="391"/>
      <c r="Q462" s="391"/>
      <c r="R462" s="391"/>
      <c r="S462" s="387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customHeight="1" x14ac:dyDescent="0.25">
      <c r="A463" s="54" t="s">
        <v>649</v>
      </c>
      <c r="B463" s="54" t="s">
        <v>650</v>
      </c>
      <c r="C463" s="31">
        <v>4301031261</v>
      </c>
      <c r="D463" s="386">
        <v>4680115885103</v>
      </c>
      <c r="E463" s="387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1"/>
      <c r="Q463" s="391"/>
      <c r="R463" s="391"/>
      <c r="S463" s="387"/>
      <c r="T463" s="34"/>
      <c r="U463" s="34"/>
      <c r="V463" s="35" t="s">
        <v>66</v>
      </c>
      <c r="W463" s="382">
        <v>0</v>
      </c>
      <c r="X463" s="383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4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393"/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94"/>
      <c r="O464" s="406" t="s">
        <v>70</v>
      </c>
      <c r="P464" s="407"/>
      <c r="Q464" s="407"/>
      <c r="R464" s="407"/>
      <c r="S464" s="407"/>
      <c r="T464" s="407"/>
      <c r="U464" s="408"/>
      <c r="V464" s="37" t="s">
        <v>71</v>
      </c>
      <c r="W464" s="384">
        <f>IFERROR(W462/H462,"0")+IFERROR(W463/H463,"0")</f>
        <v>0</v>
      </c>
      <c r="X464" s="384">
        <f>IFERROR(X462/H462,"0")+IFERROR(X463/H463,"0")</f>
        <v>0</v>
      </c>
      <c r="Y464" s="384">
        <f>IFERROR(IF(Y462="",0,Y462),"0")+IFERROR(IF(Y463="",0,Y463),"0")</f>
        <v>0</v>
      </c>
      <c r="Z464" s="385"/>
      <c r="AA464" s="385"/>
    </row>
    <row r="465" spans="1:67" x14ac:dyDescent="0.2">
      <c r="A465" s="389"/>
      <c r="B465" s="389"/>
      <c r="C465" s="389"/>
      <c r="D465" s="389"/>
      <c r="E465" s="389"/>
      <c r="F465" s="389"/>
      <c r="G465" s="389"/>
      <c r="H465" s="389"/>
      <c r="I465" s="389"/>
      <c r="J465" s="389"/>
      <c r="K465" s="389"/>
      <c r="L465" s="389"/>
      <c r="M465" s="389"/>
      <c r="N465" s="394"/>
      <c r="O465" s="406" t="s">
        <v>70</v>
      </c>
      <c r="P465" s="407"/>
      <c r="Q465" s="407"/>
      <c r="R465" s="407"/>
      <c r="S465" s="407"/>
      <c r="T465" s="407"/>
      <c r="U465" s="408"/>
      <c r="V465" s="37" t="s">
        <v>66</v>
      </c>
      <c r="W465" s="384">
        <f>IFERROR(SUM(W462:W463),"0")</f>
        <v>0</v>
      </c>
      <c r="X465" s="384">
        <f>IFERROR(SUM(X462:X463),"0")</f>
        <v>0</v>
      </c>
      <c r="Y465" s="37"/>
      <c r="Z465" s="385"/>
      <c r="AA465" s="385"/>
    </row>
    <row r="466" spans="1:67" ht="14.25" customHeight="1" x14ac:dyDescent="0.25">
      <c r="A466" s="388" t="s">
        <v>215</v>
      </c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89"/>
      <c r="O466" s="389"/>
      <c r="P466" s="389"/>
      <c r="Q466" s="389"/>
      <c r="R466" s="389"/>
      <c r="S466" s="389"/>
      <c r="T466" s="389"/>
      <c r="U466" s="389"/>
      <c r="V466" s="389"/>
      <c r="W466" s="389"/>
      <c r="X466" s="389"/>
      <c r="Y466" s="389"/>
      <c r="Z466" s="375"/>
      <c r="AA466" s="375"/>
    </row>
    <row r="467" spans="1:67" ht="27" customHeight="1" x14ac:dyDescent="0.25">
      <c r="A467" s="54" t="s">
        <v>651</v>
      </c>
      <c r="B467" s="54" t="s">
        <v>652</v>
      </c>
      <c r="C467" s="31">
        <v>4301060412</v>
      </c>
      <c r="D467" s="386">
        <v>4680115885509</v>
      </c>
      <c r="E467" s="387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08" t="s">
        <v>653</v>
      </c>
      <c r="P467" s="391"/>
      <c r="Q467" s="391"/>
      <c r="R467" s="391"/>
      <c r="S467" s="387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393"/>
      <c r="B468" s="389"/>
      <c r="C468" s="389"/>
      <c r="D468" s="389"/>
      <c r="E468" s="389"/>
      <c r="F468" s="389"/>
      <c r="G468" s="389"/>
      <c r="H468" s="389"/>
      <c r="I468" s="389"/>
      <c r="J468" s="389"/>
      <c r="K468" s="389"/>
      <c r="L468" s="389"/>
      <c r="M468" s="389"/>
      <c r="N468" s="394"/>
      <c r="O468" s="406" t="s">
        <v>70</v>
      </c>
      <c r="P468" s="407"/>
      <c r="Q468" s="407"/>
      <c r="R468" s="407"/>
      <c r="S468" s="407"/>
      <c r="T468" s="407"/>
      <c r="U468" s="408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x14ac:dyDescent="0.2">
      <c r="A469" s="389"/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94"/>
      <c r="O469" s="406" t="s">
        <v>70</v>
      </c>
      <c r="P469" s="407"/>
      <c r="Q469" s="407"/>
      <c r="R469" s="407"/>
      <c r="S469" s="407"/>
      <c r="T469" s="407"/>
      <c r="U469" s="408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customHeight="1" x14ac:dyDescent="0.2">
      <c r="A470" s="396" t="s">
        <v>654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48"/>
      <c r="AA470" s="48"/>
    </row>
    <row r="471" spans="1:67" ht="16.5" customHeight="1" x14ac:dyDescent="0.25">
      <c r="A471" s="452" t="s">
        <v>654</v>
      </c>
      <c r="B471" s="389"/>
      <c r="C471" s="389"/>
      <c r="D471" s="389"/>
      <c r="E471" s="389"/>
      <c r="F471" s="389"/>
      <c r="G471" s="389"/>
      <c r="H471" s="389"/>
      <c r="I471" s="389"/>
      <c r="J471" s="389"/>
      <c r="K471" s="389"/>
      <c r="L471" s="389"/>
      <c r="M471" s="389"/>
      <c r="N471" s="389"/>
      <c r="O471" s="389"/>
      <c r="P471" s="389"/>
      <c r="Q471" s="389"/>
      <c r="R471" s="389"/>
      <c r="S471" s="389"/>
      <c r="T471" s="389"/>
      <c r="U471" s="389"/>
      <c r="V471" s="389"/>
      <c r="W471" s="389"/>
      <c r="X471" s="389"/>
      <c r="Y471" s="389"/>
      <c r="Z471" s="376"/>
      <c r="AA471" s="376"/>
    </row>
    <row r="472" spans="1:67" ht="14.25" customHeight="1" x14ac:dyDescent="0.25">
      <c r="A472" s="388" t="s">
        <v>113</v>
      </c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389"/>
      <c r="N472" s="389"/>
      <c r="O472" s="389"/>
      <c r="P472" s="389"/>
      <c r="Q472" s="389"/>
      <c r="R472" s="389"/>
      <c r="S472" s="389"/>
      <c r="T472" s="389"/>
      <c r="U472" s="389"/>
      <c r="V472" s="389"/>
      <c r="W472" s="389"/>
      <c r="X472" s="389"/>
      <c r="Y472" s="389"/>
      <c r="Z472" s="375"/>
      <c r="AA472" s="375"/>
    </row>
    <row r="473" spans="1:67" ht="27" customHeight="1" x14ac:dyDescent="0.25">
      <c r="A473" s="54" t="s">
        <v>655</v>
      </c>
      <c r="B473" s="54" t="s">
        <v>656</v>
      </c>
      <c r="C473" s="31">
        <v>4301011795</v>
      </c>
      <c r="D473" s="386">
        <v>4607091389067</v>
      </c>
      <c r="E473" s="387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1"/>
      <c r="Q473" s="391"/>
      <c r="R473" s="391"/>
      <c r="S473" s="387"/>
      <c r="T473" s="34"/>
      <c r="U473" s="34"/>
      <c r="V473" s="35" t="s">
        <v>66</v>
      </c>
      <c r="W473" s="382">
        <v>100</v>
      </c>
      <c r="X473" s="383">
        <f t="shared" ref="X473:X482" si="77">IFERROR(IF(W473="",0,CEILING((W473/$H473),1)*$H473),"")</f>
        <v>100.32000000000001</v>
      </c>
      <c r="Y473" s="36">
        <f t="shared" ref="Y473:Y478" si="78">IFERROR(IF(X473=0,"",ROUNDUP(X473/H473,0)*0.01196),"")</f>
        <v>0.22724</v>
      </c>
      <c r="Z473" s="56"/>
      <c r="AA473" s="57"/>
      <c r="AE473" s="64"/>
      <c r="BB473" s="326" t="s">
        <v>1</v>
      </c>
      <c r="BL473" s="64">
        <f t="shared" ref="BL473:BL482" si="79">IFERROR(W473*I473/H473,"0")</f>
        <v>106.81818181818181</v>
      </c>
      <c r="BM473" s="64">
        <f t="shared" ref="BM473:BM482" si="80">IFERROR(X473*I473/H473,"0")</f>
        <v>107.16</v>
      </c>
      <c r="BN473" s="64">
        <f t="shared" ref="BN473:BN482" si="81">IFERROR(1/J473*(W473/H473),"0")</f>
        <v>0.18210955710955709</v>
      </c>
      <c r="BO473" s="64">
        <f t="shared" ref="BO473:BO482" si="82">IFERROR(1/J473*(X473/H473),"0")</f>
        <v>0.18269230769230771</v>
      </c>
    </row>
    <row r="474" spans="1:67" ht="27" customHeight="1" x14ac:dyDescent="0.25">
      <c r="A474" s="54" t="s">
        <v>657</v>
      </c>
      <c r="B474" s="54" t="s">
        <v>658</v>
      </c>
      <c r="C474" s="31">
        <v>4301011376</v>
      </c>
      <c r="D474" s="386">
        <v>4680115885226</v>
      </c>
      <c r="E474" s="387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127</v>
      </c>
      <c r="M474" s="33"/>
      <c r="N474" s="32">
        <v>60</v>
      </c>
      <c r="O474" s="6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1"/>
      <c r="Q474" s="391"/>
      <c r="R474" s="391"/>
      <c r="S474" s="387"/>
      <c r="T474" s="34"/>
      <c r="U474" s="34"/>
      <c r="V474" s="35" t="s">
        <v>66</v>
      </c>
      <c r="W474" s="382">
        <v>200</v>
      </c>
      <c r="X474" s="383">
        <f t="shared" si="77"/>
        <v>200.64000000000001</v>
      </c>
      <c r="Y474" s="36">
        <f t="shared" si="78"/>
        <v>0.45448</v>
      </c>
      <c r="Z474" s="56"/>
      <c r="AA474" s="57"/>
      <c r="AE474" s="64"/>
      <c r="BB474" s="327" t="s">
        <v>1</v>
      </c>
      <c r="BL474" s="64">
        <f t="shared" si="79"/>
        <v>213.63636363636363</v>
      </c>
      <c r="BM474" s="64">
        <f t="shared" si="80"/>
        <v>214.32</v>
      </c>
      <c r="BN474" s="64">
        <f t="shared" si="81"/>
        <v>0.36421911421911418</v>
      </c>
      <c r="BO474" s="64">
        <f t="shared" si="82"/>
        <v>0.36538461538461542</v>
      </c>
    </row>
    <row r="475" spans="1:67" ht="27" customHeight="1" x14ac:dyDescent="0.25">
      <c r="A475" s="54" t="s">
        <v>659</v>
      </c>
      <c r="B475" s="54" t="s">
        <v>660</v>
      </c>
      <c r="C475" s="31">
        <v>4301011961</v>
      </c>
      <c r="D475" s="386">
        <v>4680115885271</v>
      </c>
      <c r="E475" s="387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6" t="s">
        <v>661</v>
      </c>
      <c r="P475" s="391"/>
      <c r="Q475" s="391"/>
      <c r="R475" s="391"/>
      <c r="S475" s="387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customHeight="1" x14ac:dyDescent="0.25">
      <c r="A476" s="54" t="s">
        <v>662</v>
      </c>
      <c r="B476" s="54" t="s">
        <v>663</v>
      </c>
      <c r="C476" s="31">
        <v>4301011774</v>
      </c>
      <c r="D476" s="386">
        <v>4680115884502</v>
      </c>
      <c r="E476" s="387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5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1"/>
      <c r="Q476" s="391"/>
      <c r="R476" s="391"/>
      <c r="S476" s="387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4301011771</v>
      </c>
      <c r="D477" s="386">
        <v>4607091389104</v>
      </c>
      <c r="E477" s="387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6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1"/>
      <c r="Q477" s="391"/>
      <c r="R477" s="391"/>
      <c r="S477" s="387"/>
      <c r="T477" s="34"/>
      <c r="U477" s="34"/>
      <c r="V477" s="35" t="s">
        <v>66</v>
      </c>
      <c r="W477" s="382">
        <v>150</v>
      </c>
      <c r="X477" s="383">
        <f t="shared" si="77"/>
        <v>153.12</v>
      </c>
      <c r="Y477" s="36">
        <f t="shared" si="78"/>
        <v>0.34683999999999998</v>
      </c>
      <c r="Z477" s="56"/>
      <c r="AA477" s="57"/>
      <c r="AE477" s="64"/>
      <c r="BB477" s="330" t="s">
        <v>1</v>
      </c>
      <c r="BL477" s="64">
        <f t="shared" si="79"/>
        <v>160.22727272727272</v>
      </c>
      <c r="BM477" s="64">
        <f t="shared" si="80"/>
        <v>163.56</v>
      </c>
      <c r="BN477" s="64">
        <f t="shared" si="81"/>
        <v>0.27316433566433568</v>
      </c>
      <c r="BO477" s="64">
        <f t="shared" si="82"/>
        <v>0.27884615384615385</v>
      </c>
    </row>
    <row r="478" spans="1:67" ht="16.5" customHeight="1" x14ac:dyDescent="0.25">
      <c r="A478" s="54" t="s">
        <v>666</v>
      </c>
      <c r="B478" s="54" t="s">
        <v>667</v>
      </c>
      <c r="C478" s="31">
        <v>4301011799</v>
      </c>
      <c r="D478" s="386">
        <v>4680115884519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127</v>
      </c>
      <c r="M478" s="33"/>
      <c r="N478" s="32">
        <v>60</v>
      </c>
      <c r="O478" s="5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1"/>
      <c r="Q478" s="391"/>
      <c r="R478" s="391"/>
      <c r="S478" s="387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668</v>
      </c>
      <c r="B479" s="54" t="s">
        <v>669</v>
      </c>
      <c r="C479" s="31">
        <v>4301011778</v>
      </c>
      <c r="D479" s="386">
        <v>4680115880603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1"/>
      <c r="Q479" s="391"/>
      <c r="R479" s="391"/>
      <c r="S479" s="387"/>
      <c r="T479" s="34"/>
      <c r="U479" s="34"/>
      <c r="V479" s="35" t="s">
        <v>66</v>
      </c>
      <c r="W479" s="382">
        <v>90</v>
      </c>
      <c r="X479" s="383">
        <f t="shared" si="77"/>
        <v>90</v>
      </c>
      <c r="Y479" s="36">
        <f>IFERROR(IF(X479=0,"",ROUNDUP(X479/H479,0)*0.00937),"")</f>
        <v>0.23424999999999999</v>
      </c>
      <c r="Z479" s="56"/>
      <c r="AA479" s="57"/>
      <c r="AE479" s="64"/>
      <c r="BB479" s="332" t="s">
        <v>1</v>
      </c>
      <c r="BL479" s="64">
        <f t="shared" si="79"/>
        <v>95.999999999999986</v>
      </c>
      <c r="BM479" s="64">
        <f t="shared" si="80"/>
        <v>95.999999999999986</v>
      </c>
      <c r="BN479" s="64">
        <f t="shared" si="81"/>
        <v>0.20833333333333334</v>
      </c>
      <c r="BO479" s="64">
        <f t="shared" si="82"/>
        <v>0.20833333333333334</v>
      </c>
    </row>
    <row r="480" spans="1:67" ht="27" customHeight="1" x14ac:dyDescent="0.25">
      <c r="A480" s="54" t="s">
        <v>670</v>
      </c>
      <c r="B480" s="54" t="s">
        <v>671</v>
      </c>
      <c r="C480" s="31">
        <v>4301011959</v>
      </c>
      <c r="D480" s="386">
        <v>4680115882782</v>
      </c>
      <c r="E480" s="387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8" t="s">
        <v>672</v>
      </c>
      <c r="P480" s="391"/>
      <c r="Q480" s="391"/>
      <c r="R480" s="391"/>
      <c r="S480" s="387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customHeight="1" x14ac:dyDescent="0.25">
      <c r="A481" s="54" t="s">
        <v>673</v>
      </c>
      <c r="B481" s="54" t="s">
        <v>674</v>
      </c>
      <c r="C481" s="31">
        <v>4301011190</v>
      </c>
      <c r="D481" s="386">
        <v>4607091389098</v>
      </c>
      <c r="E481" s="387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127</v>
      </c>
      <c r="M481" s="33"/>
      <c r="N481" s="32">
        <v>50</v>
      </c>
      <c r="O481" s="5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1"/>
      <c r="Q481" s="391"/>
      <c r="R481" s="391"/>
      <c r="S481" s="387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customHeight="1" x14ac:dyDescent="0.25">
      <c r="A482" s="54" t="s">
        <v>675</v>
      </c>
      <c r="B482" s="54" t="s">
        <v>676</v>
      </c>
      <c r="C482" s="31">
        <v>4301011784</v>
      </c>
      <c r="D482" s="386">
        <v>4607091389982</v>
      </c>
      <c r="E482" s="387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4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1"/>
      <c r="Q482" s="391"/>
      <c r="R482" s="391"/>
      <c r="S482" s="387"/>
      <c r="T482" s="34"/>
      <c r="U482" s="34"/>
      <c r="V482" s="35" t="s">
        <v>66</v>
      </c>
      <c r="W482" s="382">
        <v>108</v>
      </c>
      <c r="X482" s="383">
        <f t="shared" si="77"/>
        <v>108</v>
      </c>
      <c r="Y482" s="36">
        <f>IFERROR(IF(X482=0,"",ROUNDUP(X482/H482,0)*0.00937),"")</f>
        <v>0.28110000000000002</v>
      </c>
      <c r="Z482" s="56"/>
      <c r="AA482" s="57"/>
      <c r="AE482" s="64"/>
      <c r="BB482" s="335" t="s">
        <v>1</v>
      </c>
      <c r="BL482" s="64">
        <f t="shared" si="79"/>
        <v>115.19999999999999</v>
      </c>
      <c r="BM482" s="64">
        <f t="shared" si="80"/>
        <v>115.19999999999999</v>
      </c>
      <c r="BN482" s="64">
        <f t="shared" si="81"/>
        <v>0.25</v>
      </c>
      <c r="BO482" s="64">
        <f t="shared" si="82"/>
        <v>0.25</v>
      </c>
    </row>
    <row r="483" spans="1:67" x14ac:dyDescent="0.2">
      <c r="A483" s="393"/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94"/>
      <c r="O483" s="406" t="s">
        <v>70</v>
      </c>
      <c r="P483" s="407"/>
      <c r="Q483" s="407"/>
      <c r="R483" s="407"/>
      <c r="S483" s="407"/>
      <c r="T483" s="407"/>
      <c r="U483" s="408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140.22727272727272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141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1.5439099999999999</v>
      </c>
      <c r="Z483" s="385"/>
      <c r="AA483" s="385"/>
    </row>
    <row r="484" spans="1:67" x14ac:dyDescent="0.2">
      <c r="A484" s="389"/>
      <c r="B484" s="389"/>
      <c r="C484" s="389"/>
      <c r="D484" s="389"/>
      <c r="E484" s="389"/>
      <c r="F484" s="389"/>
      <c r="G484" s="389"/>
      <c r="H484" s="389"/>
      <c r="I484" s="389"/>
      <c r="J484" s="389"/>
      <c r="K484" s="389"/>
      <c r="L484" s="389"/>
      <c r="M484" s="389"/>
      <c r="N484" s="394"/>
      <c r="O484" s="406" t="s">
        <v>70</v>
      </c>
      <c r="P484" s="407"/>
      <c r="Q484" s="407"/>
      <c r="R484" s="407"/>
      <c r="S484" s="407"/>
      <c r="T484" s="407"/>
      <c r="U484" s="408"/>
      <c r="V484" s="37" t="s">
        <v>66</v>
      </c>
      <c r="W484" s="384">
        <f>IFERROR(SUM(W473:W482),"0")</f>
        <v>648</v>
      </c>
      <c r="X484" s="384">
        <f>IFERROR(SUM(X473:X482),"0")</f>
        <v>652.08000000000004</v>
      </c>
      <c r="Y484" s="37"/>
      <c r="Z484" s="385"/>
      <c r="AA484" s="385"/>
    </row>
    <row r="485" spans="1:67" ht="14.25" customHeight="1" x14ac:dyDescent="0.25">
      <c r="A485" s="388" t="s">
        <v>105</v>
      </c>
      <c r="B485" s="389"/>
      <c r="C485" s="389"/>
      <c r="D485" s="389"/>
      <c r="E485" s="389"/>
      <c r="F485" s="389"/>
      <c r="G485" s="389"/>
      <c r="H485" s="389"/>
      <c r="I485" s="389"/>
      <c r="J485" s="389"/>
      <c r="K485" s="389"/>
      <c r="L485" s="389"/>
      <c r="M485" s="389"/>
      <c r="N485" s="389"/>
      <c r="O485" s="389"/>
      <c r="P485" s="389"/>
      <c r="Q485" s="389"/>
      <c r="R485" s="389"/>
      <c r="S485" s="389"/>
      <c r="T485" s="389"/>
      <c r="U485" s="389"/>
      <c r="V485" s="389"/>
      <c r="W485" s="389"/>
      <c r="X485" s="389"/>
      <c r="Y485" s="389"/>
      <c r="Z485" s="375"/>
      <c r="AA485" s="375"/>
    </row>
    <row r="486" spans="1:67" ht="16.5" customHeight="1" x14ac:dyDescent="0.25">
      <c r="A486" s="54" t="s">
        <v>677</v>
      </c>
      <c r="B486" s="54" t="s">
        <v>678</v>
      </c>
      <c r="C486" s="31">
        <v>4301020222</v>
      </c>
      <c r="D486" s="386">
        <v>4607091388930</v>
      </c>
      <c r="E486" s="387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1"/>
      <c r="Q486" s="391"/>
      <c r="R486" s="391"/>
      <c r="S486" s="387"/>
      <c r="T486" s="34"/>
      <c r="U486" s="34"/>
      <c r="V486" s="35" t="s">
        <v>66</v>
      </c>
      <c r="W486" s="382">
        <v>120</v>
      </c>
      <c r="X486" s="383">
        <f>IFERROR(IF(W486="",0,CEILING((W486/$H486),1)*$H486),"")</f>
        <v>121.44000000000001</v>
      </c>
      <c r="Y486" s="36">
        <f>IFERROR(IF(X486=0,"",ROUNDUP(X486/H486,0)*0.01196),"")</f>
        <v>0.27507999999999999</v>
      </c>
      <c r="Z486" s="56"/>
      <c r="AA486" s="57"/>
      <c r="AE486" s="64"/>
      <c r="BB486" s="336" t="s">
        <v>1</v>
      </c>
      <c r="BL486" s="64">
        <f>IFERROR(W486*I486/H486,"0")</f>
        <v>128.18181818181816</v>
      </c>
      <c r="BM486" s="64">
        <f>IFERROR(X486*I486/H486,"0")</f>
        <v>129.72</v>
      </c>
      <c r="BN486" s="64">
        <f>IFERROR(1/J486*(W486/H486),"0")</f>
        <v>0.21853146853146854</v>
      </c>
      <c r="BO486" s="64">
        <f>IFERROR(1/J486*(X486/H486),"0")</f>
        <v>0.22115384615384617</v>
      </c>
    </row>
    <row r="487" spans="1:67" ht="16.5" customHeight="1" x14ac:dyDescent="0.25">
      <c r="A487" s="54" t="s">
        <v>679</v>
      </c>
      <c r="B487" s="54" t="s">
        <v>680</v>
      </c>
      <c r="C487" s="31">
        <v>4301020206</v>
      </c>
      <c r="D487" s="386">
        <v>4680115880054</v>
      </c>
      <c r="E487" s="387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6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1"/>
      <c r="Q487" s="391"/>
      <c r="R487" s="391"/>
      <c r="S487" s="387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3"/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94"/>
      <c r="O488" s="406" t="s">
        <v>70</v>
      </c>
      <c r="P488" s="407"/>
      <c r="Q488" s="407"/>
      <c r="R488" s="407"/>
      <c r="S488" s="407"/>
      <c r="T488" s="407"/>
      <c r="U488" s="408"/>
      <c r="V488" s="37" t="s">
        <v>71</v>
      </c>
      <c r="W488" s="384">
        <f>IFERROR(W486/H486,"0")+IFERROR(W487/H487,"0")</f>
        <v>22.727272727272727</v>
      </c>
      <c r="X488" s="384">
        <f>IFERROR(X486/H486,"0")+IFERROR(X487/H487,"0")</f>
        <v>23</v>
      </c>
      <c r="Y488" s="384">
        <f>IFERROR(IF(Y486="",0,Y486),"0")+IFERROR(IF(Y487="",0,Y487),"0")</f>
        <v>0.27507999999999999</v>
      </c>
      <c r="Z488" s="385"/>
      <c r="AA488" s="385"/>
    </row>
    <row r="489" spans="1:67" x14ac:dyDescent="0.2">
      <c r="A489" s="389"/>
      <c r="B489" s="389"/>
      <c r="C489" s="389"/>
      <c r="D489" s="389"/>
      <c r="E489" s="389"/>
      <c r="F489" s="389"/>
      <c r="G489" s="389"/>
      <c r="H489" s="389"/>
      <c r="I489" s="389"/>
      <c r="J489" s="389"/>
      <c r="K489" s="389"/>
      <c r="L489" s="389"/>
      <c r="M489" s="389"/>
      <c r="N489" s="394"/>
      <c r="O489" s="406" t="s">
        <v>70</v>
      </c>
      <c r="P489" s="407"/>
      <c r="Q489" s="407"/>
      <c r="R489" s="407"/>
      <c r="S489" s="407"/>
      <c r="T489" s="407"/>
      <c r="U489" s="408"/>
      <c r="V489" s="37" t="s">
        <v>66</v>
      </c>
      <c r="W489" s="384">
        <f>IFERROR(SUM(W486:W487),"0")</f>
        <v>120</v>
      </c>
      <c r="X489" s="384">
        <f>IFERROR(SUM(X486:X487),"0")</f>
        <v>121.44000000000001</v>
      </c>
      <c r="Y489" s="37"/>
      <c r="Z489" s="385"/>
      <c r="AA489" s="385"/>
    </row>
    <row r="490" spans="1:67" ht="14.25" customHeight="1" x14ac:dyDescent="0.25">
      <c r="A490" s="388" t="s">
        <v>61</v>
      </c>
      <c r="B490" s="389"/>
      <c r="C490" s="389"/>
      <c r="D490" s="389"/>
      <c r="E490" s="389"/>
      <c r="F490" s="389"/>
      <c r="G490" s="389"/>
      <c r="H490" s="389"/>
      <c r="I490" s="389"/>
      <c r="J490" s="389"/>
      <c r="K490" s="389"/>
      <c r="L490" s="389"/>
      <c r="M490" s="389"/>
      <c r="N490" s="389"/>
      <c r="O490" s="389"/>
      <c r="P490" s="389"/>
      <c r="Q490" s="389"/>
      <c r="R490" s="389"/>
      <c r="S490" s="389"/>
      <c r="T490" s="389"/>
      <c r="U490" s="389"/>
      <c r="V490" s="389"/>
      <c r="W490" s="389"/>
      <c r="X490" s="389"/>
      <c r="Y490" s="389"/>
      <c r="Z490" s="375"/>
      <c r="AA490" s="375"/>
    </row>
    <row r="491" spans="1:67" ht="27" customHeight="1" x14ac:dyDescent="0.25">
      <c r="A491" s="54" t="s">
        <v>681</v>
      </c>
      <c r="B491" s="54" t="s">
        <v>682</v>
      </c>
      <c r="C491" s="31">
        <v>4301031252</v>
      </c>
      <c r="D491" s="386">
        <v>4680115883116</v>
      </c>
      <c r="E491" s="387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62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1"/>
      <c r="Q491" s="391"/>
      <c r="R491" s="391"/>
      <c r="S491" s="387"/>
      <c r="T491" s="34"/>
      <c r="U491" s="34"/>
      <c r="V491" s="35" t="s">
        <v>66</v>
      </c>
      <c r="W491" s="382">
        <v>80</v>
      </c>
      <c r="X491" s="383">
        <f t="shared" ref="X491:X496" si="83">IFERROR(IF(W491="",0,CEILING((W491/$H491),1)*$H491),"")</f>
        <v>84.48</v>
      </c>
      <c r="Y491" s="36">
        <f>IFERROR(IF(X491=0,"",ROUNDUP(X491/H491,0)*0.01196),"")</f>
        <v>0.19136</v>
      </c>
      <c r="Z491" s="56"/>
      <c r="AA491" s="57"/>
      <c r="AE491" s="64"/>
      <c r="BB491" s="338" t="s">
        <v>1</v>
      </c>
      <c r="BL491" s="64">
        <f t="shared" ref="BL491:BL496" si="84">IFERROR(W491*I491/H491,"0")</f>
        <v>85.454545454545453</v>
      </c>
      <c r="BM491" s="64">
        <f t="shared" ref="BM491:BM496" si="85">IFERROR(X491*I491/H491,"0")</f>
        <v>90.24</v>
      </c>
      <c r="BN491" s="64">
        <f t="shared" ref="BN491:BN496" si="86">IFERROR(1/J491*(W491/H491),"0")</f>
        <v>0.14568764568764569</v>
      </c>
      <c r="BO491" s="64">
        <f t="shared" ref="BO491:BO496" si="87">IFERROR(1/J491*(X491/H491),"0")</f>
        <v>0.15384615384615385</v>
      </c>
    </row>
    <row r="492" spans="1:67" ht="27" customHeight="1" x14ac:dyDescent="0.25">
      <c r="A492" s="54" t="s">
        <v>683</v>
      </c>
      <c r="B492" s="54" t="s">
        <v>684</v>
      </c>
      <c r="C492" s="31">
        <v>4301031248</v>
      </c>
      <c r="D492" s="386">
        <v>4680115883093</v>
      </c>
      <c r="E492" s="387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1"/>
      <c r="Q492" s="391"/>
      <c r="R492" s="391"/>
      <c r="S492" s="387"/>
      <c r="T492" s="34"/>
      <c r="U492" s="34"/>
      <c r="V492" s="35" t="s">
        <v>66</v>
      </c>
      <c r="W492" s="382">
        <v>70</v>
      </c>
      <c r="X492" s="383">
        <f t="shared" si="83"/>
        <v>73.92</v>
      </c>
      <c r="Y492" s="36">
        <f>IFERROR(IF(X492=0,"",ROUNDUP(X492/H492,0)*0.01196),"")</f>
        <v>0.16744000000000001</v>
      </c>
      <c r="Z492" s="56"/>
      <c r="AA492" s="57"/>
      <c r="AE492" s="64"/>
      <c r="BB492" s="339" t="s">
        <v>1</v>
      </c>
      <c r="BL492" s="64">
        <f t="shared" si="84"/>
        <v>74.772727272727266</v>
      </c>
      <c r="BM492" s="64">
        <f t="shared" si="85"/>
        <v>78.959999999999994</v>
      </c>
      <c r="BN492" s="64">
        <f t="shared" si="86"/>
        <v>0.12747668997668998</v>
      </c>
      <c r="BO492" s="64">
        <f t="shared" si="87"/>
        <v>0.13461538461538464</v>
      </c>
    </row>
    <row r="493" spans="1:67" ht="27" customHeight="1" x14ac:dyDescent="0.25">
      <c r="A493" s="54" t="s">
        <v>685</v>
      </c>
      <c r="B493" s="54" t="s">
        <v>686</v>
      </c>
      <c r="C493" s="31">
        <v>4301031250</v>
      </c>
      <c r="D493" s="386">
        <v>4680115883109</v>
      </c>
      <c r="E493" s="387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7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1"/>
      <c r="Q493" s="391"/>
      <c r="R493" s="391"/>
      <c r="S493" s="387"/>
      <c r="T493" s="34"/>
      <c r="U493" s="34"/>
      <c r="V493" s="35" t="s">
        <v>66</v>
      </c>
      <c r="W493" s="382">
        <v>180</v>
      </c>
      <c r="X493" s="383">
        <f t="shared" si="83"/>
        <v>184.8</v>
      </c>
      <c r="Y493" s="36">
        <f>IFERROR(IF(X493=0,"",ROUNDUP(X493/H493,0)*0.01196),"")</f>
        <v>0.41860000000000003</v>
      </c>
      <c r="Z493" s="56"/>
      <c r="AA493" s="57"/>
      <c r="AE493" s="64"/>
      <c r="BB493" s="340" t="s">
        <v>1</v>
      </c>
      <c r="BL493" s="64">
        <f t="shared" si="84"/>
        <v>192.27272727272725</v>
      </c>
      <c r="BM493" s="64">
        <f t="shared" si="85"/>
        <v>197.39999999999998</v>
      </c>
      <c r="BN493" s="64">
        <f t="shared" si="86"/>
        <v>0.32779720279720276</v>
      </c>
      <c r="BO493" s="64">
        <f t="shared" si="87"/>
        <v>0.33653846153846156</v>
      </c>
    </row>
    <row r="494" spans="1:67" ht="27" customHeight="1" x14ac:dyDescent="0.25">
      <c r="A494" s="54" t="s">
        <v>687</v>
      </c>
      <c r="B494" s="54" t="s">
        <v>688</v>
      </c>
      <c r="C494" s="31">
        <v>4301031249</v>
      </c>
      <c r="D494" s="386">
        <v>4680115882072</v>
      </c>
      <c r="E494" s="387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1"/>
      <c r="Q494" s="391"/>
      <c r="R494" s="391"/>
      <c r="S494" s="387"/>
      <c r="T494" s="34"/>
      <c r="U494" s="34"/>
      <c r="V494" s="35" t="s">
        <v>66</v>
      </c>
      <c r="W494" s="382">
        <v>36</v>
      </c>
      <c r="X494" s="383">
        <f t="shared" si="83"/>
        <v>36</v>
      </c>
      <c r="Y494" s="36">
        <f>IFERROR(IF(X494=0,"",ROUNDUP(X494/H494,0)*0.00937),"")</f>
        <v>9.3700000000000006E-2</v>
      </c>
      <c r="Z494" s="56"/>
      <c r="AA494" s="57"/>
      <c r="AE494" s="64"/>
      <c r="BB494" s="341" t="s">
        <v>1</v>
      </c>
      <c r="BL494" s="64">
        <f t="shared" si="84"/>
        <v>38.4</v>
      </c>
      <c r="BM494" s="64">
        <f t="shared" si="85"/>
        <v>38.4</v>
      </c>
      <c r="BN494" s="64">
        <f t="shared" si="86"/>
        <v>8.3333333333333329E-2</v>
      </c>
      <c r="BO494" s="64">
        <f t="shared" si="87"/>
        <v>8.3333333333333329E-2</v>
      </c>
    </row>
    <row r="495" spans="1:67" ht="27" customHeight="1" x14ac:dyDescent="0.25">
      <c r="A495" s="54" t="s">
        <v>689</v>
      </c>
      <c r="B495" s="54" t="s">
        <v>690</v>
      </c>
      <c r="C495" s="31">
        <v>4301031251</v>
      </c>
      <c r="D495" s="386">
        <v>4680115882102</v>
      </c>
      <c r="E495" s="387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1"/>
      <c r="Q495" s="391"/>
      <c r="R495" s="391"/>
      <c r="S495" s="387"/>
      <c r="T495" s="34"/>
      <c r="U495" s="34"/>
      <c r="V495" s="35" t="s">
        <v>66</v>
      </c>
      <c r="W495" s="382">
        <v>12</v>
      </c>
      <c r="X495" s="383">
        <f t="shared" si="83"/>
        <v>14.4</v>
      </c>
      <c r="Y495" s="36">
        <f>IFERROR(IF(X495=0,"",ROUNDUP(X495/H495,0)*0.00937),"")</f>
        <v>3.7479999999999999E-2</v>
      </c>
      <c r="Z495" s="56"/>
      <c r="AA495" s="57"/>
      <c r="AE495" s="64"/>
      <c r="BB495" s="342" t="s">
        <v>1</v>
      </c>
      <c r="BL495" s="64">
        <f t="shared" si="84"/>
        <v>12.7</v>
      </c>
      <c r="BM495" s="64">
        <f t="shared" si="85"/>
        <v>15.24</v>
      </c>
      <c r="BN495" s="64">
        <f t="shared" si="86"/>
        <v>2.7777777777777776E-2</v>
      </c>
      <c r="BO495" s="64">
        <f t="shared" si="87"/>
        <v>3.3333333333333333E-2</v>
      </c>
    </row>
    <row r="496" spans="1:67" ht="27" customHeight="1" x14ac:dyDescent="0.25">
      <c r="A496" s="54" t="s">
        <v>691</v>
      </c>
      <c r="B496" s="54" t="s">
        <v>692</v>
      </c>
      <c r="C496" s="31">
        <v>4301031253</v>
      </c>
      <c r="D496" s="386">
        <v>4680115882096</v>
      </c>
      <c r="E496" s="387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1"/>
      <c r="Q496" s="391"/>
      <c r="R496" s="391"/>
      <c r="S496" s="387"/>
      <c r="T496" s="34"/>
      <c r="U496" s="34"/>
      <c r="V496" s="35" t="s">
        <v>66</v>
      </c>
      <c r="W496" s="382">
        <v>66</v>
      </c>
      <c r="X496" s="383">
        <f t="shared" si="83"/>
        <v>68.400000000000006</v>
      </c>
      <c r="Y496" s="36">
        <f>IFERROR(IF(X496=0,"",ROUNDUP(X496/H496,0)*0.00937),"")</f>
        <v>0.17802999999999999</v>
      </c>
      <c r="Z496" s="56"/>
      <c r="AA496" s="57"/>
      <c r="AE496" s="64"/>
      <c r="BB496" s="343" t="s">
        <v>1</v>
      </c>
      <c r="BL496" s="64">
        <f t="shared" si="84"/>
        <v>69.849999999999994</v>
      </c>
      <c r="BM496" s="64">
        <f t="shared" si="85"/>
        <v>72.390000000000015</v>
      </c>
      <c r="BN496" s="64">
        <f t="shared" si="86"/>
        <v>0.15277777777777776</v>
      </c>
      <c r="BO496" s="64">
        <f t="shared" si="87"/>
        <v>0.15833333333333333</v>
      </c>
    </row>
    <row r="497" spans="1:67" x14ac:dyDescent="0.2">
      <c r="A497" s="393"/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94"/>
      <c r="O497" s="406" t="s">
        <v>70</v>
      </c>
      <c r="P497" s="407"/>
      <c r="Q497" s="407"/>
      <c r="R497" s="407"/>
      <c r="S497" s="407"/>
      <c r="T497" s="407"/>
      <c r="U497" s="408"/>
      <c r="V497" s="37" t="s">
        <v>71</v>
      </c>
      <c r="W497" s="384">
        <f>IFERROR(W491/H491,"0")+IFERROR(W492/H492,"0")+IFERROR(W493/H493,"0")+IFERROR(W494/H494,"0")+IFERROR(W495/H495,"0")+IFERROR(W496/H496,"0")</f>
        <v>94.166666666666657</v>
      </c>
      <c r="X497" s="384">
        <f>IFERROR(X491/H491,"0")+IFERROR(X492/H492,"0")+IFERROR(X493/H493,"0")+IFERROR(X494/H494,"0")+IFERROR(X495/H495,"0")+IFERROR(X496/H496,"0")</f>
        <v>98</v>
      </c>
      <c r="Y497" s="384">
        <f>IFERROR(IF(Y491="",0,Y491),"0")+IFERROR(IF(Y492="",0,Y492),"0")+IFERROR(IF(Y493="",0,Y493),"0")+IFERROR(IF(Y494="",0,Y494),"0")+IFERROR(IF(Y495="",0,Y495),"0")+IFERROR(IF(Y496="",0,Y496),"0")</f>
        <v>1.0866100000000001</v>
      </c>
      <c r="Z497" s="385"/>
      <c r="AA497" s="385"/>
    </row>
    <row r="498" spans="1:67" x14ac:dyDescent="0.2">
      <c r="A498" s="389"/>
      <c r="B498" s="389"/>
      <c r="C498" s="389"/>
      <c r="D498" s="389"/>
      <c r="E498" s="389"/>
      <c r="F498" s="389"/>
      <c r="G498" s="389"/>
      <c r="H498" s="389"/>
      <c r="I498" s="389"/>
      <c r="J498" s="389"/>
      <c r="K498" s="389"/>
      <c r="L498" s="389"/>
      <c r="M498" s="389"/>
      <c r="N498" s="394"/>
      <c r="O498" s="406" t="s">
        <v>70</v>
      </c>
      <c r="P498" s="407"/>
      <c r="Q498" s="407"/>
      <c r="R498" s="407"/>
      <c r="S498" s="407"/>
      <c r="T498" s="407"/>
      <c r="U498" s="408"/>
      <c r="V498" s="37" t="s">
        <v>66</v>
      </c>
      <c r="W498" s="384">
        <f>IFERROR(SUM(W491:W496),"0")</f>
        <v>444</v>
      </c>
      <c r="X498" s="384">
        <f>IFERROR(SUM(X491:X496),"0")</f>
        <v>462</v>
      </c>
      <c r="Y498" s="37"/>
      <c r="Z498" s="385"/>
      <c r="AA498" s="385"/>
    </row>
    <row r="499" spans="1:67" ht="14.25" customHeight="1" x14ac:dyDescent="0.25">
      <c r="A499" s="388" t="s">
        <v>72</v>
      </c>
      <c r="B499" s="389"/>
      <c r="C499" s="389"/>
      <c r="D499" s="389"/>
      <c r="E499" s="389"/>
      <c r="F499" s="389"/>
      <c r="G499" s="389"/>
      <c r="H499" s="389"/>
      <c r="I499" s="389"/>
      <c r="J499" s="389"/>
      <c r="K499" s="389"/>
      <c r="L499" s="389"/>
      <c r="M499" s="389"/>
      <c r="N499" s="389"/>
      <c r="O499" s="389"/>
      <c r="P499" s="389"/>
      <c r="Q499" s="389"/>
      <c r="R499" s="389"/>
      <c r="S499" s="389"/>
      <c r="T499" s="389"/>
      <c r="U499" s="389"/>
      <c r="V499" s="389"/>
      <c r="W499" s="389"/>
      <c r="X499" s="389"/>
      <c r="Y499" s="389"/>
      <c r="Z499" s="375"/>
      <c r="AA499" s="375"/>
    </row>
    <row r="500" spans="1:67" ht="16.5" customHeight="1" x14ac:dyDescent="0.25">
      <c r="A500" s="54" t="s">
        <v>693</v>
      </c>
      <c r="B500" s="54" t="s">
        <v>694</v>
      </c>
      <c r="C500" s="31">
        <v>4301051230</v>
      </c>
      <c r="D500" s="386">
        <v>4607091383409</v>
      </c>
      <c r="E500" s="387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1"/>
      <c r="Q500" s="391"/>
      <c r="R500" s="391"/>
      <c r="S500" s="387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695</v>
      </c>
      <c r="B501" s="54" t="s">
        <v>696</v>
      </c>
      <c r="C501" s="31">
        <v>4301051231</v>
      </c>
      <c r="D501" s="386">
        <v>4607091383416</v>
      </c>
      <c r="E501" s="387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6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1"/>
      <c r="Q501" s="391"/>
      <c r="R501" s="391"/>
      <c r="S501" s="387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697</v>
      </c>
      <c r="B502" s="54" t="s">
        <v>698</v>
      </c>
      <c r="C502" s="31">
        <v>4301051058</v>
      </c>
      <c r="D502" s="386">
        <v>4680115883536</v>
      </c>
      <c r="E502" s="387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1"/>
      <c r="Q502" s="391"/>
      <c r="R502" s="391"/>
      <c r="S502" s="387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3"/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94"/>
      <c r="O503" s="406" t="s">
        <v>70</v>
      </c>
      <c r="P503" s="407"/>
      <c r="Q503" s="407"/>
      <c r="R503" s="407"/>
      <c r="S503" s="407"/>
      <c r="T503" s="407"/>
      <c r="U503" s="408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x14ac:dyDescent="0.2">
      <c r="A504" s="389"/>
      <c r="B504" s="389"/>
      <c r="C504" s="389"/>
      <c r="D504" s="389"/>
      <c r="E504" s="389"/>
      <c r="F504" s="389"/>
      <c r="G504" s="389"/>
      <c r="H504" s="389"/>
      <c r="I504" s="389"/>
      <c r="J504" s="389"/>
      <c r="K504" s="389"/>
      <c r="L504" s="389"/>
      <c r="M504" s="389"/>
      <c r="N504" s="394"/>
      <c r="O504" s="406" t="s">
        <v>70</v>
      </c>
      <c r="P504" s="407"/>
      <c r="Q504" s="407"/>
      <c r="R504" s="407"/>
      <c r="S504" s="407"/>
      <c r="T504" s="407"/>
      <c r="U504" s="408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customHeight="1" x14ac:dyDescent="0.25">
      <c r="A505" s="388" t="s">
        <v>215</v>
      </c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89"/>
      <c r="O505" s="389"/>
      <c r="P505" s="389"/>
      <c r="Q505" s="389"/>
      <c r="R505" s="389"/>
      <c r="S505" s="389"/>
      <c r="T505" s="389"/>
      <c r="U505" s="389"/>
      <c r="V505" s="389"/>
      <c r="W505" s="389"/>
      <c r="X505" s="389"/>
      <c r="Y505" s="389"/>
      <c r="Z505" s="375"/>
      <c r="AA505" s="375"/>
    </row>
    <row r="506" spans="1:67" ht="16.5" customHeight="1" x14ac:dyDescent="0.25">
      <c r="A506" s="54" t="s">
        <v>699</v>
      </c>
      <c r="B506" s="54" t="s">
        <v>700</v>
      </c>
      <c r="C506" s="31">
        <v>4301060363</v>
      </c>
      <c r="D506" s="386">
        <v>4680115885035</v>
      </c>
      <c r="E506" s="387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6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1"/>
      <c r="Q506" s="391"/>
      <c r="R506" s="391"/>
      <c r="S506" s="387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3"/>
      <c r="B507" s="389"/>
      <c r="C507" s="389"/>
      <c r="D507" s="389"/>
      <c r="E507" s="389"/>
      <c r="F507" s="389"/>
      <c r="G507" s="389"/>
      <c r="H507" s="389"/>
      <c r="I507" s="389"/>
      <c r="J507" s="389"/>
      <c r="K507" s="389"/>
      <c r="L507" s="389"/>
      <c r="M507" s="389"/>
      <c r="N507" s="394"/>
      <c r="O507" s="406" t="s">
        <v>70</v>
      </c>
      <c r="P507" s="407"/>
      <c r="Q507" s="407"/>
      <c r="R507" s="407"/>
      <c r="S507" s="407"/>
      <c r="T507" s="407"/>
      <c r="U507" s="408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x14ac:dyDescent="0.2">
      <c r="A508" s="389"/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94"/>
      <c r="O508" s="406" t="s">
        <v>70</v>
      </c>
      <c r="P508" s="407"/>
      <c r="Q508" s="407"/>
      <c r="R508" s="407"/>
      <c r="S508" s="407"/>
      <c r="T508" s="407"/>
      <c r="U508" s="408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customHeight="1" x14ac:dyDescent="0.2">
      <c r="A509" s="396" t="s">
        <v>701</v>
      </c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397"/>
      <c r="O509" s="397"/>
      <c r="P509" s="397"/>
      <c r="Q509" s="397"/>
      <c r="R509" s="397"/>
      <c r="S509" s="397"/>
      <c r="T509" s="397"/>
      <c r="U509" s="397"/>
      <c r="V509" s="397"/>
      <c r="W509" s="397"/>
      <c r="X509" s="397"/>
      <c r="Y509" s="397"/>
      <c r="Z509" s="48"/>
      <c r="AA509" s="48"/>
    </row>
    <row r="510" spans="1:67" ht="16.5" customHeight="1" x14ac:dyDescent="0.25">
      <c r="A510" s="452" t="s">
        <v>701</v>
      </c>
      <c r="B510" s="389"/>
      <c r="C510" s="389"/>
      <c r="D510" s="389"/>
      <c r="E510" s="389"/>
      <c r="F510" s="389"/>
      <c r="G510" s="389"/>
      <c r="H510" s="389"/>
      <c r="I510" s="389"/>
      <c r="J510" s="389"/>
      <c r="K510" s="389"/>
      <c r="L510" s="389"/>
      <c r="M510" s="389"/>
      <c r="N510" s="389"/>
      <c r="O510" s="389"/>
      <c r="P510" s="389"/>
      <c r="Q510" s="389"/>
      <c r="R510" s="389"/>
      <c r="S510" s="389"/>
      <c r="T510" s="389"/>
      <c r="U510" s="389"/>
      <c r="V510" s="389"/>
      <c r="W510" s="389"/>
      <c r="X510" s="389"/>
      <c r="Y510" s="389"/>
      <c r="Z510" s="376"/>
      <c r="AA510" s="376"/>
    </row>
    <row r="511" spans="1:67" ht="14.25" customHeight="1" x14ac:dyDescent="0.25">
      <c r="A511" s="388" t="s">
        <v>113</v>
      </c>
      <c r="B511" s="389"/>
      <c r="C511" s="389"/>
      <c r="D511" s="389"/>
      <c r="E511" s="389"/>
      <c r="F511" s="389"/>
      <c r="G511" s="389"/>
      <c r="H511" s="389"/>
      <c r="I511" s="389"/>
      <c r="J511" s="389"/>
      <c r="K511" s="389"/>
      <c r="L511" s="389"/>
      <c r="M511" s="389"/>
      <c r="N511" s="389"/>
      <c r="O511" s="389"/>
      <c r="P511" s="389"/>
      <c r="Q511" s="389"/>
      <c r="R511" s="389"/>
      <c r="S511" s="389"/>
      <c r="T511" s="389"/>
      <c r="U511" s="389"/>
      <c r="V511" s="389"/>
      <c r="W511" s="389"/>
      <c r="X511" s="389"/>
      <c r="Y511" s="389"/>
      <c r="Z511" s="375"/>
      <c r="AA511" s="375"/>
    </row>
    <row r="512" spans="1:67" ht="27" customHeight="1" x14ac:dyDescent="0.25">
      <c r="A512" s="54" t="s">
        <v>702</v>
      </c>
      <c r="B512" s="54" t="s">
        <v>703</v>
      </c>
      <c r="C512" s="31">
        <v>4301011763</v>
      </c>
      <c r="D512" s="386">
        <v>4640242181011</v>
      </c>
      <c r="E512" s="387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127</v>
      </c>
      <c r="M512" s="33"/>
      <c r="N512" s="32">
        <v>55</v>
      </c>
      <c r="O512" s="671" t="s">
        <v>704</v>
      </c>
      <c r="P512" s="391"/>
      <c r="Q512" s="391"/>
      <c r="R512" s="391"/>
      <c r="S512" s="387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customHeight="1" x14ac:dyDescent="0.25">
      <c r="A513" s="54" t="s">
        <v>705</v>
      </c>
      <c r="B513" s="54" t="s">
        <v>706</v>
      </c>
      <c r="C513" s="31">
        <v>4301011951</v>
      </c>
      <c r="D513" s="386">
        <v>4640242180045</v>
      </c>
      <c r="E513" s="387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13" t="s">
        <v>707</v>
      </c>
      <c r="P513" s="391"/>
      <c r="Q513" s="391"/>
      <c r="R513" s="391"/>
      <c r="S513" s="387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708</v>
      </c>
      <c r="B514" s="54" t="s">
        <v>709</v>
      </c>
      <c r="C514" s="31">
        <v>4301011585</v>
      </c>
      <c r="D514" s="386">
        <v>4640242180441</v>
      </c>
      <c r="E514" s="387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0" t="s">
        <v>710</v>
      </c>
      <c r="P514" s="391"/>
      <c r="Q514" s="391"/>
      <c r="R514" s="391"/>
      <c r="S514" s="387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711</v>
      </c>
      <c r="B515" s="54" t="s">
        <v>712</v>
      </c>
      <c r="C515" s="31">
        <v>4301011950</v>
      </c>
      <c r="D515" s="386">
        <v>4640242180601</v>
      </c>
      <c r="E515" s="387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7" t="s">
        <v>713</v>
      </c>
      <c r="P515" s="391"/>
      <c r="Q515" s="391"/>
      <c r="R515" s="391"/>
      <c r="S515" s="387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714</v>
      </c>
      <c r="B516" s="54" t="s">
        <v>715</v>
      </c>
      <c r="C516" s="31">
        <v>4301011584</v>
      </c>
      <c r="D516" s="386">
        <v>4640242180564</v>
      </c>
      <c r="E516" s="387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651" t="s">
        <v>716</v>
      </c>
      <c r="P516" s="391"/>
      <c r="Q516" s="391"/>
      <c r="R516" s="391"/>
      <c r="S516" s="387"/>
      <c r="T516" s="34"/>
      <c r="U516" s="34"/>
      <c r="V516" s="35" t="s">
        <v>66</v>
      </c>
      <c r="W516" s="382">
        <v>20</v>
      </c>
      <c r="X516" s="383">
        <f t="shared" si="88"/>
        <v>24</v>
      </c>
      <c r="Y516" s="36">
        <f t="shared" si="89"/>
        <v>4.3499999999999997E-2</v>
      </c>
      <c r="Z516" s="56"/>
      <c r="AA516" s="57"/>
      <c r="AE516" s="64"/>
      <c r="BB516" s="352" t="s">
        <v>1</v>
      </c>
      <c r="BL516" s="64">
        <f t="shared" si="90"/>
        <v>20.8</v>
      </c>
      <c r="BM516" s="64">
        <f t="shared" si="91"/>
        <v>24.959999999999997</v>
      </c>
      <c r="BN516" s="64">
        <f t="shared" si="92"/>
        <v>2.976190476190476E-2</v>
      </c>
      <c r="BO516" s="64">
        <f t="shared" si="93"/>
        <v>3.5714285714285712E-2</v>
      </c>
    </row>
    <row r="517" spans="1:67" ht="27" customHeight="1" x14ac:dyDescent="0.25">
      <c r="A517" s="54" t="s">
        <v>717</v>
      </c>
      <c r="B517" s="54" t="s">
        <v>718</v>
      </c>
      <c r="C517" s="31">
        <v>4301011762</v>
      </c>
      <c r="D517" s="386">
        <v>4640242180922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539" t="s">
        <v>719</v>
      </c>
      <c r="P517" s="391"/>
      <c r="Q517" s="391"/>
      <c r="R517" s="391"/>
      <c r="S517" s="387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720</v>
      </c>
      <c r="B518" s="54" t="s">
        <v>721</v>
      </c>
      <c r="C518" s="31">
        <v>4301011764</v>
      </c>
      <c r="D518" s="386">
        <v>4640242181189</v>
      </c>
      <c r="E518" s="387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127</v>
      </c>
      <c r="M518" s="33"/>
      <c r="N518" s="32">
        <v>55</v>
      </c>
      <c r="O518" s="433" t="s">
        <v>722</v>
      </c>
      <c r="P518" s="391"/>
      <c r="Q518" s="391"/>
      <c r="R518" s="391"/>
      <c r="S518" s="387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customHeight="1" x14ac:dyDescent="0.25">
      <c r="A519" s="54" t="s">
        <v>723</v>
      </c>
      <c r="B519" s="54" t="s">
        <v>724</v>
      </c>
      <c r="C519" s="31">
        <v>4301011551</v>
      </c>
      <c r="D519" s="386">
        <v>4640242180038</v>
      </c>
      <c r="E519" s="387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541" t="s">
        <v>725</v>
      </c>
      <c r="P519" s="391"/>
      <c r="Q519" s="391"/>
      <c r="R519" s="391"/>
      <c r="S519" s="387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customHeight="1" x14ac:dyDescent="0.25">
      <c r="A520" s="54" t="s">
        <v>726</v>
      </c>
      <c r="B520" s="54" t="s">
        <v>727</v>
      </c>
      <c r="C520" s="31">
        <v>4301011765</v>
      </c>
      <c r="D520" s="386">
        <v>4640242181172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473" t="s">
        <v>728</v>
      </c>
      <c r="P520" s="391"/>
      <c r="Q520" s="391"/>
      <c r="R520" s="391"/>
      <c r="S520" s="387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x14ac:dyDescent="0.2">
      <c r="A521" s="393"/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94"/>
      <c r="O521" s="406" t="s">
        <v>70</v>
      </c>
      <c r="P521" s="407"/>
      <c r="Q521" s="407"/>
      <c r="R521" s="407"/>
      <c r="S521" s="407"/>
      <c r="T521" s="407"/>
      <c r="U521" s="408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1.6666666666666667</v>
      </c>
      <c r="X521" s="384">
        <f>IFERROR(X512/H512,"0")+IFERROR(X513/H513,"0")+IFERROR(X514/H514,"0")+IFERROR(X515/H515,"0")+IFERROR(X516/H516,"0")+IFERROR(X517/H517,"0")+IFERROR(X518/H518,"0")+IFERROR(X519/H519,"0")+IFERROR(X520/H520,"0")</f>
        <v>2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4.3499999999999997E-2</v>
      </c>
      <c r="Z521" s="385"/>
      <c r="AA521" s="385"/>
    </row>
    <row r="522" spans="1:67" x14ac:dyDescent="0.2">
      <c r="A522" s="389"/>
      <c r="B522" s="389"/>
      <c r="C522" s="389"/>
      <c r="D522" s="389"/>
      <c r="E522" s="389"/>
      <c r="F522" s="389"/>
      <c r="G522" s="389"/>
      <c r="H522" s="389"/>
      <c r="I522" s="389"/>
      <c r="J522" s="389"/>
      <c r="K522" s="389"/>
      <c r="L522" s="389"/>
      <c r="M522" s="389"/>
      <c r="N522" s="394"/>
      <c r="O522" s="406" t="s">
        <v>70</v>
      </c>
      <c r="P522" s="407"/>
      <c r="Q522" s="407"/>
      <c r="R522" s="407"/>
      <c r="S522" s="407"/>
      <c r="T522" s="407"/>
      <c r="U522" s="408"/>
      <c r="V522" s="37" t="s">
        <v>66</v>
      </c>
      <c r="W522" s="384">
        <f>IFERROR(SUM(W512:W520),"0")</f>
        <v>20</v>
      </c>
      <c r="X522" s="384">
        <f>IFERROR(SUM(X512:X520),"0")</f>
        <v>24</v>
      </c>
      <c r="Y522" s="37"/>
      <c r="Z522" s="385"/>
      <c r="AA522" s="385"/>
    </row>
    <row r="523" spans="1:67" ht="14.25" customHeight="1" x14ac:dyDescent="0.25">
      <c r="A523" s="388" t="s">
        <v>105</v>
      </c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89"/>
      <c r="O523" s="389"/>
      <c r="P523" s="389"/>
      <c r="Q523" s="389"/>
      <c r="R523" s="389"/>
      <c r="S523" s="389"/>
      <c r="T523" s="389"/>
      <c r="U523" s="389"/>
      <c r="V523" s="389"/>
      <c r="W523" s="389"/>
      <c r="X523" s="389"/>
      <c r="Y523" s="389"/>
      <c r="Z523" s="375"/>
      <c r="AA523" s="375"/>
    </row>
    <row r="524" spans="1:67" ht="27" customHeight="1" x14ac:dyDescent="0.25">
      <c r="A524" s="54" t="s">
        <v>729</v>
      </c>
      <c r="B524" s="54" t="s">
        <v>730</v>
      </c>
      <c r="C524" s="31">
        <v>4301020260</v>
      </c>
      <c r="D524" s="386">
        <v>4640242180526</v>
      </c>
      <c r="E524" s="387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5" t="s">
        <v>731</v>
      </c>
      <c r="P524" s="391"/>
      <c r="Q524" s="391"/>
      <c r="R524" s="391"/>
      <c r="S524" s="387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732</v>
      </c>
      <c r="B525" s="54" t="s">
        <v>733</v>
      </c>
      <c r="C525" s="31">
        <v>4301020269</v>
      </c>
      <c r="D525" s="386">
        <v>4640242180519</v>
      </c>
      <c r="E525" s="387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127</v>
      </c>
      <c r="M525" s="33"/>
      <c r="N525" s="32">
        <v>50</v>
      </c>
      <c r="O525" s="712" t="s">
        <v>734</v>
      </c>
      <c r="P525" s="391"/>
      <c r="Q525" s="391"/>
      <c r="R525" s="391"/>
      <c r="S525" s="387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735</v>
      </c>
      <c r="B526" s="54" t="s">
        <v>736</v>
      </c>
      <c r="C526" s="31">
        <v>4301020309</v>
      </c>
      <c r="D526" s="386">
        <v>4640242180090</v>
      </c>
      <c r="E526" s="387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472" t="s">
        <v>737</v>
      </c>
      <c r="P526" s="391"/>
      <c r="Q526" s="391"/>
      <c r="R526" s="391"/>
      <c r="S526" s="387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738</v>
      </c>
      <c r="B527" s="54" t="s">
        <v>739</v>
      </c>
      <c r="C527" s="31">
        <v>4301020314</v>
      </c>
      <c r="D527" s="386">
        <v>4640242180090</v>
      </c>
      <c r="E527" s="387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683" t="s">
        <v>740</v>
      </c>
      <c r="P527" s="391"/>
      <c r="Q527" s="391"/>
      <c r="R527" s="391"/>
      <c r="S527" s="387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741</v>
      </c>
      <c r="B528" s="54" t="s">
        <v>742</v>
      </c>
      <c r="C528" s="31">
        <v>4301020295</v>
      </c>
      <c r="D528" s="386">
        <v>4640242181363</v>
      </c>
      <c r="E528" s="387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722" t="s">
        <v>743</v>
      </c>
      <c r="P528" s="391"/>
      <c r="Q528" s="391"/>
      <c r="R528" s="391"/>
      <c r="S528" s="387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3"/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94"/>
      <c r="O529" s="406" t="s">
        <v>70</v>
      </c>
      <c r="P529" s="407"/>
      <c r="Q529" s="407"/>
      <c r="R529" s="407"/>
      <c r="S529" s="407"/>
      <c r="T529" s="407"/>
      <c r="U529" s="408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x14ac:dyDescent="0.2">
      <c r="A530" s="389"/>
      <c r="B530" s="389"/>
      <c r="C530" s="389"/>
      <c r="D530" s="389"/>
      <c r="E530" s="389"/>
      <c r="F530" s="389"/>
      <c r="G530" s="389"/>
      <c r="H530" s="389"/>
      <c r="I530" s="389"/>
      <c r="J530" s="389"/>
      <c r="K530" s="389"/>
      <c r="L530" s="389"/>
      <c r="M530" s="389"/>
      <c r="N530" s="394"/>
      <c r="O530" s="406" t="s">
        <v>70</v>
      </c>
      <c r="P530" s="407"/>
      <c r="Q530" s="407"/>
      <c r="R530" s="407"/>
      <c r="S530" s="407"/>
      <c r="T530" s="407"/>
      <c r="U530" s="408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customHeight="1" x14ac:dyDescent="0.25">
      <c r="A531" s="388" t="s">
        <v>61</v>
      </c>
      <c r="B531" s="389"/>
      <c r="C531" s="389"/>
      <c r="D531" s="389"/>
      <c r="E531" s="389"/>
      <c r="F531" s="389"/>
      <c r="G531" s="389"/>
      <c r="H531" s="389"/>
      <c r="I531" s="389"/>
      <c r="J531" s="389"/>
      <c r="K531" s="389"/>
      <c r="L531" s="389"/>
      <c r="M531" s="389"/>
      <c r="N531" s="389"/>
      <c r="O531" s="389"/>
      <c r="P531" s="389"/>
      <c r="Q531" s="389"/>
      <c r="R531" s="389"/>
      <c r="S531" s="389"/>
      <c r="T531" s="389"/>
      <c r="U531" s="389"/>
      <c r="V531" s="389"/>
      <c r="W531" s="389"/>
      <c r="X531" s="389"/>
      <c r="Y531" s="389"/>
      <c r="Z531" s="375"/>
      <c r="AA531" s="375"/>
    </row>
    <row r="532" spans="1:67" ht="27" customHeight="1" x14ac:dyDescent="0.25">
      <c r="A532" s="54" t="s">
        <v>744</v>
      </c>
      <c r="B532" s="54" t="s">
        <v>745</v>
      </c>
      <c r="C532" s="31">
        <v>4301031280</v>
      </c>
      <c r="D532" s="386">
        <v>4640242180816</v>
      </c>
      <c r="E532" s="387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7" t="s">
        <v>746</v>
      </c>
      <c r="P532" s="391"/>
      <c r="Q532" s="391"/>
      <c r="R532" s="391"/>
      <c r="S532" s="387"/>
      <c r="T532" s="34"/>
      <c r="U532" s="34"/>
      <c r="V532" s="35" t="s">
        <v>66</v>
      </c>
      <c r="W532" s="382">
        <v>0</v>
      </c>
      <c r="X532" s="383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747</v>
      </c>
      <c r="B533" s="54" t="s">
        <v>748</v>
      </c>
      <c r="C533" s="31">
        <v>4301031244</v>
      </c>
      <c r="D533" s="386">
        <v>4640242180595</v>
      </c>
      <c r="E533" s="387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9" t="s">
        <v>749</v>
      </c>
      <c r="P533" s="391"/>
      <c r="Q533" s="391"/>
      <c r="R533" s="391"/>
      <c r="S533" s="387"/>
      <c r="T533" s="34"/>
      <c r="U533" s="34"/>
      <c r="V533" s="35" t="s">
        <v>66</v>
      </c>
      <c r="W533" s="382">
        <v>0</v>
      </c>
      <c r="X533" s="383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750</v>
      </c>
      <c r="B534" s="54" t="s">
        <v>751</v>
      </c>
      <c r="C534" s="31">
        <v>4301031321</v>
      </c>
      <c r="D534" s="386">
        <v>4640242180076</v>
      </c>
      <c r="E534" s="387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7" t="s">
        <v>752</v>
      </c>
      <c r="P534" s="391"/>
      <c r="Q534" s="391"/>
      <c r="R534" s="391"/>
      <c r="S534" s="387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753</v>
      </c>
      <c r="B535" s="54" t="s">
        <v>754</v>
      </c>
      <c r="C535" s="31">
        <v>4301031200</v>
      </c>
      <c r="D535" s="386">
        <v>4640242180489</v>
      </c>
      <c r="E535" s="387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755</v>
      </c>
      <c r="P535" s="391"/>
      <c r="Q535" s="391"/>
      <c r="R535" s="391"/>
      <c r="S535" s="387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3"/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94"/>
      <c r="O536" s="406" t="s">
        <v>70</v>
      </c>
      <c r="P536" s="407"/>
      <c r="Q536" s="407"/>
      <c r="R536" s="407"/>
      <c r="S536" s="407"/>
      <c r="T536" s="407"/>
      <c r="U536" s="408"/>
      <c r="V536" s="37" t="s">
        <v>71</v>
      </c>
      <c r="W536" s="384">
        <f>IFERROR(W532/H532,"0")+IFERROR(W533/H533,"0")+IFERROR(W534/H534,"0")+IFERROR(W535/H535,"0")</f>
        <v>0</v>
      </c>
      <c r="X536" s="384">
        <f>IFERROR(X532/H532,"0")+IFERROR(X533/H533,"0")+IFERROR(X534/H534,"0")+IFERROR(X535/H535,"0")</f>
        <v>0</v>
      </c>
      <c r="Y536" s="384">
        <f>IFERROR(IF(Y532="",0,Y532),"0")+IFERROR(IF(Y533="",0,Y533),"0")+IFERROR(IF(Y534="",0,Y534),"0")+IFERROR(IF(Y535="",0,Y535),"0")</f>
        <v>0</v>
      </c>
      <c r="Z536" s="385"/>
      <c r="AA536" s="385"/>
    </row>
    <row r="537" spans="1:67" x14ac:dyDescent="0.2">
      <c r="A537" s="389"/>
      <c r="B537" s="389"/>
      <c r="C537" s="389"/>
      <c r="D537" s="389"/>
      <c r="E537" s="389"/>
      <c r="F537" s="389"/>
      <c r="G537" s="389"/>
      <c r="H537" s="389"/>
      <c r="I537" s="389"/>
      <c r="J537" s="389"/>
      <c r="K537" s="389"/>
      <c r="L537" s="389"/>
      <c r="M537" s="389"/>
      <c r="N537" s="394"/>
      <c r="O537" s="406" t="s">
        <v>70</v>
      </c>
      <c r="P537" s="407"/>
      <c r="Q537" s="407"/>
      <c r="R537" s="407"/>
      <c r="S537" s="407"/>
      <c r="T537" s="407"/>
      <c r="U537" s="408"/>
      <c r="V537" s="37" t="s">
        <v>66</v>
      </c>
      <c r="W537" s="384">
        <f>IFERROR(SUM(W532:W535),"0")</f>
        <v>0</v>
      </c>
      <c r="X537" s="384">
        <f>IFERROR(SUM(X532:X535),"0")</f>
        <v>0</v>
      </c>
      <c r="Y537" s="37"/>
      <c r="Z537" s="385"/>
      <c r="AA537" s="385"/>
    </row>
    <row r="538" spans="1:67" ht="14.25" customHeight="1" x14ac:dyDescent="0.25">
      <c r="A538" s="388" t="s">
        <v>72</v>
      </c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89"/>
      <c r="O538" s="389"/>
      <c r="P538" s="389"/>
      <c r="Q538" s="389"/>
      <c r="R538" s="389"/>
      <c r="S538" s="389"/>
      <c r="T538" s="389"/>
      <c r="U538" s="389"/>
      <c r="V538" s="389"/>
      <c r="W538" s="389"/>
      <c r="X538" s="389"/>
      <c r="Y538" s="389"/>
      <c r="Z538" s="375"/>
      <c r="AA538" s="375"/>
    </row>
    <row r="539" spans="1:67" ht="27" customHeight="1" x14ac:dyDescent="0.25">
      <c r="A539" s="54" t="s">
        <v>756</v>
      </c>
      <c r="B539" s="54" t="s">
        <v>757</v>
      </c>
      <c r="C539" s="31">
        <v>4301051746</v>
      </c>
      <c r="D539" s="386">
        <v>4640242180533</v>
      </c>
      <c r="E539" s="387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127</v>
      </c>
      <c r="M539" s="33"/>
      <c r="N539" s="32">
        <v>40</v>
      </c>
      <c r="O539" s="493" t="s">
        <v>758</v>
      </c>
      <c r="P539" s="391"/>
      <c r="Q539" s="391"/>
      <c r="R539" s="391"/>
      <c r="S539" s="387"/>
      <c r="T539" s="34"/>
      <c r="U539" s="34"/>
      <c r="V539" s="35" t="s">
        <v>66</v>
      </c>
      <c r="W539" s="382">
        <v>800</v>
      </c>
      <c r="X539" s="383">
        <f>IFERROR(IF(W539="",0,CEILING((W539/$H539),1)*$H539),"")</f>
        <v>803.4</v>
      </c>
      <c r="Y539" s="36">
        <f>IFERROR(IF(X539=0,"",ROUNDUP(X539/H539,0)*0.02175),"")</f>
        <v>2.2402499999999996</v>
      </c>
      <c r="Z539" s="56"/>
      <c r="AA539" s="57"/>
      <c r="AE539" s="64"/>
      <c r="BB539" s="366" t="s">
        <v>1</v>
      </c>
      <c r="BL539" s="64">
        <f>IFERROR(W539*I539/H539,"0")</f>
        <v>857.84615384615392</v>
      </c>
      <c r="BM539" s="64">
        <f>IFERROR(X539*I539/H539,"0")</f>
        <v>861.49200000000008</v>
      </c>
      <c r="BN539" s="64">
        <f>IFERROR(1/J539*(W539/H539),"0")</f>
        <v>1.8315018315018314</v>
      </c>
      <c r="BO539" s="64">
        <f>IFERROR(1/J539*(X539/H539),"0")</f>
        <v>1.8392857142857142</v>
      </c>
    </row>
    <row r="540" spans="1:67" ht="27" customHeight="1" x14ac:dyDescent="0.25">
      <c r="A540" s="54" t="s">
        <v>759</v>
      </c>
      <c r="B540" s="54" t="s">
        <v>760</v>
      </c>
      <c r="C540" s="31">
        <v>4301051780</v>
      </c>
      <c r="D540" s="386">
        <v>4640242180106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594" t="s">
        <v>761</v>
      </c>
      <c r="P540" s="391"/>
      <c r="Q540" s="391"/>
      <c r="R540" s="391"/>
      <c r="S540" s="387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762</v>
      </c>
      <c r="B541" s="54" t="s">
        <v>763</v>
      </c>
      <c r="C541" s="31">
        <v>4301051510</v>
      </c>
      <c r="D541" s="386">
        <v>4640242180540</v>
      </c>
      <c r="E541" s="387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625" t="s">
        <v>764</v>
      </c>
      <c r="P541" s="391"/>
      <c r="Q541" s="391"/>
      <c r="R541" s="391"/>
      <c r="S541" s="387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393"/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94"/>
      <c r="O542" s="406" t="s">
        <v>70</v>
      </c>
      <c r="P542" s="407"/>
      <c r="Q542" s="407"/>
      <c r="R542" s="407"/>
      <c r="S542" s="407"/>
      <c r="T542" s="407"/>
      <c r="U542" s="408"/>
      <c r="V542" s="37" t="s">
        <v>71</v>
      </c>
      <c r="W542" s="384">
        <f>IFERROR(W539/H539,"0")+IFERROR(W540/H540,"0")+IFERROR(W541/H541,"0")</f>
        <v>102.56410256410257</v>
      </c>
      <c r="X542" s="384">
        <f>IFERROR(X539/H539,"0")+IFERROR(X540/H540,"0")+IFERROR(X541/H541,"0")</f>
        <v>103</v>
      </c>
      <c r="Y542" s="384">
        <f>IFERROR(IF(Y539="",0,Y539),"0")+IFERROR(IF(Y540="",0,Y540),"0")+IFERROR(IF(Y541="",0,Y541),"0")</f>
        <v>2.2402499999999996</v>
      </c>
      <c r="Z542" s="385"/>
      <c r="AA542" s="385"/>
    </row>
    <row r="543" spans="1:67" x14ac:dyDescent="0.2">
      <c r="A543" s="389"/>
      <c r="B543" s="389"/>
      <c r="C543" s="389"/>
      <c r="D543" s="389"/>
      <c r="E543" s="389"/>
      <c r="F543" s="389"/>
      <c r="G543" s="389"/>
      <c r="H543" s="389"/>
      <c r="I543" s="389"/>
      <c r="J543" s="389"/>
      <c r="K543" s="389"/>
      <c r="L543" s="389"/>
      <c r="M543" s="389"/>
      <c r="N543" s="394"/>
      <c r="O543" s="406" t="s">
        <v>70</v>
      </c>
      <c r="P543" s="407"/>
      <c r="Q543" s="407"/>
      <c r="R543" s="407"/>
      <c r="S543" s="407"/>
      <c r="T543" s="407"/>
      <c r="U543" s="408"/>
      <c r="V543" s="37" t="s">
        <v>66</v>
      </c>
      <c r="W543" s="384">
        <f>IFERROR(SUM(W539:W541),"0")</f>
        <v>800</v>
      </c>
      <c r="X543" s="384">
        <f>IFERROR(SUM(X539:X541),"0")</f>
        <v>803.4</v>
      </c>
      <c r="Y543" s="37"/>
      <c r="Z543" s="385"/>
      <c r="AA543" s="385"/>
    </row>
    <row r="544" spans="1:67" ht="14.25" customHeight="1" x14ac:dyDescent="0.25">
      <c r="A544" s="388" t="s">
        <v>215</v>
      </c>
      <c r="B544" s="389"/>
      <c r="C544" s="389"/>
      <c r="D544" s="389"/>
      <c r="E544" s="389"/>
      <c r="F544" s="389"/>
      <c r="G544" s="389"/>
      <c r="H544" s="389"/>
      <c r="I544" s="389"/>
      <c r="J544" s="389"/>
      <c r="K544" s="389"/>
      <c r="L544" s="389"/>
      <c r="M544" s="389"/>
      <c r="N544" s="389"/>
      <c r="O544" s="389"/>
      <c r="P544" s="389"/>
      <c r="Q544" s="389"/>
      <c r="R544" s="389"/>
      <c r="S544" s="389"/>
      <c r="T544" s="389"/>
      <c r="U544" s="389"/>
      <c r="V544" s="389"/>
      <c r="W544" s="389"/>
      <c r="X544" s="389"/>
      <c r="Y544" s="389"/>
      <c r="Z544" s="375"/>
      <c r="AA544" s="375"/>
    </row>
    <row r="545" spans="1:67" ht="27" customHeight="1" x14ac:dyDescent="0.25">
      <c r="A545" s="54" t="s">
        <v>765</v>
      </c>
      <c r="B545" s="54" t="s">
        <v>766</v>
      </c>
      <c r="C545" s="31">
        <v>4301060354</v>
      </c>
      <c r="D545" s="386">
        <v>4640242180120</v>
      </c>
      <c r="E545" s="387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4" t="s">
        <v>767</v>
      </c>
      <c r="P545" s="391"/>
      <c r="Q545" s="391"/>
      <c r="R545" s="391"/>
      <c r="S545" s="387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765</v>
      </c>
      <c r="B546" s="54" t="s">
        <v>768</v>
      </c>
      <c r="C546" s="31">
        <v>4301060408</v>
      </c>
      <c r="D546" s="386">
        <v>4640242180120</v>
      </c>
      <c r="E546" s="387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7" t="s">
        <v>769</v>
      </c>
      <c r="P546" s="391"/>
      <c r="Q546" s="391"/>
      <c r="R546" s="391"/>
      <c r="S546" s="387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770</v>
      </c>
      <c r="B547" s="54" t="s">
        <v>771</v>
      </c>
      <c r="C547" s="31">
        <v>4301060355</v>
      </c>
      <c r="D547" s="386">
        <v>4640242180137</v>
      </c>
      <c r="E547" s="387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46" t="s">
        <v>772</v>
      </c>
      <c r="P547" s="391"/>
      <c r="Q547" s="391"/>
      <c r="R547" s="391"/>
      <c r="S547" s="387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770</v>
      </c>
      <c r="B548" s="54" t="s">
        <v>773</v>
      </c>
      <c r="C548" s="31">
        <v>4301060407</v>
      </c>
      <c r="D548" s="386">
        <v>4640242180137</v>
      </c>
      <c r="E548" s="387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593" t="s">
        <v>774</v>
      </c>
      <c r="P548" s="391"/>
      <c r="Q548" s="391"/>
      <c r="R548" s="391"/>
      <c r="S548" s="387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393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394"/>
      <c r="O549" s="406" t="s">
        <v>70</v>
      </c>
      <c r="P549" s="407"/>
      <c r="Q549" s="407"/>
      <c r="R549" s="407"/>
      <c r="S549" s="407"/>
      <c r="T549" s="407"/>
      <c r="U549" s="408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394"/>
      <c r="O550" s="406" t="s">
        <v>70</v>
      </c>
      <c r="P550" s="407"/>
      <c r="Q550" s="407"/>
      <c r="R550" s="407"/>
      <c r="S550" s="407"/>
      <c r="T550" s="407"/>
      <c r="U550" s="408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488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1"/>
      <c r="O551" s="525" t="s">
        <v>775</v>
      </c>
      <c r="P551" s="526"/>
      <c r="Q551" s="526"/>
      <c r="R551" s="526"/>
      <c r="S551" s="526"/>
      <c r="T551" s="526"/>
      <c r="U551" s="527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16968.900000000001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17143.14</v>
      </c>
      <c r="Y551" s="37"/>
      <c r="Z551" s="385"/>
      <c r="AA551" s="385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1"/>
      <c r="O552" s="525" t="s">
        <v>776</v>
      </c>
      <c r="P552" s="526"/>
      <c r="Q552" s="526"/>
      <c r="R552" s="526"/>
      <c r="S552" s="526"/>
      <c r="T552" s="526"/>
      <c r="U552" s="527"/>
      <c r="V552" s="37" t="s">
        <v>66</v>
      </c>
      <c r="W552" s="384">
        <f>IFERROR(SUM(BL22:BL548),"0")</f>
        <v>18104.052996390579</v>
      </c>
      <c r="X552" s="384">
        <f>IFERROR(SUM(BM22:BM548),"0")</f>
        <v>18290.072</v>
      </c>
      <c r="Y552" s="37"/>
      <c r="Z552" s="385"/>
      <c r="AA552" s="385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1"/>
      <c r="O553" s="525" t="s">
        <v>777</v>
      </c>
      <c r="P553" s="526"/>
      <c r="Q553" s="526"/>
      <c r="R553" s="526"/>
      <c r="S553" s="526"/>
      <c r="T553" s="526"/>
      <c r="U553" s="527"/>
      <c r="V553" s="37" t="s">
        <v>778</v>
      </c>
      <c r="W553" s="38">
        <f>ROUNDUP(SUM(BN22:BN548),0)</f>
        <v>34</v>
      </c>
      <c r="X553" s="38">
        <f>ROUNDUP(SUM(BO22:BO548),0)</f>
        <v>34</v>
      </c>
      <c r="Y553" s="37"/>
      <c r="Z553" s="385"/>
      <c r="AA553" s="385"/>
    </row>
    <row r="554" spans="1:67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1"/>
      <c r="O554" s="525" t="s">
        <v>779</v>
      </c>
      <c r="P554" s="526"/>
      <c r="Q554" s="526"/>
      <c r="R554" s="526"/>
      <c r="S554" s="526"/>
      <c r="T554" s="526"/>
      <c r="U554" s="527"/>
      <c r="V554" s="37" t="s">
        <v>66</v>
      </c>
      <c r="W554" s="384">
        <f>GrossWeightTotal+PalletQtyTotal*25</f>
        <v>18954.052996390579</v>
      </c>
      <c r="X554" s="384">
        <f>GrossWeightTotalR+PalletQtyTotalR*25</f>
        <v>19140.072</v>
      </c>
      <c r="Y554" s="37"/>
      <c r="Z554" s="385"/>
      <c r="AA554" s="385"/>
    </row>
    <row r="555" spans="1:67" x14ac:dyDescent="0.2">
      <c r="A555" s="389"/>
      <c r="B555" s="389"/>
      <c r="C555" s="389"/>
      <c r="D555" s="389"/>
      <c r="E555" s="389"/>
      <c r="F555" s="389"/>
      <c r="G555" s="389"/>
      <c r="H555" s="389"/>
      <c r="I555" s="389"/>
      <c r="J555" s="389"/>
      <c r="K555" s="389"/>
      <c r="L555" s="389"/>
      <c r="M555" s="389"/>
      <c r="N555" s="441"/>
      <c r="O555" s="525" t="s">
        <v>780</v>
      </c>
      <c r="P555" s="526"/>
      <c r="Q555" s="526"/>
      <c r="R555" s="526"/>
      <c r="S555" s="526"/>
      <c r="T555" s="526"/>
      <c r="U555" s="527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3754.1352992473671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3786</v>
      </c>
      <c r="Y555" s="37"/>
      <c r="Z555" s="385"/>
      <c r="AA555" s="385"/>
    </row>
    <row r="556" spans="1:67" ht="14.25" customHeight="1" x14ac:dyDescent="0.2">
      <c r="A556" s="389"/>
      <c r="B556" s="389"/>
      <c r="C556" s="389"/>
      <c r="D556" s="389"/>
      <c r="E556" s="389"/>
      <c r="F556" s="389"/>
      <c r="G556" s="389"/>
      <c r="H556" s="389"/>
      <c r="I556" s="389"/>
      <c r="J556" s="389"/>
      <c r="K556" s="389"/>
      <c r="L556" s="389"/>
      <c r="M556" s="389"/>
      <c r="N556" s="441"/>
      <c r="O556" s="525" t="s">
        <v>781</v>
      </c>
      <c r="P556" s="526"/>
      <c r="Q556" s="526"/>
      <c r="R556" s="526"/>
      <c r="S556" s="526"/>
      <c r="T556" s="526"/>
      <c r="U556" s="527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39.291530000000009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3" t="s">
        <v>60</v>
      </c>
      <c r="C558" s="416" t="s">
        <v>103</v>
      </c>
      <c r="D558" s="417"/>
      <c r="E558" s="417"/>
      <c r="F558" s="418"/>
      <c r="G558" s="416" t="s">
        <v>235</v>
      </c>
      <c r="H558" s="417"/>
      <c r="I558" s="417"/>
      <c r="J558" s="417"/>
      <c r="K558" s="417"/>
      <c r="L558" s="417"/>
      <c r="M558" s="417"/>
      <c r="N558" s="417"/>
      <c r="O558" s="417"/>
      <c r="P558" s="418"/>
      <c r="Q558" s="416" t="s">
        <v>488</v>
      </c>
      <c r="R558" s="418"/>
      <c r="S558" s="416" t="s">
        <v>545</v>
      </c>
      <c r="T558" s="417"/>
      <c r="U558" s="417"/>
      <c r="V558" s="418"/>
      <c r="W558" s="373" t="s">
        <v>654</v>
      </c>
      <c r="X558" s="373" t="s">
        <v>701</v>
      </c>
      <c r="AA558" s="52"/>
      <c r="AD558" s="374"/>
    </row>
    <row r="559" spans="1:67" ht="14.25" customHeight="1" thickTop="1" x14ac:dyDescent="0.2">
      <c r="A559" s="564" t="s">
        <v>784</v>
      </c>
      <c r="B559" s="416" t="s">
        <v>60</v>
      </c>
      <c r="C559" s="416" t="s">
        <v>104</v>
      </c>
      <c r="D559" s="416" t="s">
        <v>112</v>
      </c>
      <c r="E559" s="416" t="s">
        <v>103</v>
      </c>
      <c r="F559" s="416" t="s">
        <v>225</v>
      </c>
      <c r="G559" s="416" t="s">
        <v>236</v>
      </c>
      <c r="H559" s="416" t="s">
        <v>251</v>
      </c>
      <c r="I559" s="416" t="s">
        <v>268</v>
      </c>
      <c r="J559" s="416" t="s">
        <v>344</v>
      </c>
      <c r="K559" s="416" t="s">
        <v>367</v>
      </c>
      <c r="L559" s="416" t="s">
        <v>385</v>
      </c>
      <c r="M559" s="374"/>
      <c r="N559" s="416" t="s">
        <v>402</v>
      </c>
      <c r="O559" s="416" t="s">
        <v>470</v>
      </c>
      <c r="P559" s="416" t="s">
        <v>477</v>
      </c>
      <c r="Q559" s="416" t="s">
        <v>489</v>
      </c>
      <c r="R559" s="416" t="s">
        <v>523</v>
      </c>
      <c r="S559" s="416" t="s">
        <v>546</v>
      </c>
      <c r="T559" s="416" t="s">
        <v>610</v>
      </c>
      <c r="U559" s="416" t="s">
        <v>638</v>
      </c>
      <c r="V559" s="416" t="s">
        <v>645</v>
      </c>
      <c r="W559" s="416" t="s">
        <v>654</v>
      </c>
      <c r="X559" s="416" t="s">
        <v>701</v>
      </c>
      <c r="AA559" s="52"/>
      <c r="AD559" s="374"/>
    </row>
    <row r="560" spans="1:67" ht="13.5" customHeight="1" thickBot="1" x14ac:dyDescent="0.25">
      <c r="A560" s="565"/>
      <c r="B560" s="438"/>
      <c r="C560" s="438"/>
      <c r="D560" s="438"/>
      <c r="E560" s="438"/>
      <c r="F560" s="438"/>
      <c r="G560" s="438"/>
      <c r="H560" s="438"/>
      <c r="I560" s="438"/>
      <c r="J560" s="438"/>
      <c r="K560" s="438"/>
      <c r="L560" s="438"/>
      <c r="M560" s="374"/>
      <c r="N560" s="438"/>
      <c r="O560" s="438"/>
      <c r="P560" s="438"/>
      <c r="Q560" s="438"/>
      <c r="R560" s="438"/>
      <c r="S560" s="438"/>
      <c r="T560" s="438"/>
      <c r="U560" s="438"/>
      <c r="V560" s="438"/>
      <c r="W560" s="438"/>
      <c r="X560" s="438"/>
      <c r="AA560" s="52"/>
      <c r="AD560" s="374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299.70000000000005</v>
      </c>
      <c r="D561" s="46">
        <f>IFERROR(X59*1,"0")+IFERROR(X60*1,"0")+IFERROR(X61*1,"0")+IFERROR(X62*1,"0")</f>
        <v>752.40000000000009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2972.2400000000007</v>
      </c>
      <c r="F561" s="46">
        <f>IFERROR(X134*1,"0")+IFERROR(X135*1,"0")+IFERROR(X136*1,"0")+IFERROR(X137*1,"0")+IFERROR(X138*1,"0")</f>
        <v>1060.2</v>
      </c>
      <c r="G561" s="46">
        <f>IFERROR(X144*1,"0")+IFERROR(X145*1,"0")+IFERROR(X146*1,"0")+IFERROR(X147*1,"0")+IFERROR(X148*1,"0")</f>
        <v>0</v>
      </c>
      <c r="H561" s="46">
        <f>IFERROR(X153*1,"0")+IFERROR(X154*1,"0")+IFERROR(X155*1,"0")+IFERROR(X156*1,"0")+IFERROR(X157*1,"0")+IFERROR(X158*1,"0")+IFERROR(X159*1,"0")+IFERROR(X160*1,"0")</f>
        <v>506.1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2561.4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328.8</v>
      </c>
      <c r="K561" s="46">
        <f>IFERROR(X232*1,"0")+IFERROR(X233*1,"0")+IFERROR(X234*1,"0")+IFERROR(X235*1,"0")+IFERROR(X236*1,"0")+IFERROR(X237*1,"0")+IFERROR(X238*1,"0")+IFERROR(X239*1,"0")</f>
        <v>226.4</v>
      </c>
      <c r="L561" s="46">
        <f>IFERROR(X244*1,"0")+IFERROR(X245*1,"0")+IFERROR(X246*1,"0")+IFERROR(X247*1,"0")+IFERROR(X248*1,"0")</f>
        <v>0</v>
      </c>
      <c r="M561" s="374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346.2</v>
      </c>
      <c r="O561" s="46">
        <f>IFERROR(X300*1,"0")+IFERROR(X301*1,"0")+IFERROR(X305*1,"0")</f>
        <v>0</v>
      </c>
      <c r="P561" s="46">
        <f>IFERROR(X310*1,"0")+IFERROR(X314*1,"0")+IFERROR(X315*1,"0")+IFERROR(X316*1,"0")+IFERROR(X320*1,"0")</f>
        <v>840.6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4698.8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23.4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335.5200000000001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102.06</v>
      </c>
      <c r="U561" s="46">
        <f>IFERROR(X455*1,"0")+IFERROR(X456*1,"0")+IFERROR(X457*1,"0")</f>
        <v>26.4</v>
      </c>
      <c r="V561" s="46">
        <f>IFERROR(X462*1,"0")+IFERROR(X463*1,"0")+IFERROR(X467*1,"0")</f>
        <v>0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1235.5200000000002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827.4</v>
      </c>
      <c r="AA561" s="52"/>
      <c r="AD561" s="374"/>
    </row>
  </sheetData>
  <sheetProtection algorithmName="SHA-512" hashValue="6KwukcX+19P1g1IxK/VtV7nWEN+BFp0Rs7QazH4tGSqub8nKQ3qqOyV1aqQq0gxl+x43fR8EPQyosdxgMbHoEw==" saltValue="8s+Qy7N23x92WkzoL/RZL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5">
    <mergeCell ref="A10:C10"/>
    <mergeCell ref="A51:Y51"/>
    <mergeCell ref="A340:Y340"/>
    <mergeCell ref="O415:S415"/>
    <mergeCell ref="O341:S341"/>
    <mergeCell ref="D559:D560"/>
    <mergeCell ref="N559:N560"/>
    <mergeCell ref="A510:Y510"/>
    <mergeCell ref="O316:S316"/>
    <mergeCell ref="F559:F560"/>
    <mergeCell ref="O355:U355"/>
    <mergeCell ref="O110:S110"/>
    <mergeCell ref="D121:E121"/>
    <mergeCell ref="O88:U88"/>
    <mergeCell ref="D192:E192"/>
    <mergeCell ref="A252:Y252"/>
    <mergeCell ref="O60:S60"/>
    <mergeCell ref="A284:N285"/>
    <mergeCell ref="D17:E18"/>
    <mergeCell ref="D515:E515"/>
    <mergeCell ref="O360:U360"/>
    <mergeCell ref="O553:U553"/>
    <mergeCell ref="A149:N150"/>
    <mergeCell ref="V17:V18"/>
    <mergeCell ref="A447:N448"/>
    <mergeCell ref="X17:X18"/>
    <mergeCell ref="O410:S410"/>
    <mergeCell ref="O139:U139"/>
    <mergeCell ref="D421:E421"/>
    <mergeCell ref="O503:U503"/>
    <mergeCell ref="O55:U55"/>
    <mergeCell ref="A425:Y425"/>
    <mergeCell ref="P5:Q5"/>
    <mergeCell ref="J9:L9"/>
    <mergeCell ref="O199:S199"/>
    <mergeCell ref="O370:S370"/>
    <mergeCell ref="A497:N498"/>
    <mergeCell ref="O435:S435"/>
    <mergeCell ref="O311:U311"/>
    <mergeCell ref="D271:E271"/>
    <mergeCell ref="D191:E191"/>
    <mergeCell ref="D433:E433"/>
    <mergeCell ref="A428:N429"/>
    <mergeCell ref="D237:E237"/>
    <mergeCell ref="K559:K560"/>
    <mergeCell ref="Q1:S1"/>
    <mergeCell ref="Q558:R558"/>
    <mergeCell ref="A20:Y20"/>
    <mergeCell ref="D239:E239"/>
    <mergeCell ref="A38:Y38"/>
    <mergeCell ref="D266:E266"/>
    <mergeCell ref="A280:Y280"/>
    <mergeCell ref="O37:U37"/>
    <mergeCell ref="Y17:Y18"/>
    <mergeCell ref="D331:E331"/>
    <mergeCell ref="U11:V11"/>
    <mergeCell ref="A8:C8"/>
    <mergeCell ref="O275:S275"/>
    <mergeCell ref="P8:Q8"/>
    <mergeCell ref="O469:U469"/>
    <mergeCell ref="D293:E293"/>
    <mergeCell ref="D32:E32"/>
    <mergeCell ref="O54:S54"/>
    <mergeCell ref="D97:E97"/>
    <mergeCell ref="BB17:BB18"/>
    <mergeCell ref="D102:E102"/>
    <mergeCell ref="O198:S198"/>
    <mergeCell ref="O49:U49"/>
    <mergeCell ref="T17:U17"/>
    <mergeCell ref="O369:S369"/>
    <mergeCell ref="D196:E196"/>
    <mergeCell ref="A15:L15"/>
    <mergeCell ref="O135:S135"/>
    <mergeCell ref="O433:S433"/>
    <mergeCell ref="A419:Y419"/>
    <mergeCell ref="A36:N37"/>
    <mergeCell ref="A133:Y133"/>
    <mergeCell ref="O420:S420"/>
    <mergeCell ref="O447:U447"/>
    <mergeCell ref="O72:S72"/>
    <mergeCell ref="D54:E54"/>
    <mergeCell ref="O315:S315"/>
    <mergeCell ref="O146:S146"/>
    <mergeCell ref="D395:E395"/>
    <mergeCell ref="O35:S35"/>
    <mergeCell ref="O277:S277"/>
    <mergeCell ref="D408:E408"/>
    <mergeCell ref="O424:U424"/>
    <mergeCell ref="O556:U556"/>
    <mergeCell ref="D234:E234"/>
    <mergeCell ref="D405:E405"/>
    <mergeCell ref="O543:U543"/>
    <mergeCell ref="O24:U24"/>
    <mergeCell ref="O69:S69"/>
    <mergeCell ref="D244:E244"/>
    <mergeCell ref="O322:U322"/>
    <mergeCell ref="O196:S196"/>
    <mergeCell ref="L559:L560"/>
    <mergeCell ref="D171:E171"/>
    <mergeCell ref="D342:E342"/>
    <mergeCell ref="O327:S327"/>
    <mergeCell ref="D336:E336"/>
    <mergeCell ref="D407:E407"/>
    <mergeCell ref="A132:Y132"/>
    <mergeCell ref="A13:L13"/>
    <mergeCell ref="A325:Y325"/>
    <mergeCell ref="A430:Y430"/>
    <mergeCell ref="O486:S486"/>
    <mergeCell ref="A549:N550"/>
    <mergeCell ref="O168:U168"/>
    <mergeCell ref="O290:U290"/>
    <mergeCell ref="O339:U339"/>
    <mergeCell ref="O272:S272"/>
    <mergeCell ref="D394:E394"/>
    <mergeCell ref="D450:E450"/>
    <mergeCell ref="D29:E29"/>
    <mergeCell ref="O247:S247"/>
    <mergeCell ref="O167:U167"/>
    <mergeCell ref="D23:E23"/>
    <mergeCell ref="D216:E216"/>
    <mergeCell ref="D265:E265"/>
    <mergeCell ref="A531:Y531"/>
    <mergeCell ref="O274:S274"/>
    <mergeCell ref="O559:O560"/>
    <mergeCell ref="O178:S178"/>
    <mergeCell ref="O547:S547"/>
    <mergeCell ref="D218:E218"/>
    <mergeCell ref="D247:E247"/>
    <mergeCell ref="O534:S534"/>
    <mergeCell ref="A185:Y185"/>
    <mergeCell ref="O186:S186"/>
    <mergeCell ref="A106:Y106"/>
    <mergeCell ref="A470:Y470"/>
    <mergeCell ref="O107:S107"/>
    <mergeCell ref="O405:S405"/>
    <mergeCell ref="D276:E276"/>
    <mergeCell ref="D547:E547"/>
    <mergeCell ref="D170:E170"/>
    <mergeCell ref="D341:E341"/>
    <mergeCell ref="O171:S171"/>
    <mergeCell ref="O546:S546"/>
    <mergeCell ref="O480:S480"/>
    <mergeCell ref="A12:L12"/>
    <mergeCell ref="D310:E310"/>
    <mergeCell ref="O83:S83"/>
    <mergeCell ref="A324:Y324"/>
    <mergeCell ref="O328:S328"/>
    <mergeCell ref="D101:E101"/>
    <mergeCell ref="A299:Y299"/>
    <mergeCell ref="D76:E76"/>
    <mergeCell ref="F5:G5"/>
    <mergeCell ref="O294:S294"/>
    <mergeCell ref="O125:S125"/>
    <mergeCell ref="O392:S392"/>
    <mergeCell ref="A14:L14"/>
    <mergeCell ref="O504:U504"/>
    <mergeCell ref="O112:S112"/>
    <mergeCell ref="O348:S348"/>
    <mergeCell ref="D455:E455"/>
    <mergeCell ref="O127:S127"/>
    <mergeCell ref="D175:E175"/>
    <mergeCell ref="O394:S394"/>
    <mergeCell ref="O114:S114"/>
    <mergeCell ref="D221:E221"/>
    <mergeCell ref="D392:E392"/>
    <mergeCell ref="D457:E457"/>
    <mergeCell ref="D165:E165"/>
    <mergeCell ref="D475:E475"/>
    <mergeCell ref="A349:N350"/>
    <mergeCell ref="O493:S493"/>
    <mergeCell ref="N17:N18"/>
    <mergeCell ref="O131:U131"/>
    <mergeCell ref="A536:N537"/>
    <mergeCell ref="D437:E437"/>
    <mergeCell ref="O528:S528"/>
    <mergeCell ref="O428:U428"/>
    <mergeCell ref="D539:E539"/>
    <mergeCell ref="D35:E35"/>
    <mergeCell ref="O173:U173"/>
    <mergeCell ref="D333:E333"/>
    <mergeCell ref="O180:S180"/>
    <mergeCell ref="D404:E404"/>
    <mergeCell ref="D526:E526"/>
    <mergeCell ref="O542:U542"/>
    <mergeCell ref="D10:E10"/>
    <mergeCell ref="O101:S101"/>
    <mergeCell ref="A251:Y251"/>
    <mergeCell ref="F10:G10"/>
    <mergeCell ref="O123:U123"/>
    <mergeCell ref="D34:E34"/>
    <mergeCell ref="D305:E305"/>
    <mergeCell ref="O190:S190"/>
    <mergeCell ref="D99:E99"/>
    <mergeCell ref="O117:S117"/>
    <mergeCell ref="A309:Y309"/>
    <mergeCell ref="D397:E397"/>
    <mergeCell ref="A414:Y414"/>
    <mergeCell ref="D528:E528"/>
    <mergeCell ref="F17:F18"/>
    <mergeCell ref="D120:E120"/>
    <mergeCell ref="O375:U375"/>
    <mergeCell ref="O407:S407"/>
    <mergeCell ref="O429:U429"/>
    <mergeCell ref="D478:E478"/>
    <mergeCell ref="M17:M18"/>
    <mergeCell ref="A169:Y169"/>
    <mergeCell ref="O177:S177"/>
    <mergeCell ref="A225:Y225"/>
    <mergeCell ref="O248:S248"/>
    <mergeCell ref="O226:S226"/>
    <mergeCell ref="O475:S475"/>
    <mergeCell ref="O335:S335"/>
    <mergeCell ref="A461:Y461"/>
    <mergeCell ref="O462:S462"/>
    <mergeCell ref="O533:S533"/>
    <mergeCell ref="O349:U349"/>
    <mergeCell ref="O70:S70"/>
    <mergeCell ref="A412:N413"/>
    <mergeCell ref="O399:S399"/>
    <mergeCell ref="O184:U184"/>
    <mergeCell ref="O321:U321"/>
    <mergeCell ref="D177:E177"/>
    <mergeCell ref="D33:E33"/>
    <mergeCell ref="D226:E226"/>
    <mergeCell ref="O413:U413"/>
    <mergeCell ref="A164:Y164"/>
    <mergeCell ref="D462:E462"/>
    <mergeCell ref="D107:E107"/>
    <mergeCell ref="O529:U529"/>
    <mergeCell ref="D385:E385"/>
    <mergeCell ref="A483:N484"/>
    <mergeCell ref="D86:E86"/>
    <mergeCell ref="A230:Y230"/>
    <mergeCell ref="D257:E257"/>
    <mergeCell ref="D384:E384"/>
    <mergeCell ref="A262:N263"/>
    <mergeCell ref="A529:N530"/>
    <mergeCell ref="A466:Y466"/>
    <mergeCell ref="O467:S467"/>
    <mergeCell ref="A249:N250"/>
    <mergeCell ref="O175:S175"/>
    <mergeCell ref="O246:S246"/>
    <mergeCell ref="D215:E215"/>
    <mergeCell ref="O233:S233"/>
    <mergeCell ref="D513:E513"/>
    <mergeCell ref="A304:Y304"/>
    <mergeCell ref="O525:S525"/>
    <mergeCell ref="D525:E525"/>
    <mergeCell ref="A9:C9"/>
    <mergeCell ref="D373:E373"/>
    <mergeCell ref="D500:E500"/>
    <mergeCell ref="O189:S189"/>
    <mergeCell ref="D294:E294"/>
    <mergeCell ref="A172:N173"/>
    <mergeCell ref="O238:S238"/>
    <mergeCell ref="O487:S487"/>
    <mergeCell ref="A212:Y212"/>
    <mergeCell ref="O474:S474"/>
    <mergeCell ref="U6:V9"/>
    <mergeCell ref="O82:S82"/>
    <mergeCell ref="O253:S253"/>
    <mergeCell ref="D358:E358"/>
    <mergeCell ref="O25:U25"/>
    <mergeCell ref="D6:L6"/>
    <mergeCell ref="O342:S342"/>
    <mergeCell ref="A317:N318"/>
    <mergeCell ref="A488:N489"/>
    <mergeCell ref="O302:U302"/>
    <mergeCell ref="O111:S111"/>
    <mergeCell ref="O409:S409"/>
    <mergeCell ref="D389:E389"/>
    <mergeCell ref="O86:S86"/>
    <mergeCell ref="A183:N184"/>
    <mergeCell ref="O515:S515"/>
    <mergeCell ref="D84:E84"/>
    <mergeCell ref="D22:E22"/>
    <mergeCell ref="D155:E155"/>
    <mergeCell ref="A223:N224"/>
    <mergeCell ref="D320:E320"/>
    <mergeCell ref="G17:G18"/>
    <mergeCell ref="O94:U94"/>
    <mergeCell ref="D314:E314"/>
    <mergeCell ref="O283:S283"/>
    <mergeCell ref="O532:S532"/>
    <mergeCell ref="O288:S288"/>
    <mergeCell ref="H10:L10"/>
    <mergeCell ref="D159:E159"/>
    <mergeCell ref="D80:E80"/>
    <mergeCell ref="O98:S98"/>
    <mergeCell ref="O396:S396"/>
    <mergeCell ref="E559:E560"/>
    <mergeCell ref="O390:S390"/>
    <mergeCell ref="O318:U318"/>
    <mergeCell ref="O527:S527"/>
    <mergeCell ref="G559:G560"/>
    <mergeCell ref="A104:N105"/>
    <mergeCell ref="O312:U312"/>
    <mergeCell ref="D288:E288"/>
    <mergeCell ref="O156:S156"/>
    <mergeCell ref="D136:E136"/>
    <mergeCell ref="O227:S227"/>
    <mergeCell ref="O398:S398"/>
    <mergeCell ref="D434:E434"/>
    <mergeCell ref="O105:U105"/>
    <mergeCell ref="D154:E154"/>
    <mergeCell ref="O373:S373"/>
    <mergeCell ref="O468:U468"/>
    <mergeCell ref="D200:E200"/>
    <mergeCell ref="O387:U387"/>
    <mergeCell ref="O187:S187"/>
    <mergeCell ref="D436:E436"/>
    <mergeCell ref="H559:H560"/>
    <mergeCell ref="J559:J560"/>
    <mergeCell ref="O379:U379"/>
    <mergeCell ref="O148:S148"/>
    <mergeCell ref="O268:U268"/>
    <mergeCell ref="O179:S179"/>
    <mergeCell ref="A302:N303"/>
    <mergeCell ref="A445:Y445"/>
    <mergeCell ref="O366:U366"/>
    <mergeCell ref="O446:S446"/>
    <mergeCell ref="D415:E415"/>
    <mergeCell ref="O535:S535"/>
    <mergeCell ref="A382:Y382"/>
    <mergeCell ref="D194:E194"/>
    <mergeCell ref="Z17:Z18"/>
    <mergeCell ref="A509:Y509"/>
    <mergeCell ref="O206:S206"/>
    <mergeCell ref="D446:E446"/>
    <mergeCell ref="O276:S276"/>
    <mergeCell ref="O43:S43"/>
    <mergeCell ref="O214:S214"/>
    <mergeCell ref="A511:Y511"/>
    <mergeCell ref="A167:N168"/>
    <mergeCell ref="O512:S512"/>
    <mergeCell ref="O506:S506"/>
    <mergeCell ref="D146:E146"/>
    <mergeCell ref="O284:U284"/>
    <mergeCell ref="O63:U63"/>
    <mergeCell ref="D540:E540"/>
    <mergeCell ref="O172:U172"/>
    <mergeCell ref="D83:E83"/>
    <mergeCell ref="D512:E512"/>
    <mergeCell ref="AA17:AA18"/>
    <mergeCell ref="O346:S346"/>
    <mergeCell ref="A264:Y264"/>
    <mergeCell ref="O507:U507"/>
    <mergeCell ref="A296:N297"/>
    <mergeCell ref="D393:E393"/>
    <mergeCell ref="A356:Y356"/>
    <mergeCell ref="A376:Y376"/>
    <mergeCell ref="O444:U444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85:E85"/>
    <mergeCell ref="D207:E207"/>
    <mergeCell ref="O159:S159"/>
    <mergeCell ref="O223:U223"/>
    <mergeCell ref="D256:E256"/>
    <mergeCell ref="A351:Y351"/>
    <mergeCell ref="O395:S395"/>
    <mergeCell ref="P559:P560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267:E267"/>
    <mergeCell ref="D438:E438"/>
    <mergeCell ref="A439:N440"/>
    <mergeCell ref="O377:S377"/>
    <mergeCell ref="D359:E359"/>
    <mergeCell ref="H17:H18"/>
    <mergeCell ref="O149:U149"/>
    <mergeCell ref="A278:N27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A523:Y523"/>
    <mergeCell ref="P13:Q13"/>
    <mergeCell ref="D193:E193"/>
    <mergeCell ref="D127:E127"/>
    <mergeCell ref="D491:E491"/>
    <mergeCell ref="D176:E176"/>
    <mergeCell ref="D347:E347"/>
    <mergeCell ref="D114:E114"/>
    <mergeCell ref="O332:S332"/>
    <mergeCell ref="O44:U44"/>
    <mergeCell ref="H1:P1"/>
    <mergeCell ref="O138:S138"/>
    <mergeCell ref="S5:T5"/>
    <mergeCell ref="O76:S76"/>
    <mergeCell ref="O202:U202"/>
    <mergeCell ref="U5:V5"/>
    <mergeCell ref="O209:S209"/>
    <mergeCell ref="D476:E476"/>
    <mergeCell ref="O165:S165"/>
    <mergeCell ref="A381:Y381"/>
    <mergeCell ref="O267:S267"/>
    <mergeCell ref="O438:S438"/>
    <mergeCell ref="O282:S282"/>
    <mergeCell ref="D39:E39"/>
    <mergeCell ref="O61:S61"/>
    <mergeCell ref="O232:S232"/>
    <mergeCell ref="A88:N89"/>
    <mergeCell ref="O257:S257"/>
    <mergeCell ref="O296:U296"/>
    <mergeCell ref="O359:S359"/>
    <mergeCell ref="A345:Y345"/>
    <mergeCell ref="O153:S153"/>
    <mergeCell ref="U12:V12"/>
    <mergeCell ref="D7:L7"/>
    <mergeCell ref="O514:S514"/>
    <mergeCell ref="O477:S477"/>
    <mergeCell ref="A19:Y19"/>
    <mergeCell ref="O281:S281"/>
    <mergeCell ref="O256:S256"/>
    <mergeCell ref="O224:U224"/>
    <mergeCell ref="O427:S427"/>
    <mergeCell ref="A451:N452"/>
    <mergeCell ref="D61:E61"/>
    <mergeCell ref="D254:E254"/>
    <mergeCell ref="O541:S541"/>
    <mergeCell ref="Q559:Q560"/>
    <mergeCell ref="O497:U497"/>
    <mergeCell ref="S559:S560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A142:Y142"/>
    <mergeCell ref="O555:U555"/>
    <mergeCell ref="D125:E125"/>
    <mergeCell ref="O36:U36"/>
    <mergeCell ref="O263:U263"/>
    <mergeCell ref="D112:E112"/>
    <mergeCell ref="O134:S134"/>
    <mergeCell ref="A161:N162"/>
    <mergeCell ref="D283:E283"/>
    <mergeCell ref="O550:U550"/>
    <mergeCell ref="O344:U344"/>
    <mergeCell ref="D399:E399"/>
    <mergeCell ref="D59:E59"/>
    <mergeCell ref="D295:E295"/>
    <mergeCell ref="D178:E178"/>
    <mergeCell ref="O513:S513"/>
    <mergeCell ref="A42:Y42"/>
    <mergeCell ref="A213:Y213"/>
    <mergeCell ref="A151:Y151"/>
    <mergeCell ref="D463:E463"/>
    <mergeCell ref="O352:S352"/>
    <mergeCell ref="A449:Y449"/>
    <mergeCell ref="O552:U552"/>
    <mergeCell ref="A306:N307"/>
    <mergeCell ref="O450:S450"/>
    <mergeCell ref="O254:S254"/>
    <mergeCell ref="A538:Y538"/>
    <mergeCell ref="O216:S216"/>
    <mergeCell ref="D348:E348"/>
    <mergeCell ref="D519:E519"/>
    <mergeCell ref="D62:E62"/>
    <mergeCell ref="O109:S109"/>
    <mergeCell ref="O47:S47"/>
    <mergeCell ref="O524:S524"/>
    <mergeCell ref="O521:U521"/>
    <mergeCell ref="D370:E370"/>
    <mergeCell ref="D541:E541"/>
    <mergeCell ref="D222:E222"/>
    <mergeCell ref="D534:E534"/>
    <mergeCell ref="D227:E227"/>
    <mergeCell ref="O301:S301"/>
    <mergeCell ref="D533:E533"/>
    <mergeCell ref="A58:Y58"/>
    <mergeCell ref="O32:S32"/>
    <mergeCell ref="O137:S137"/>
    <mergeCell ref="A63:N64"/>
    <mergeCell ref="O197:S197"/>
    <mergeCell ref="O259:S259"/>
    <mergeCell ref="O330:S330"/>
    <mergeCell ref="D277:E277"/>
    <mergeCell ref="O495:S495"/>
    <mergeCell ref="O501:S501"/>
    <mergeCell ref="O422:S422"/>
    <mergeCell ref="O211:U211"/>
    <mergeCell ref="D371:E371"/>
    <mergeCell ref="O74:S74"/>
    <mergeCell ref="O338:U338"/>
    <mergeCell ref="O201:S201"/>
    <mergeCell ref="D43:E43"/>
    <mergeCell ref="O261:S261"/>
    <mergeCell ref="A40:N41"/>
    <mergeCell ref="D137:E137"/>
    <mergeCell ref="A338:N339"/>
    <mergeCell ref="A124:Y124"/>
    <mergeCell ref="D422:E422"/>
    <mergeCell ref="A94:N95"/>
    <mergeCell ref="D74:E74"/>
    <mergeCell ref="O41:U41"/>
    <mergeCell ref="D68:E68"/>
    <mergeCell ref="D201:E201"/>
    <mergeCell ref="D335:E335"/>
    <mergeCell ref="D372:E372"/>
    <mergeCell ref="D188:E188"/>
    <mergeCell ref="P12:Q12"/>
    <mergeCell ref="A472:Y472"/>
    <mergeCell ref="O411:S411"/>
    <mergeCell ref="O119:S119"/>
    <mergeCell ref="D487:E487"/>
    <mergeCell ref="O183:U183"/>
    <mergeCell ref="O498:U498"/>
    <mergeCell ref="A343:N344"/>
    <mergeCell ref="O548:S548"/>
    <mergeCell ref="A379:N380"/>
    <mergeCell ref="D182:E182"/>
    <mergeCell ref="O540:S540"/>
    <mergeCell ref="D480:E480"/>
    <mergeCell ref="D109:E109"/>
    <mergeCell ref="A354:N355"/>
    <mergeCell ref="O418:U418"/>
    <mergeCell ref="O489:U489"/>
    <mergeCell ref="D467:E467"/>
    <mergeCell ref="O483:U483"/>
    <mergeCell ref="A139:N140"/>
    <mergeCell ref="O64:U64"/>
    <mergeCell ref="D119:E119"/>
    <mergeCell ref="D190:E190"/>
    <mergeCell ref="A210:N211"/>
    <mergeCell ref="D246:E246"/>
    <mergeCell ref="O262:U262"/>
    <mergeCell ref="O406:S406"/>
    <mergeCell ref="A443:N444"/>
    <mergeCell ref="O122:U122"/>
    <mergeCell ref="D111:E111"/>
    <mergeCell ref="D233:E233"/>
    <mergeCell ref="D282:E282"/>
    <mergeCell ref="O549:U549"/>
    <mergeCell ref="D156:E156"/>
    <mergeCell ref="D327:E327"/>
    <mergeCell ref="D398:E398"/>
    <mergeCell ref="O205:S205"/>
    <mergeCell ref="O269:U269"/>
    <mergeCell ref="O465:U465"/>
    <mergeCell ref="O536:U536"/>
    <mergeCell ref="O336:S336"/>
    <mergeCell ref="D416:E416"/>
    <mergeCell ref="D93:E93"/>
    <mergeCell ref="D220:E220"/>
    <mergeCell ref="D391:E391"/>
    <mergeCell ref="R559:R560"/>
    <mergeCell ref="O188:S188"/>
    <mergeCell ref="A485:Y485"/>
    <mergeCell ref="O126:S126"/>
    <mergeCell ref="A174:Y174"/>
    <mergeCell ref="O182:S182"/>
    <mergeCell ref="D157:E157"/>
    <mergeCell ref="D328:E328"/>
    <mergeCell ref="O329:S329"/>
    <mergeCell ref="D409:E409"/>
    <mergeCell ref="O500:S500"/>
    <mergeCell ref="O108:S108"/>
    <mergeCell ref="D248:E248"/>
    <mergeCell ref="A122:N123"/>
    <mergeCell ref="D219:E219"/>
    <mergeCell ref="O266:S266"/>
    <mergeCell ref="D275:E275"/>
    <mergeCell ref="A357:Y357"/>
    <mergeCell ref="O393:S393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A52:Y5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O484:U484"/>
    <mergeCell ref="O27:S27"/>
    <mergeCell ref="O458:U458"/>
    <mergeCell ref="D9:E9"/>
    <mergeCell ref="D180:E180"/>
    <mergeCell ref="D118:E118"/>
    <mergeCell ref="F9:G9"/>
    <mergeCell ref="A48:N49"/>
    <mergeCell ref="I559:I560"/>
    <mergeCell ref="O554:U554"/>
    <mergeCell ref="O354:U354"/>
    <mergeCell ref="A417:N418"/>
    <mergeCell ref="A559:A560"/>
    <mergeCell ref="D232:E232"/>
    <mergeCell ref="D403:E403"/>
    <mergeCell ref="C559:C560"/>
    <mergeCell ref="O129:S129"/>
    <mergeCell ref="A426:Y426"/>
    <mergeCell ref="O23:S23"/>
    <mergeCell ref="O194:S194"/>
    <mergeCell ref="O492:S492"/>
    <mergeCell ref="O121:S121"/>
    <mergeCell ref="O412:U412"/>
    <mergeCell ref="O181:S181"/>
    <mergeCell ref="O479:S479"/>
    <mergeCell ref="A21:Y21"/>
    <mergeCell ref="D532:E532"/>
    <mergeCell ref="A57:Y57"/>
    <mergeCell ref="A499:Y499"/>
    <mergeCell ref="O87:S87"/>
    <mergeCell ref="O258:S258"/>
    <mergeCell ref="O494:S494"/>
    <mergeCell ref="D330:E330"/>
    <mergeCell ref="O421:S421"/>
    <mergeCell ref="O443:U443"/>
    <mergeCell ref="P9:Q9"/>
    <mergeCell ref="O310:S310"/>
    <mergeCell ref="O166:S166"/>
    <mergeCell ref="O372:S372"/>
    <mergeCell ref="D390:E390"/>
    <mergeCell ref="O408:S408"/>
    <mergeCell ref="O402:S402"/>
    <mergeCell ref="A5:C5"/>
    <mergeCell ref="D548:E548"/>
    <mergeCell ref="A308:Y308"/>
    <mergeCell ref="A544:Y544"/>
    <mergeCell ref="O103:S103"/>
    <mergeCell ref="O545:S545"/>
    <mergeCell ref="A471:Y471"/>
    <mergeCell ref="P11:Q11"/>
    <mergeCell ref="O401:S401"/>
    <mergeCell ref="O130:U130"/>
    <mergeCell ref="D179:E179"/>
    <mergeCell ref="O317:U317"/>
    <mergeCell ref="O488:U488"/>
    <mergeCell ref="O40:U40"/>
    <mergeCell ref="O118:S118"/>
    <mergeCell ref="A44:N45"/>
    <mergeCell ref="D166:E166"/>
    <mergeCell ref="D337:E337"/>
    <mergeCell ref="O416:S416"/>
    <mergeCell ref="D402:E402"/>
    <mergeCell ref="A17:A18"/>
    <mergeCell ref="K17:K18"/>
    <mergeCell ref="O403:S403"/>
    <mergeCell ref="C17:C18"/>
    <mergeCell ref="D103:E103"/>
    <mergeCell ref="O15:S16"/>
    <mergeCell ref="D255:E255"/>
    <mergeCell ref="O219:S219"/>
    <mergeCell ref="O517:S517"/>
    <mergeCell ref="O423:U423"/>
    <mergeCell ref="O306:U306"/>
    <mergeCell ref="A24:N25"/>
    <mergeCell ref="O162:U162"/>
    <mergeCell ref="A46:Y46"/>
    <mergeCell ref="D260:E260"/>
    <mergeCell ref="A6:C6"/>
    <mergeCell ref="A453:Y453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D115:E115"/>
    <mergeCell ref="A242:Y242"/>
    <mergeCell ref="A313:Y313"/>
    <mergeCell ref="O333:S333"/>
    <mergeCell ref="O241:U241"/>
    <mergeCell ref="A360:N361"/>
    <mergeCell ref="D261:E261"/>
    <mergeCell ref="O228:U228"/>
    <mergeCell ref="O397:S397"/>
    <mergeCell ref="O245:S245"/>
    <mergeCell ref="A231:Y231"/>
    <mergeCell ref="O39:S39"/>
    <mergeCell ref="D1:F1"/>
    <mergeCell ref="A243:Y243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300:S300"/>
    <mergeCell ref="O358:S358"/>
    <mergeCell ref="O371:S371"/>
    <mergeCell ref="A441:Y441"/>
    <mergeCell ref="O237:S237"/>
    <mergeCell ref="D334:E334"/>
    <mergeCell ref="O115:S115"/>
    <mergeCell ref="A163:Y163"/>
    <mergeCell ref="O102:S102"/>
    <mergeCell ref="O400:S400"/>
    <mergeCell ref="O289:S289"/>
    <mergeCell ref="D100:E100"/>
    <mergeCell ref="O68:S68"/>
    <mergeCell ref="O239:S239"/>
    <mergeCell ref="O160:S160"/>
    <mergeCell ref="D31:E31"/>
    <mergeCell ref="D158:E158"/>
    <mergeCell ref="O176:S176"/>
    <mergeCell ref="O240:U240"/>
    <mergeCell ref="D400:E400"/>
    <mergeCell ref="D329:E329"/>
    <mergeCell ref="AE17:AE18"/>
    <mergeCell ref="D527:E527"/>
    <mergeCell ref="O378:S378"/>
    <mergeCell ref="O303:U303"/>
    <mergeCell ref="A152:Y152"/>
    <mergeCell ref="A323:Y323"/>
    <mergeCell ref="O353:S353"/>
    <mergeCell ref="O147:S147"/>
    <mergeCell ref="A542:N543"/>
    <mergeCell ref="O367:U367"/>
    <mergeCell ref="D145:E145"/>
    <mergeCell ref="D316:E316"/>
    <mergeCell ref="O161:U161"/>
    <mergeCell ref="D272:E272"/>
    <mergeCell ref="A290:N291"/>
    <mergeCell ref="O459:U459"/>
    <mergeCell ref="D514:E514"/>
    <mergeCell ref="D87:E87"/>
    <mergeCell ref="D209:E209"/>
    <mergeCell ref="D147:E147"/>
    <mergeCell ref="O305:S305"/>
    <mergeCell ref="O285:U285"/>
    <mergeCell ref="D274:E274"/>
    <mergeCell ref="D245:E245"/>
    <mergeCell ref="D301:E301"/>
    <mergeCell ref="O463:S463"/>
    <mergeCell ref="D516:E516"/>
    <mergeCell ref="O71:S71"/>
    <mergeCell ref="O473:S473"/>
    <mergeCell ref="O537:U537"/>
    <mergeCell ref="O97:S97"/>
    <mergeCell ref="D77:E77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53:S53"/>
    <mergeCell ref="O437:S437"/>
    <mergeCell ref="O539:S539"/>
    <mergeCell ref="O145:S145"/>
    <mergeCell ref="O120:S120"/>
    <mergeCell ref="D8:L8"/>
    <mergeCell ref="G558:P558"/>
    <mergeCell ref="O551:U551"/>
    <mergeCell ref="D108:E108"/>
    <mergeCell ref="D369:E369"/>
    <mergeCell ref="O191:S191"/>
    <mergeCell ref="O17:S18"/>
    <mergeCell ref="O222:S222"/>
    <mergeCell ref="O526:S526"/>
    <mergeCell ref="O520:S520"/>
    <mergeCell ref="O234:S234"/>
    <mergeCell ref="O99:S99"/>
    <mergeCell ref="O221:S221"/>
    <mergeCell ref="B559:B560"/>
    <mergeCell ref="O457:S457"/>
    <mergeCell ref="D214:E214"/>
    <mergeCell ref="O236:S236"/>
    <mergeCell ref="O432:S432"/>
    <mergeCell ref="D520:E520"/>
    <mergeCell ref="D259:E259"/>
    <mergeCell ref="A521:N522"/>
    <mergeCell ref="D501:E501"/>
    <mergeCell ref="O250:U250"/>
    <mergeCell ref="D28:E28"/>
    <mergeCell ref="D495:E495"/>
    <mergeCell ref="D326:E326"/>
    <mergeCell ref="O464:U464"/>
    <mergeCell ref="A458:N459"/>
    <mergeCell ref="A240:N241"/>
    <mergeCell ref="D160:E160"/>
    <mergeCell ref="I17:I18"/>
    <mergeCell ref="O476:S476"/>
    <mergeCell ref="D135:E135"/>
    <mergeCell ref="O128:S128"/>
    <mergeCell ref="D377:E377"/>
    <mergeCell ref="O255:S255"/>
    <mergeCell ref="D72:E72"/>
    <mergeCell ref="O478:S478"/>
    <mergeCell ref="O208:S208"/>
    <mergeCell ref="D365:E365"/>
    <mergeCell ref="D79:E79"/>
    <mergeCell ref="O95:U95"/>
    <mergeCell ref="O89:U89"/>
    <mergeCell ref="D144:E144"/>
    <mergeCell ref="D315:E315"/>
    <mergeCell ref="D442:E442"/>
    <mergeCell ref="S558:V558"/>
    <mergeCell ref="D502:E502"/>
    <mergeCell ref="O380:U380"/>
    <mergeCell ref="A503:N504"/>
    <mergeCell ref="A298:Y298"/>
    <mergeCell ref="D81:E81"/>
    <mergeCell ref="O48:U48"/>
    <mergeCell ref="O155:S155"/>
    <mergeCell ref="D208:E208"/>
    <mergeCell ref="D300:E300"/>
    <mergeCell ref="A374:N375"/>
    <mergeCell ref="O363:S363"/>
    <mergeCell ref="A460:Y460"/>
    <mergeCell ref="O157:S157"/>
    <mergeCell ref="D406:E406"/>
    <mergeCell ref="A454:Y454"/>
    <mergeCell ref="A311:N312"/>
    <mergeCell ref="O455:S455"/>
    <mergeCell ref="O192:S192"/>
    <mergeCell ref="D235:E235"/>
    <mergeCell ref="D546:E546"/>
    <mergeCell ref="D401:E401"/>
    <mergeCell ref="O417:U417"/>
    <mergeCell ref="O481:S481"/>
    <mergeCell ref="X559:X560"/>
    <mergeCell ref="A321:N322"/>
    <mergeCell ref="D518:E518"/>
    <mergeCell ref="O215:S215"/>
    <mergeCell ref="O140:U140"/>
    <mergeCell ref="S6:T9"/>
    <mergeCell ref="D195:E195"/>
    <mergeCell ref="D189:E189"/>
    <mergeCell ref="O2:V3"/>
    <mergeCell ref="A386:N387"/>
    <mergeCell ref="D431:E431"/>
    <mergeCell ref="D287:E287"/>
    <mergeCell ref="O482:S482"/>
    <mergeCell ref="D493:E493"/>
    <mergeCell ref="O229:U229"/>
    <mergeCell ref="D474:E474"/>
    <mergeCell ref="A143:Y143"/>
    <mergeCell ref="O84:S84"/>
    <mergeCell ref="D126:E126"/>
    <mergeCell ref="A270:Y270"/>
    <mergeCell ref="D197:E197"/>
    <mergeCell ref="D253:E253"/>
    <mergeCell ref="D53:E53"/>
    <mergeCell ref="O75:S75"/>
    <mergeCell ref="O271:S271"/>
    <mergeCell ref="D47:E47"/>
    <mergeCell ref="A368:Y368"/>
    <mergeCell ref="D289:E289"/>
    <mergeCell ref="D411:E411"/>
    <mergeCell ref="O440:U440"/>
    <mergeCell ref="D482:E482"/>
    <mergeCell ref="A383:Y383"/>
    <mergeCell ref="H5:L5"/>
    <mergeCell ref="A228:N229"/>
    <mergeCell ref="O293:S293"/>
    <mergeCell ref="O220:S220"/>
    <mergeCell ref="O391:S391"/>
    <mergeCell ref="O385:S385"/>
    <mergeCell ref="O518:S518"/>
    <mergeCell ref="O307:U307"/>
    <mergeCell ref="O195:S195"/>
    <mergeCell ref="B17:B18"/>
    <mergeCell ref="A468:N469"/>
    <mergeCell ref="O431:S431"/>
    <mergeCell ref="D479:E479"/>
    <mergeCell ref="T559:T560"/>
    <mergeCell ref="D258:E258"/>
    <mergeCell ref="O374:U374"/>
    <mergeCell ref="V559:V560"/>
    <mergeCell ref="D494:E494"/>
    <mergeCell ref="O361:U361"/>
    <mergeCell ref="A505:Y505"/>
    <mergeCell ref="W17:W18"/>
    <mergeCell ref="O80:S80"/>
    <mergeCell ref="O273:S273"/>
    <mergeCell ref="O384:S384"/>
    <mergeCell ref="O365:S365"/>
    <mergeCell ref="O79:S79"/>
    <mergeCell ref="A65:Y65"/>
    <mergeCell ref="D110:E110"/>
    <mergeCell ref="O144:S144"/>
    <mergeCell ref="O337:S337"/>
    <mergeCell ref="O442:S442"/>
    <mergeCell ref="O331:S331"/>
    <mergeCell ref="P6:Q6"/>
    <mergeCell ref="O29:S29"/>
    <mergeCell ref="O200:S200"/>
    <mergeCell ref="O265:S265"/>
    <mergeCell ref="A362:Y362"/>
    <mergeCell ref="O436:S436"/>
    <mergeCell ref="D70:E70"/>
    <mergeCell ref="O279:U279"/>
    <mergeCell ref="O31:S31"/>
    <mergeCell ref="A202:N203"/>
    <mergeCell ref="D238:E238"/>
    <mergeCell ref="C558:F558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O452:U452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  <mergeCell ref="D73:E73"/>
    <mergeCell ref="O91:S91"/>
    <mergeCell ref="D535:E535"/>
    <mergeCell ref="D473:E473"/>
    <mergeCell ref="D60:E60"/>
    <mergeCell ref="A204:Y204"/>
    <mergeCell ref="D187:E187"/>
    <mergeCell ref="O34:S34"/>
    <mergeCell ref="O28:S28"/>
    <mergeCell ref="A55:N56"/>
    <mergeCell ref="O326:S326"/>
    <mergeCell ref="D410:E410"/>
    <mergeCell ref="A141:Y141"/>
    <mergeCell ref="O136:S136"/>
    <mergeCell ref="O207:S207"/>
    <mergeCell ref="O92:S92"/>
    <mergeCell ref="O434:S434"/>
    <mergeCell ref="O334:S334"/>
    <mergeCell ref="H9:I9"/>
    <mergeCell ref="O30:S30"/>
    <mergeCell ref="D281:E281"/>
    <mergeCell ref="O150:U150"/>
    <mergeCell ref="O364:S364"/>
    <mergeCell ref="O386:U386"/>
    <mergeCell ref="A388:Y388"/>
    <mergeCell ref="O85:S85"/>
    <mergeCell ref="O389:S389"/>
    <mergeCell ref="O502:S502"/>
    <mergeCell ref="O451:U451"/>
    <mergeCell ref="O522:U522"/>
    <mergeCell ref="D378:E378"/>
    <mergeCell ref="O81:S81"/>
    <mergeCell ref="D129:E129"/>
    <mergeCell ref="U10:V1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788</v>
      </c>
      <c r="D6" s="47" t="s">
        <v>789</v>
      </c>
      <c r="E6" s="47"/>
    </row>
    <row r="7" spans="2:8" x14ac:dyDescent="0.2">
      <c r="B7" s="47" t="s">
        <v>790</v>
      </c>
      <c r="C7" s="47" t="s">
        <v>791</v>
      </c>
      <c r="D7" s="47" t="s">
        <v>792</v>
      </c>
      <c r="E7" s="47"/>
    </row>
    <row r="9" spans="2:8" x14ac:dyDescent="0.2">
      <c r="B9" s="47" t="s">
        <v>793</v>
      </c>
      <c r="C9" s="47" t="s">
        <v>788</v>
      </c>
      <c r="D9" s="47"/>
      <c r="E9" s="47"/>
    </row>
    <row r="11" spans="2:8" x14ac:dyDescent="0.2">
      <c r="B11" s="47" t="s">
        <v>793</v>
      </c>
      <c r="C11" s="47" t="s">
        <v>791</v>
      </c>
      <c r="D11" s="47"/>
      <c r="E11" s="47"/>
    </row>
    <row r="13" spans="2:8" x14ac:dyDescent="0.2">
      <c r="B13" s="47" t="s">
        <v>794</v>
      </c>
      <c r="C13" s="47"/>
      <c r="D13" s="47"/>
      <c r="E13" s="47"/>
    </row>
    <row r="14" spans="2:8" x14ac:dyDescent="0.2">
      <c r="B14" s="47" t="s">
        <v>795</v>
      </c>
      <c r="C14" s="47"/>
      <c r="D14" s="47"/>
      <c r="E14" s="47"/>
    </row>
    <row r="15" spans="2:8" x14ac:dyDescent="0.2">
      <c r="B15" s="47" t="s">
        <v>796</v>
      </c>
      <c r="C15" s="47"/>
      <c r="D15" s="47"/>
      <c r="E15" s="47"/>
    </row>
    <row r="16" spans="2:8" x14ac:dyDescent="0.2">
      <c r="B16" s="47" t="s">
        <v>797</v>
      </c>
      <c r="C16" s="47"/>
      <c r="D16" s="47"/>
      <c r="E16" s="47"/>
    </row>
    <row r="17" spans="2:5" x14ac:dyDescent="0.2">
      <c r="B17" s="47" t="s">
        <v>798</v>
      </c>
      <c r="C17" s="47"/>
      <c r="D17" s="47"/>
      <c r="E17" s="47"/>
    </row>
    <row r="18" spans="2:5" x14ac:dyDescent="0.2">
      <c r="B18" s="47" t="s">
        <v>799</v>
      </c>
      <c r="C18" s="47"/>
      <c r="D18" s="47"/>
      <c r="E18" s="47"/>
    </row>
    <row r="19" spans="2:5" x14ac:dyDescent="0.2">
      <c r="B19" s="47" t="s">
        <v>800</v>
      </c>
      <c r="C19" s="47"/>
      <c r="D19" s="47"/>
      <c r="E19" s="47"/>
    </row>
    <row r="20" spans="2:5" x14ac:dyDescent="0.2">
      <c r="B20" s="47" t="s">
        <v>801</v>
      </c>
      <c r="C20" s="47"/>
      <c r="D20" s="47"/>
      <c r="E20" s="47"/>
    </row>
    <row r="21" spans="2:5" x14ac:dyDescent="0.2">
      <c r="B21" s="47" t="s">
        <v>802</v>
      </c>
      <c r="C21" s="47"/>
      <c r="D21" s="47"/>
      <c r="E21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</sheetData>
  <sheetProtection algorithmName="SHA-512" hashValue="8GZ/QFxC1yO7+h6Po5i4WW/Cx6bXdSJX7p6zapc9gxV9oiOLiKZV1rd7r0Mi8P8c63VmaZhHOycMFnE7eqPE8w==" saltValue="gzfiV68kj/BVAxIx/Ob0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2024-07-26T06:24:50Z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