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EBBB46D-34DE-40FE-AC5B-6707E2253F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BO267" i="1"/>
  <c r="BN267" i="1"/>
  <c r="BM267" i="1"/>
  <c r="BL267" i="1"/>
  <c r="Y267" i="1"/>
  <c r="Y288" i="1" s="1"/>
  <c r="X267" i="1"/>
  <c r="X265" i="1"/>
  <c r="W265" i="1"/>
  <c r="Y264" i="1"/>
  <c r="W264" i="1"/>
  <c r="BN263" i="1"/>
  <c r="BL263" i="1"/>
  <c r="Y263" i="1"/>
  <c r="X263" i="1"/>
  <c r="O263" i="1"/>
  <c r="BO262" i="1"/>
  <c r="BN262" i="1"/>
  <c r="BM262" i="1"/>
  <c r="BL262" i="1"/>
  <c r="Y262" i="1"/>
  <c r="X262" i="1"/>
  <c r="BO261" i="1"/>
  <c r="BN261" i="1"/>
  <c r="BM261" i="1"/>
  <c r="BL261" i="1"/>
  <c r="Y261" i="1"/>
  <c r="X261" i="1"/>
  <c r="O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X256" i="1"/>
  <c r="BO255" i="1"/>
  <c r="BN255" i="1"/>
  <c r="BM255" i="1"/>
  <c r="BL255" i="1"/>
  <c r="Y255" i="1"/>
  <c r="Y257" i="1" s="1"/>
  <c r="X255" i="1"/>
  <c r="X258" i="1" s="1"/>
  <c r="W253" i="1"/>
  <c r="Y252" i="1"/>
  <c r="W252" i="1"/>
  <c r="BN251" i="1"/>
  <c r="BL251" i="1"/>
  <c r="Y251" i="1"/>
  <c r="X251" i="1"/>
  <c r="W248" i="1"/>
  <c r="X247" i="1"/>
  <c r="W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Y247" i="1" s="1"/>
  <c r="X244" i="1"/>
  <c r="X248" i="1" s="1"/>
  <c r="X240" i="1"/>
  <c r="W240" i="1"/>
  <c r="Y239" i="1"/>
  <c r="W239" i="1"/>
  <c r="BN238" i="1"/>
  <c r="BL238" i="1"/>
  <c r="Y238" i="1"/>
  <c r="X238" i="1"/>
  <c r="BN237" i="1"/>
  <c r="BL237" i="1"/>
  <c r="Y237" i="1"/>
  <c r="X237" i="1"/>
  <c r="O237" i="1"/>
  <c r="W234" i="1"/>
  <c r="Y233" i="1"/>
  <c r="W233" i="1"/>
  <c r="BN232" i="1"/>
  <c r="BL232" i="1"/>
  <c r="Y232" i="1"/>
  <c r="X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X225" i="1"/>
  <c r="W222" i="1"/>
  <c r="X221" i="1"/>
  <c r="W221" i="1"/>
  <c r="BO220" i="1"/>
  <c r="BN220" i="1"/>
  <c r="BM220" i="1"/>
  <c r="BL220" i="1"/>
  <c r="Y220" i="1"/>
  <c r="Y221" i="1" s="1"/>
  <c r="X220" i="1"/>
  <c r="X222" i="1" s="1"/>
  <c r="O220" i="1"/>
  <c r="W217" i="1"/>
  <c r="W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X212" i="1"/>
  <c r="O212" i="1"/>
  <c r="X209" i="1"/>
  <c r="W209" i="1"/>
  <c r="Y208" i="1"/>
  <c r="W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BO202" i="1"/>
  <c r="BN202" i="1"/>
  <c r="BM202" i="1"/>
  <c r="BL202" i="1"/>
  <c r="Y202" i="1"/>
  <c r="X202" i="1"/>
  <c r="X208" i="1" s="1"/>
  <c r="O202" i="1"/>
  <c r="W199" i="1"/>
  <c r="W198" i="1"/>
  <c r="BN197" i="1"/>
  <c r="BL197" i="1"/>
  <c r="Y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Y195" i="1"/>
  <c r="X195" i="1"/>
  <c r="X199" i="1" s="1"/>
  <c r="O195" i="1"/>
  <c r="W192" i="1"/>
  <c r="Y191" i="1"/>
  <c r="W191" i="1"/>
  <c r="BN190" i="1"/>
  <c r="BL190" i="1"/>
  <c r="Y190" i="1"/>
  <c r="X190" i="1"/>
  <c r="X191" i="1" s="1"/>
  <c r="O190" i="1"/>
  <c r="W186" i="1"/>
  <c r="Y185" i="1"/>
  <c r="W185" i="1"/>
  <c r="BN184" i="1"/>
  <c r="BL184" i="1"/>
  <c r="Y184" i="1"/>
  <c r="X184" i="1"/>
  <c r="X185" i="1" s="1"/>
  <c r="O184" i="1"/>
  <c r="W181" i="1"/>
  <c r="Y180" i="1"/>
  <c r="W180" i="1"/>
  <c r="BN179" i="1"/>
  <c r="BL179" i="1"/>
  <c r="Y179" i="1"/>
  <c r="X179" i="1"/>
  <c r="X180" i="1" s="1"/>
  <c r="O179" i="1"/>
  <c r="W176" i="1"/>
  <c r="Y175" i="1"/>
  <c r="W175" i="1"/>
  <c r="BN174" i="1"/>
  <c r="BL174" i="1"/>
  <c r="Y174" i="1"/>
  <c r="X174" i="1"/>
  <c r="X175" i="1" s="1"/>
  <c r="O174" i="1"/>
  <c r="W171" i="1"/>
  <c r="W170" i="1"/>
  <c r="BN169" i="1"/>
  <c r="BL169" i="1"/>
  <c r="Y169" i="1"/>
  <c r="X169" i="1"/>
  <c r="BO169" i="1" s="1"/>
  <c r="O169" i="1"/>
  <c r="BO168" i="1"/>
  <c r="BN168" i="1"/>
  <c r="BM168" i="1"/>
  <c r="BL168" i="1"/>
  <c r="Y168" i="1"/>
  <c r="Y170" i="1" s="1"/>
  <c r="X168" i="1"/>
  <c r="X170" i="1" s="1"/>
  <c r="O168" i="1"/>
  <c r="W164" i="1"/>
  <c r="W163" i="1"/>
  <c r="BO162" i="1"/>
  <c r="BN162" i="1"/>
  <c r="BM162" i="1"/>
  <c r="BL162" i="1"/>
  <c r="Y162" i="1"/>
  <c r="X162" i="1"/>
  <c r="O162" i="1"/>
  <c r="BN161" i="1"/>
  <c r="BL161" i="1"/>
  <c r="Y161" i="1"/>
  <c r="Y163" i="1" s="1"/>
  <c r="X161" i="1"/>
  <c r="X164" i="1" s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O155" i="1"/>
  <c r="BN155" i="1"/>
  <c r="BM155" i="1"/>
  <c r="BL155" i="1"/>
  <c r="Y155" i="1"/>
  <c r="X155" i="1"/>
  <c r="BO154" i="1"/>
  <c r="BN154" i="1"/>
  <c r="BM154" i="1"/>
  <c r="BL154" i="1"/>
  <c r="Y154" i="1"/>
  <c r="Y158" i="1" s="1"/>
  <c r="X154" i="1"/>
  <c r="X158" i="1" s="1"/>
  <c r="W151" i="1"/>
  <c r="Y150" i="1"/>
  <c r="W150" i="1"/>
  <c r="BN149" i="1"/>
  <c r="BL149" i="1"/>
  <c r="Y149" i="1"/>
  <c r="X149" i="1"/>
  <c r="X150" i="1" s="1"/>
  <c r="O149" i="1"/>
  <c r="W146" i="1"/>
  <c r="Y145" i="1"/>
  <c r="W145" i="1"/>
  <c r="BN144" i="1"/>
  <c r="BL144" i="1"/>
  <c r="Y144" i="1"/>
  <c r="X144" i="1"/>
  <c r="X145" i="1" s="1"/>
  <c r="W140" i="1"/>
  <c r="X139" i="1"/>
  <c r="W139" i="1"/>
  <c r="BO138" i="1"/>
  <c r="BN138" i="1"/>
  <c r="BM138" i="1"/>
  <c r="BL138" i="1"/>
  <c r="Y138" i="1"/>
  <c r="Y139" i="1" s="1"/>
  <c r="X138" i="1"/>
  <c r="X140" i="1" s="1"/>
  <c r="O138" i="1"/>
  <c r="W135" i="1"/>
  <c r="W134" i="1"/>
  <c r="BO133" i="1"/>
  <c r="BN133" i="1"/>
  <c r="BM133" i="1"/>
  <c r="BL133" i="1"/>
  <c r="Y133" i="1"/>
  <c r="X133" i="1"/>
  <c r="O133" i="1"/>
  <c r="BN132" i="1"/>
  <c r="BL132" i="1"/>
  <c r="Y132" i="1"/>
  <c r="Y134" i="1" s="1"/>
  <c r="X132" i="1"/>
  <c r="X135" i="1" s="1"/>
  <c r="O132" i="1"/>
  <c r="W129" i="1"/>
  <c r="Y128" i="1"/>
  <c r="W128" i="1"/>
  <c r="BN127" i="1"/>
  <c r="BL127" i="1"/>
  <c r="Y127" i="1"/>
  <c r="X127" i="1"/>
  <c r="X128" i="1" s="1"/>
  <c r="O127" i="1"/>
  <c r="W124" i="1"/>
  <c r="W123" i="1"/>
  <c r="BN122" i="1"/>
  <c r="BL122" i="1"/>
  <c r="Y122" i="1"/>
  <c r="X122" i="1"/>
  <c r="BO122" i="1" s="1"/>
  <c r="O122" i="1"/>
  <c r="BO121" i="1"/>
  <c r="BN121" i="1"/>
  <c r="BM121" i="1"/>
  <c r="BL121" i="1"/>
  <c r="Y121" i="1"/>
  <c r="Y123" i="1" s="1"/>
  <c r="X121" i="1"/>
  <c r="O121" i="1"/>
  <c r="BN120" i="1"/>
  <c r="BL120" i="1"/>
  <c r="Y120" i="1"/>
  <c r="X120" i="1"/>
  <c r="X123" i="1" s="1"/>
  <c r="O120" i="1"/>
  <c r="W117" i="1"/>
  <c r="W116" i="1"/>
  <c r="BN115" i="1"/>
  <c r="BL115" i="1"/>
  <c r="Y115" i="1"/>
  <c r="X115" i="1"/>
  <c r="BO115" i="1" s="1"/>
  <c r="O115" i="1"/>
  <c r="BO114" i="1"/>
  <c r="BN114" i="1"/>
  <c r="BM114" i="1"/>
  <c r="BL114" i="1"/>
  <c r="Y114" i="1"/>
  <c r="Y116" i="1" s="1"/>
  <c r="X114" i="1"/>
  <c r="X116" i="1" s="1"/>
  <c r="W111" i="1"/>
  <c r="W110" i="1"/>
  <c r="BN109" i="1"/>
  <c r="BL109" i="1"/>
  <c r="Y109" i="1"/>
  <c r="X109" i="1"/>
  <c r="BO109" i="1" s="1"/>
  <c r="O109" i="1"/>
  <c r="BO108" i="1"/>
  <c r="BN108" i="1"/>
  <c r="BM108" i="1"/>
  <c r="BL108" i="1"/>
  <c r="Y108" i="1"/>
  <c r="Y110" i="1" s="1"/>
  <c r="X108" i="1"/>
  <c r="X110" i="1" s="1"/>
  <c r="O108" i="1"/>
  <c r="W105" i="1"/>
  <c r="W104" i="1"/>
  <c r="BO103" i="1"/>
  <c r="BN103" i="1"/>
  <c r="BM103" i="1"/>
  <c r="BL103" i="1"/>
  <c r="Y103" i="1"/>
  <c r="X103" i="1"/>
  <c r="O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4" i="1" s="1"/>
  <c r="X99" i="1"/>
  <c r="X105" i="1" s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X96" i="1" s="1"/>
  <c r="O92" i="1"/>
  <c r="W89" i="1"/>
  <c r="W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Y88" i="1" s="1"/>
  <c r="X82" i="1"/>
  <c r="X89" i="1" s="1"/>
  <c r="O82" i="1"/>
  <c r="W79" i="1"/>
  <c r="W78" i="1"/>
  <c r="BN77" i="1"/>
  <c r="BL77" i="1"/>
  <c r="Y77" i="1"/>
  <c r="X77" i="1"/>
  <c r="BO77" i="1" s="1"/>
  <c r="O77" i="1"/>
  <c r="BO76" i="1"/>
  <c r="BN76" i="1"/>
  <c r="BM76" i="1"/>
  <c r="BL76" i="1"/>
  <c r="Y76" i="1"/>
  <c r="Y78" i="1" s="1"/>
  <c r="X76" i="1"/>
  <c r="X78" i="1" s="1"/>
  <c r="O76" i="1"/>
  <c r="W73" i="1"/>
  <c r="X72" i="1"/>
  <c r="W72" i="1"/>
  <c r="BO71" i="1"/>
  <c r="BN71" i="1"/>
  <c r="BM71" i="1"/>
  <c r="BL71" i="1"/>
  <c r="Y71" i="1"/>
  <c r="Y72" i="1" s="1"/>
  <c r="X71" i="1"/>
  <c r="X73" i="1" s="1"/>
  <c r="O71" i="1"/>
  <c r="W68" i="1"/>
  <c r="W67" i="1"/>
  <c r="BO66" i="1"/>
  <c r="BN66" i="1"/>
  <c r="BM66" i="1"/>
  <c r="BL66" i="1"/>
  <c r="Y66" i="1"/>
  <c r="X66" i="1"/>
  <c r="O66" i="1"/>
  <c r="BN65" i="1"/>
  <c r="BL65" i="1"/>
  <c r="Y65" i="1"/>
  <c r="Y67" i="1" s="1"/>
  <c r="X65" i="1"/>
  <c r="X68" i="1" s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Y61" i="1" s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O30" i="1"/>
  <c r="BO29" i="1"/>
  <c r="BN29" i="1"/>
  <c r="BM29" i="1"/>
  <c r="BL29" i="1"/>
  <c r="Y29" i="1"/>
  <c r="X29" i="1"/>
  <c r="O29" i="1"/>
  <c r="BN28" i="1"/>
  <c r="BL28" i="1"/>
  <c r="Y28" i="1"/>
  <c r="X28" i="1"/>
  <c r="O28" i="1"/>
  <c r="X24" i="1"/>
  <c r="W24" i="1"/>
  <c r="Y23" i="1"/>
  <c r="W23" i="1"/>
  <c r="W294" i="1" s="1"/>
  <c r="BN22" i="1"/>
  <c r="W292" i="1" s="1"/>
  <c r="BL22" i="1"/>
  <c r="Y22" i="1"/>
  <c r="X22" i="1"/>
  <c r="O22" i="1"/>
  <c r="H10" i="1"/>
  <c r="A9" i="1"/>
  <c r="D7" i="1"/>
  <c r="P6" i="1"/>
  <c r="O2" i="1"/>
  <c r="X33" i="1" l="1"/>
  <c r="X290" i="1" s="1"/>
  <c r="BO28" i="1"/>
  <c r="BM28" i="1"/>
  <c r="BO30" i="1"/>
  <c r="BM30" i="1"/>
  <c r="X32" i="1"/>
  <c r="BO38" i="1"/>
  <c r="BM38" i="1"/>
  <c r="X40" i="1"/>
  <c r="F10" i="1"/>
  <c r="J9" i="1"/>
  <c r="F9" i="1"/>
  <c r="A10" i="1"/>
  <c r="H9" i="1"/>
  <c r="X23" i="1"/>
  <c r="BO22" i="1"/>
  <c r="BM22" i="1"/>
  <c r="W291" i="1"/>
  <c r="W293" i="1" s="1"/>
  <c r="Y32" i="1"/>
  <c r="Y295" i="1" s="1"/>
  <c r="X41" i="1"/>
  <c r="X51" i="1"/>
  <c r="X62" i="1"/>
  <c r="X67" i="1"/>
  <c r="X79" i="1"/>
  <c r="X88" i="1"/>
  <c r="X95" i="1"/>
  <c r="X104" i="1"/>
  <c r="X111" i="1"/>
  <c r="X117" i="1"/>
  <c r="X124" i="1"/>
  <c r="X129" i="1"/>
  <c r="X134" i="1"/>
  <c r="X146" i="1"/>
  <c r="X151" i="1"/>
  <c r="X159" i="1"/>
  <c r="X163" i="1"/>
  <c r="X171" i="1"/>
  <c r="X176" i="1"/>
  <c r="X181" i="1"/>
  <c r="X186" i="1"/>
  <c r="X192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52" i="1"/>
  <c r="BO251" i="1"/>
  <c r="BM251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0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9" i="1"/>
  <c r="BM115" i="1"/>
  <c r="BM120" i="1"/>
  <c r="BO120" i="1"/>
  <c r="BM122" i="1"/>
  <c r="BM127" i="1"/>
  <c r="BO127" i="1"/>
  <c r="BM132" i="1"/>
  <c r="BO132" i="1"/>
  <c r="BM144" i="1"/>
  <c r="BO144" i="1"/>
  <c r="BM149" i="1"/>
  <c r="BO149" i="1"/>
  <c r="BM156" i="1"/>
  <c r="BM157" i="1"/>
  <c r="BM161" i="1"/>
  <c r="BO161" i="1"/>
  <c r="BM169" i="1"/>
  <c r="BM174" i="1"/>
  <c r="BO174" i="1"/>
  <c r="BM179" i="1"/>
  <c r="BO179" i="1"/>
  <c r="BM184" i="1"/>
  <c r="BO184" i="1"/>
  <c r="BM190" i="1"/>
  <c r="BO190" i="1"/>
  <c r="Y198" i="1"/>
  <c r="BM195" i="1"/>
  <c r="BO195" i="1"/>
  <c r="BM197" i="1"/>
  <c r="X198" i="1"/>
  <c r="BO203" i="1"/>
  <c r="BM203" i="1"/>
  <c r="BO205" i="1"/>
  <c r="BM205" i="1"/>
  <c r="BO207" i="1"/>
  <c r="BM207" i="1"/>
  <c r="Y216" i="1"/>
  <c r="Y227" i="1"/>
  <c r="X234" i="1"/>
  <c r="X239" i="1"/>
  <c r="BO237" i="1"/>
  <c r="BM237" i="1"/>
  <c r="BO238" i="1"/>
  <c r="BM238" i="1"/>
  <c r="X253" i="1"/>
  <c r="X264" i="1"/>
  <c r="BO260" i="1"/>
  <c r="BM260" i="1"/>
  <c r="BO263" i="1"/>
  <c r="BM263" i="1"/>
  <c r="X288" i="1"/>
  <c r="X289" i="1"/>
  <c r="A303" i="1" l="1"/>
  <c r="X292" i="1"/>
  <c r="X291" i="1"/>
  <c r="X293" i="1" s="1"/>
  <c r="X294" i="1"/>
  <c r="C303" i="1" l="1"/>
  <c r="B303" i="1"/>
</calcChain>
</file>

<file path=xl/sharedStrings.xml><?xml version="1.0" encoding="utf-8"?>
<sst xmlns="http://schemas.openxmlformats.org/spreadsheetml/2006/main" count="1105" uniqueCount="420">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</sst>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topLeftCell="A276" zoomScaleNormal="100" zoomScaleSheetLayoutView="100" workbookViewId="0">
      <selection activeCell="AA296" sqref="AA296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1" customWidth="1"/>
    <col min="18" max="18" width="6.140625" style="19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1" customWidth="1"/>
    <col min="24" max="24" width="11" style="191" customWidth="1"/>
    <col min="25" max="25" width="10" style="191" customWidth="1"/>
    <col min="26" max="26" width="11.5703125" style="191" customWidth="1"/>
    <col min="27" max="27" width="10.42578125" style="19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1" customWidth="1"/>
    <col min="32" max="32" width="9.140625" style="191" customWidth="1"/>
    <col min="33" max="16384" width="9.140625" style="191"/>
  </cols>
  <sheetData>
    <row r="1" spans="1:30" s="186" customFormat="1" ht="45" customHeight="1" x14ac:dyDescent="0.2">
      <c r="A1" s="41"/>
      <c r="B1" s="41"/>
      <c r="C1" s="41"/>
      <c r="D1" s="280" t="s">
        <v>0</v>
      </c>
      <c r="E1" s="281"/>
      <c r="F1" s="281"/>
      <c r="G1" s="12" t="s">
        <v>1</v>
      </c>
      <c r="H1" s="280" t="s">
        <v>2</v>
      </c>
      <c r="I1" s="281"/>
      <c r="J1" s="281"/>
      <c r="K1" s="281"/>
      <c r="L1" s="281"/>
      <c r="M1" s="281"/>
      <c r="N1" s="281"/>
      <c r="O1" s="281"/>
      <c r="P1" s="281"/>
      <c r="Q1" s="397" t="s">
        <v>3</v>
      </c>
      <c r="R1" s="281"/>
      <c r="S1" s="2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6" customFormat="1" ht="23.45" customHeight="1" x14ac:dyDescent="0.2">
      <c r="A5" s="293" t="s">
        <v>8</v>
      </c>
      <c r="B5" s="251"/>
      <c r="C5" s="252"/>
      <c r="D5" s="230"/>
      <c r="E5" s="232"/>
      <c r="F5" s="383" t="s">
        <v>9</v>
      </c>
      <c r="G5" s="252"/>
      <c r="H5" s="230"/>
      <c r="I5" s="231"/>
      <c r="J5" s="231"/>
      <c r="K5" s="231"/>
      <c r="L5" s="232"/>
      <c r="M5" s="61"/>
      <c r="O5" s="24" t="s">
        <v>10</v>
      </c>
      <c r="P5" s="396">
        <v>45487</v>
      </c>
      <c r="Q5" s="300"/>
      <c r="S5" s="331" t="s">
        <v>11</v>
      </c>
      <c r="T5" s="241"/>
      <c r="U5" s="333" t="s">
        <v>12</v>
      </c>
      <c r="V5" s="300"/>
      <c r="AA5" s="51"/>
      <c r="AB5" s="51"/>
      <c r="AC5" s="51"/>
    </row>
    <row r="6" spans="1:30" s="186" customFormat="1" ht="24" customHeight="1" x14ac:dyDescent="0.2">
      <c r="A6" s="293" t="s">
        <v>13</v>
      </c>
      <c r="B6" s="251"/>
      <c r="C6" s="252"/>
      <c r="D6" s="372" t="s">
        <v>14</v>
      </c>
      <c r="E6" s="373"/>
      <c r="F6" s="373"/>
      <c r="G6" s="373"/>
      <c r="H6" s="373"/>
      <c r="I6" s="373"/>
      <c r="J6" s="373"/>
      <c r="K6" s="373"/>
      <c r="L6" s="300"/>
      <c r="M6" s="62"/>
      <c r="O6" s="24" t="s">
        <v>15</v>
      </c>
      <c r="P6" s="216" t="str">
        <f>IF(P5=0," ",CHOOSE(WEEKDAY(P5,2),"Понедельник","Вторник","Среда","Четверг","Пятница","Суббота","Воскресенье"))</f>
        <v>Воскресенье</v>
      </c>
      <c r="Q6" s="198"/>
      <c r="S6" s="240" t="s">
        <v>16</v>
      </c>
      <c r="T6" s="241"/>
      <c r="U6" s="365" t="s">
        <v>17</v>
      </c>
      <c r="V6" s="248"/>
      <c r="AA6" s="51"/>
      <c r="AB6" s="51"/>
      <c r="AC6" s="51"/>
    </row>
    <row r="7" spans="1:30" s="186" customFormat="1" ht="21.75" hidden="1" customHeight="1" x14ac:dyDescent="0.2">
      <c r="A7" s="55"/>
      <c r="B7" s="55"/>
      <c r="C7" s="55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3"/>
      <c r="L7" s="313"/>
      <c r="M7" s="63"/>
      <c r="O7" s="24"/>
      <c r="P7" s="42"/>
      <c r="Q7" s="42"/>
      <c r="S7" s="205"/>
      <c r="T7" s="241"/>
      <c r="U7" s="366"/>
      <c r="V7" s="367"/>
      <c r="AA7" s="51"/>
      <c r="AB7" s="51"/>
      <c r="AC7" s="51"/>
    </row>
    <row r="8" spans="1:30" s="186" customFormat="1" ht="25.5" customHeight="1" x14ac:dyDescent="0.2">
      <c r="A8" s="399" t="s">
        <v>18</v>
      </c>
      <c r="B8" s="214"/>
      <c r="C8" s="215"/>
      <c r="D8" s="275" t="s">
        <v>19</v>
      </c>
      <c r="E8" s="276"/>
      <c r="F8" s="276"/>
      <c r="G8" s="276"/>
      <c r="H8" s="276"/>
      <c r="I8" s="276"/>
      <c r="J8" s="276"/>
      <c r="K8" s="276"/>
      <c r="L8" s="277"/>
      <c r="M8" s="64"/>
      <c r="O8" s="24" t="s">
        <v>20</v>
      </c>
      <c r="P8" s="312">
        <v>0.375</v>
      </c>
      <c r="Q8" s="313"/>
      <c r="S8" s="205"/>
      <c r="T8" s="241"/>
      <c r="U8" s="366"/>
      <c r="V8" s="367"/>
      <c r="AA8" s="51"/>
      <c r="AB8" s="51"/>
      <c r="AC8" s="51"/>
    </row>
    <row r="9" spans="1:30" s="186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3"/>
      <c r="E9" s="209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184"/>
      <c r="O9" s="26" t="s">
        <v>21</v>
      </c>
      <c r="P9" s="296"/>
      <c r="Q9" s="297"/>
      <c r="S9" s="205"/>
      <c r="T9" s="241"/>
      <c r="U9" s="368"/>
      <c r="V9" s="369"/>
      <c r="W9" s="43"/>
      <c r="X9" s="43"/>
      <c r="Y9" s="43"/>
      <c r="Z9" s="43"/>
      <c r="AA9" s="51"/>
      <c r="AB9" s="51"/>
      <c r="AC9" s="51"/>
    </row>
    <row r="10" spans="1:30" s="186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3"/>
      <c r="E10" s="209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7" t="str">
        <f>IFERROR(VLOOKUP($D$10,Proxy,2,FALSE),"")</f>
        <v/>
      </c>
      <c r="I10" s="205"/>
      <c r="J10" s="205"/>
      <c r="K10" s="205"/>
      <c r="L10" s="205"/>
      <c r="M10" s="185"/>
      <c r="O10" s="26" t="s">
        <v>22</v>
      </c>
      <c r="P10" s="337"/>
      <c r="Q10" s="338"/>
      <c r="T10" s="24" t="s">
        <v>23</v>
      </c>
      <c r="U10" s="247" t="s">
        <v>24</v>
      </c>
      <c r="V10" s="248"/>
      <c r="W10" s="44"/>
      <c r="X10" s="44"/>
      <c r="Y10" s="44"/>
      <c r="Z10" s="44"/>
      <c r="AA10" s="51"/>
      <c r="AB10" s="51"/>
      <c r="AC10" s="51"/>
    </row>
    <row r="11" spans="1:30" s="1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9"/>
      <c r="Q11" s="300"/>
      <c r="T11" s="24" t="s">
        <v>27</v>
      </c>
      <c r="U11" s="329" t="s">
        <v>28</v>
      </c>
      <c r="V11" s="297"/>
      <c r="W11" s="45"/>
      <c r="X11" s="45"/>
      <c r="Y11" s="45"/>
      <c r="Z11" s="45"/>
      <c r="AA11" s="51"/>
      <c r="AB11" s="51"/>
      <c r="AC11" s="51"/>
    </row>
    <row r="12" spans="1:30" s="186" customFormat="1" ht="18.600000000000001" customHeight="1" x14ac:dyDescent="0.2">
      <c r="A12" s="380" t="s">
        <v>29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2"/>
      <c r="M12" s="65"/>
      <c r="O12" s="24" t="s">
        <v>30</v>
      </c>
      <c r="P12" s="312"/>
      <c r="Q12" s="313"/>
      <c r="R12" s="23"/>
      <c r="T12" s="24"/>
      <c r="U12" s="281"/>
      <c r="V12" s="205"/>
      <c r="AA12" s="51"/>
      <c r="AB12" s="51"/>
      <c r="AC12" s="51"/>
    </row>
    <row r="13" spans="1:30" s="186" customFormat="1" ht="23.25" customHeight="1" x14ac:dyDescent="0.2">
      <c r="A13" s="380" t="s">
        <v>31</v>
      </c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2"/>
      <c r="M13" s="65"/>
      <c r="N13" s="26"/>
      <c r="O13" s="26" t="s">
        <v>32</v>
      </c>
      <c r="P13" s="329"/>
      <c r="Q13" s="297"/>
      <c r="R13" s="23"/>
      <c r="W13" s="49"/>
      <c r="X13" s="49"/>
      <c r="Y13" s="49"/>
      <c r="Z13" s="49"/>
      <c r="AA13" s="51"/>
      <c r="AB13" s="51"/>
      <c r="AC13" s="51"/>
    </row>
    <row r="14" spans="1:30" s="186" customFormat="1" ht="18.600000000000001" customHeight="1" x14ac:dyDescent="0.2">
      <c r="A14" s="380" t="s">
        <v>33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2"/>
      <c r="M14" s="65"/>
      <c r="W14" s="50"/>
      <c r="X14" s="50"/>
      <c r="Y14" s="50"/>
      <c r="Z14" s="50"/>
      <c r="AA14" s="51"/>
      <c r="AB14" s="51"/>
      <c r="AC14" s="51"/>
    </row>
    <row r="15" spans="1:30" s="186" customFormat="1" ht="22.5" customHeight="1" x14ac:dyDescent="0.2">
      <c r="A15" s="393" t="s">
        <v>34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2"/>
      <c r="M15" s="66"/>
      <c r="O15" s="291" t="s">
        <v>35</v>
      </c>
      <c r="P15" s="281"/>
      <c r="Q15" s="281"/>
      <c r="R15" s="281"/>
      <c r="S15" s="2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2"/>
      <c r="P16" s="292"/>
      <c r="Q16" s="292"/>
      <c r="R16" s="292"/>
      <c r="S16" s="29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36</v>
      </c>
      <c r="B17" s="237" t="s">
        <v>37</v>
      </c>
      <c r="C17" s="302" t="s">
        <v>38</v>
      </c>
      <c r="D17" s="237" t="s">
        <v>39</v>
      </c>
      <c r="E17" s="257"/>
      <c r="F17" s="237" t="s">
        <v>40</v>
      </c>
      <c r="G17" s="237" t="s">
        <v>41</v>
      </c>
      <c r="H17" s="237" t="s">
        <v>42</v>
      </c>
      <c r="I17" s="237" t="s">
        <v>43</v>
      </c>
      <c r="J17" s="237" t="s">
        <v>44</v>
      </c>
      <c r="K17" s="237" t="s">
        <v>45</v>
      </c>
      <c r="L17" s="237" t="s">
        <v>46</v>
      </c>
      <c r="M17" s="237" t="s">
        <v>47</v>
      </c>
      <c r="N17" s="237" t="s">
        <v>48</v>
      </c>
      <c r="O17" s="237" t="s">
        <v>49</v>
      </c>
      <c r="P17" s="256"/>
      <c r="Q17" s="256"/>
      <c r="R17" s="256"/>
      <c r="S17" s="257"/>
      <c r="T17" s="392" t="s">
        <v>50</v>
      </c>
      <c r="U17" s="252"/>
      <c r="V17" s="237" t="s">
        <v>51</v>
      </c>
      <c r="W17" s="237" t="s">
        <v>52</v>
      </c>
      <c r="X17" s="403" t="s">
        <v>53</v>
      </c>
      <c r="Y17" s="237" t="s">
        <v>54</v>
      </c>
      <c r="Z17" s="264" t="s">
        <v>55</v>
      </c>
      <c r="AA17" s="264" t="s">
        <v>56</v>
      </c>
      <c r="AB17" s="264" t="s">
        <v>57</v>
      </c>
      <c r="AC17" s="265"/>
      <c r="AD17" s="266"/>
      <c r="AE17" s="273"/>
      <c r="BB17" s="391" t="s">
        <v>58</v>
      </c>
    </row>
    <row r="18" spans="1:67" ht="14.25" customHeight="1" x14ac:dyDescent="0.2">
      <c r="A18" s="238"/>
      <c r="B18" s="238"/>
      <c r="C18" s="238"/>
      <c r="D18" s="258"/>
      <c r="E18" s="260"/>
      <c r="F18" s="238"/>
      <c r="G18" s="238"/>
      <c r="H18" s="238"/>
      <c r="I18" s="238"/>
      <c r="J18" s="238"/>
      <c r="K18" s="238"/>
      <c r="L18" s="238"/>
      <c r="M18" s="238"/>
      <c r="N18" s="238"/>
      <c r="O18" s="258"/>
      <c r="P18" s="259"/>
      <c r="Q18" s="259"/>
      <c r="R18" s="259"/>
      <c r="S18" s="260"/>
      <c r="T18" s="187" t="s">
        <v>59</v>
      </c>
      <c r="U18" s="187" t="s">
        <v>60</v>
      </c>
      <c r="V18" s="238"/>
      <c r="W18" s="238"/>
      <c r="X18" s="404"/>
      <c r="Y18" s="238"/>
      <c r="Z18" s="349"/>
      <c r="AA18" s="349"/>
      <c r="AB18" s="267"/>
      <c r="AC18" s="268"/>
      <c r="AD18" s="269"/>
      <c r="AE18" s="274"/>
      <c r="BB18" s="205"/>
    </row>
    <row r="19" spans="1:67" ht="27.75" customHeight="1" x14ac:dyDescent="0.2">
      <c r="A19" s="202" t="s">
        <v>61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48"/>
      <c r="AA19" s="48"/>
    </row>
    <row r="20" spans="1:67" ht="16.5" customHeight="1" x14ac:dyDescent="0.25">
      <c r="A20" s="228" t="s">
        <v>61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8"/>
      <c r="AA20" s="188"/>
    </row>
    <row r="21" spans="1:67" ht="14.25" customHeight="1" x14ac:dyDescent="0.25">
      <c r="A21" s="204" t="s">
        <v>62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9"/>
      <c r="AA21" s="189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197">
        <v>4607111035752</v>
      </c>
      <c r="E22" s="198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198"/>
      <c r="T22" s="34"/>
      <c r="U22" s="34"/>
      <c r="V22" s="35" t="s">
        <v>67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68</v>
      </c>
      <c r="P23" s="214"/>
      <c r="Q23" s="214"/>
      <c r="R23" s="214"/>
      <c r="S23" s="214"/>
      <c r="T23" s="214"/>
      <c r="U23" s="215"/>
      <c r="V23" s="37" t="s">
        <v>67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68</v>
      </c>
      <c r="P24" s="214"/>
      <c r="Q24" s="214"/>
      <c r="R24" s="214"/>
      <c r="S24" s="214"/>
      <c r="T24" s="214"/>
      <c r="U24" s="215"/>
      <c r="V24" s="37" t="s">
        <v>69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customHeight="1" x14ac:dyDescent="0.2">
      <c r="A25" s="202" t="s">
        <v>70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48"/>
      <c r="AA25" s="48"/>
    </row>
    <row r="26" spans="1:67" ht="16.5" customHeight="1" x14ac:dyDescent="0.25">
      <c r="A26" s="228" t="s">
        <v>71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8"/>
      <c r="AA26" s="188"/>
    </row>
    <row r="27" spans="1:67" ht="14.25" customHeight="1" x14ac:dyDescent="0.25">
      <c r="A27" s="204" t="s">
        <v>72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9"/>
      <c r="AA27" s="189"/>
    </row>
    <row r="28" spans="1:67" ht="27" customHeight="1" x14ac:dyDescent="0.25">
      <c r="A28" s="54" t="s">
        <v>73</v>
      </c>
      <c r="B28" s="54" t="s">
        <v>74</v>
      </c>
      <c r="C28" s="31">
        <v>4301132066</v>
      </c>
      <c r="D28" s="197">
        <v>4607111036520</v>
      </c>
      <c r="E28" s="198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198"/>
      <c r="T28" s="34"/>
      <c r="U28" s="34"/>
      <c r="V28" s="35" t="s">
        <v>67</v>
      </c>
      <c r="W28" s="193">
        <v>0</v>
      </c>
      <c r="X28" s="194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197">
        <v>4607111036605</v>
      </c>
      <c r="E29" s="198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198"/>
      <c r="T29" s="34"/>
      <c r="U29" s="34"/>
      <c r="V29" s="35" t="s">
        <v>67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197">
        <v>4607111036537</v>
      </c>
      <c r="E30" s="198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198"/>
      <c r="T30" s="34"/>
      <c r="U30" s="34"/>
      <c r="V30" s="35" t="s">
        <v>67</v>
      </c>
      <c r="W30" s="193">
        <v>0</v>
      </c>
      <c r="X30" s="194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76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197">
        <v>4607111036599</v>
      </c>
      <c r="E31" s="198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198"/>
      <c r="T31" s="34"/>
      <c r="U31" s="34"/>
      <c r="V31" s="35" t="s">
        <v>67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68</v>
      </c>
      <c r="P32" s="214"/>
      <c r="Q32" s="214"/>
      <c r="R32" s="214"/>
      <c r="S32" s="214"/>
      <c r="T32" s="214"/>
      <c r="U32" s="215"/>
      <c r="V32" s="37" t="s">
        <v>67</v>
      </c>
      <c r="W32" s="195">
        <f>IFERROR(SUM(W28:W31),"0")</f>
        <v>0</v>
      </c>
      <c r="X32" s="195">
        <f>IFERROR(SUM(X28:X31),"0")</f>
        <v>0</v>
      </c>
      <c r="Y32" s="195">
        <f>IFERROR(IF(Y28="",0,Y28),"0")+IFERROR(IF(Y29="",0,Y29),"0")+IFERROR(IF(Y30="",0,Y30),"0")+IFERROR(IF(Y31="",0,Y31),"0")</f>
        <v>0</v>
      </c>
      <c r="Z32" s="196"/>
      <c r="AA32" s="196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68</v>
      </c>
      <c r="P33" s="214"/>
      <c r="Q33" s="214"/>
      <c r="R33" s="214"/>
      <c r="S33" s="214"/>
      <c r="T33" s="214"/>
      <c r="U33" s="215"/>
      <c r="V33" s="37" t="s">
        <v>69</v>
      </c>
      <c r="W33" s="195">
        <f>IFERROR(SUMPRODUCT(W28:W31*H28:H31),"0")</f>
        <v>0</v>
      </c>
      <c r="X33" s="195">
        <f>IFERROR(SUMPRODUCT(X28:X31*H28:H31),"0")</f>
        <v>0</v>
      </c>
      <c r="Y33" s="37"/>
      <c r="Z33" s="196"/>
      <c r="AA33" s="196"/>
    </row>
    <row r="34" spans="1:67" ht="16.5" customHeight="1" x14ac:dyDescent="0.25">
      <c r="A34" s="228" t="s">
        <v>83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8"/>
      <c r="AA34" s="188"/>
    </row>
    <row r="35" spans="1:67" ht="14.25" customHeight="1" x14ac:dyDescent="0.25">
      <c r="A35" s="204" t="s">
        <v>62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9"/>
      <c r="AA35" s="189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197">
        <v>4607111036285</v>
      </c>
      <c r="E36" s="198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198"/>
      <c r="T36" s="34"/>
      <c r="U36" s="34"/>
      <c r="V36" s="35" t="s">
        <v>67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197">
        <v>4607111036308</v>
      </c>
      <c r="E37" s="198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5" t="s">
        <v>88</v>
      </c>
      <c r="P37" s="200"/>
      <c r="Q37" s="200"/>
      <c r="R37" s="200"/>
      <c r="S37" s="198"/>
      <c r="T37" s="34"/>
      <c r="U37" s="34"/>
      <c r="V37" s="35" t="s">
        <v>67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4301070884</v>
      </c>
      <c r="D38" s="197">
        <v>4607111036315</v>
      </c>
      <c r="E38" s="198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198"/>
      <c r="T38" s="34"/>
      <c r="U38" s="34"/>
      <c r="V38" s="35" t="s">
        <v>67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91</v>
      </c>
      <c r="B39" s="54" t="s">
        <v>92</v>
      </c>
      <c r="C39" s="31">
        <v>4301070864</v>
      </c>
      <c r="D39" s="197">
        <v>4607111036292</v>
      </c>
      <c r="E39" s="198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198"/>
      <c r="T39" s="34"/>
      <c r="U39" s="34"/>
      <c r="V39" s="35" t="s">
        <v>67</v>
      </c>
      <c r="W39" s="193">
        <v>48</v>
      </c>
      <c r="X39" s="194">
        <f>IFERROR(IF(W39="","",W39),"")</f>
        <v>48</v>
      </c>
      <c r="Y39" s="36">
        <f>IFERROR(IF(W39="","",W39*0.0155),"")</f>
        <v>0.74399999999999999</v>
      </c>
      <c r="Z39" s="56"/>
      <c r="AA39" s="57"/>
      <c r="AE39" s="67"/>
      <c r="BB39" s="76" t="s">
        <v>1</v>
      </c>
      <c r="BL39" s="67">
        <f>IFERROR(W39*I39,"0")</f>
        <v>300.95999999999998</v>
      </c>
      <c r="BM39" s="67">
        <f>IFERROR(X39*I39,"0")</f>
        <v>300.95999999999998</v>
      </c>
      <c r="BN39" s="67">
        <f>IFERROR(W39/J39,"0")</f>
        <v>0.5714285714285714</v>
      </c>
      <c r="BO39" s="67">
        <f>IFERROR(X39/J39,"0")</f>
        <v>0.5714285714285714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68</v>
      </c>
      <c r="P40" s="214"/>
      <c r="Q40" s="214"/>
      <c r="R40" s="214"/>
      <c r="S40" s="214"/>
      <c r="T40" s="214"/>
      <c r="U40" s="215"/>
      <c r="V40" s="37" t="s">
        <v>67</v>
      </c>
      <c r="W40" s="195">
        <f>IFERROR(SUM(W36:W39),"0")</f>
        <v>48</v>
      </c>
      <c r="X40" s="195">
        <f>IFERROR(SUM(X36:X39),"0")</f>
        <v>48</v>
      </c>
      <c r="Y40" s="195">
        <f>IFERROR(IF(Y36="",0,Y36),"0")+IFERROR(IF(Y37="",0,Y37),"0")+IFERROR(IF(Y38="",0,Y38),"0")+IFERROR(IF(Y39="",0,Y39),"0")</f>
        <v>0.74399999999999999</v>
      </c>
      <c r="Z40" s="196"/>
      <c r="AA40" s="196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68</v>
      </c>
      <c r="P41" s="214"/>
      <c r="Q41" s="214"/>
      <c r="R41" s="214"/>
      <c r="S41" s="214"/>
      <c r="T41" s="214"/>
      <c r="U41" s="215"/>
      <c r="V41" s="37" t="s">
        <v>69</v>
      </c>
      <c r="W41" s="195">
        <f>IFERROR(SUMPRODUCT(W36:W39*H36:H39),"0")</f>
        <v>288</v>
      </c>
      <c r="X41" s="195">
        <f>IFERROR(SUMPRODUCT(X36:X39*H36:H39),"0")</f>
        <v>288</v>
      </c>
      <c r="Y41" s="37"/>
      <c r="Z41" s="196"/>
      <c r="AA41" s="196"/>
    </row>
    <row r="42" spans="1:67" ht="16.5" customHeight="1" x14ac:dyDescent="0.25">
      <c r="A42" s="228" t="s">
        <v>93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8"/>
      <c r="AA42" s="188"/>
    </row>
    <row r="43" spans="1:67" ht="14.25" customHeight="1" x14ac:dyDescent="0.25">
      <c r="A43" s="204" t="s">
        <v>94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9"/>
      <c r="AA43" s="189"/>
    </row>
    <row r="44" spans="1:67" ht="16.5" customHeight="1" x14ac:dyDescent="0.25">
      <c r="A44" s="54" t="s">
        <v>95</v>
      </c>
      <c r="B44" s="54" t="s">
        <v>96</v>
      </c>
      <c r="C44" s="31">
        <v>4301190046</v>
      </c>
      <c r="D44" s="197">
        <v>4607111038951</v>
      </c>
      <c r="E44" s="198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198"/>
      <c r="T44" s="34"/>
      <c r="U44" s="34"/>
      <c r="V44" s="35" t="s">
        <v>67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76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98</v>
      </c>
      <c r="B45" s="54" t="s">
        <v>99</v>
      </c>
      <c r="C45" s="31">
        <v>4301190010</v>
      </c>
      <c r="D45" s="197">
        <v>4607111037596</v>
      </c>
      <c r="E45" s="198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198"/>
      <c r="T45" s="34"/>
      <c r="U45" s="34"/>
      <c r="V45" s="35" t="s">
        <v>67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4301190047</v>
      </c>
      <c r="D46" s="197">
        <v>4607111038579</v>
      </c>
      <c r="E46" s="198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198"/>
      <c r="T46" s="34"/>
      <c r="U46" s="34"/>
      <c r="V46" s="35" t="s">
        <v>67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4301190022</v>
      </c>
      <c r="D47" s="197">
        <v>4607111037053</v>
      </c>
      <c r="E47" s="198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198"/>
      <c r="T47" s="34"/>
      <c r="U47" s="34"/>
      <c r="V47" s="35" t="s">
        <v>67</v>
      </c>
      <c r="W47" s="193">
        <v>20</v>
      </c>
      <c r="X47" s="194">
        <f t="shared" si="0"/>
        <v>20</v>
      </c>
      <c r="Y47" s="36">
        <f t="shared" si="1"/>
        <v>0.19</v>
      </c>
      <c r="Z47" s="56"/>
      <c r="AA47" s="57"/>
      <c r="AE47" s="67"/>
      <c r="BB47" s="80" t="s">
        <v>76</v>
      </c>
      <c r="BL47" s="67">
        <f t="shared" si="2"/>
        <v>31.836000000000002</v>
      </c>
      <c r="BM47" s="67">
        <f t="shared" si="3"/>
        <v>31.836000000000002</v>
      </c>
      <c r="BN47" s="67">
        <f t="shared" si="4"/>
        <v>0.15384615384615385</v>
      </c>
      <c r="BO47" s="67">
        <f t="shared" si="5"/>
        <v>0.15384615384615385</v>
      </c>
    </row>
    <row r="48" spans="1:67" ht="27" customHeight="1" x14ac:dyDescent="0.25">
      <c r="A48" s="54" t="s">
        <v>104</v>
      </c>
      <c r="B48" s="54" t="s">
        <v>105</v>
      </c>
      <c r="C48" s="31">
        <v>4301190023</v>
      </c>
      <c r="D48" s="197">
        <v>4607111037060</v>
      </c>
      <c r="E48" s="198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198"/>
      <c r="T48" s="34"/>
      <c r="U48" s="34"/>
      <c r="V48" s="35" t="s">
        <v>67</v>
      </c>
      <c r="W48" s="193">
        <v>20</v>
      </c>
      <c r="X48" s="194">
        <f t="shared" si="0"/>
        <v>20</v>
      </c>
      <c r="Y48" s="36">
        <f t="shared" si="1"/>
        <v>0.19</v>
      </c>
      <c r="Z48" s="56"/>
      <c r="AA48" s="57"/>
      <c r="AE48" s="67"/>
      <c r="BB48" s="81" t="s">
        <v>76</v>
      </c>
      <c r="BL48" s="67">
        <f t="shared" si="2"/>
        <v>31.836000000000002</v>
      </c>
      <c r="BM48" s="67">
        <f t="shared" si="3"/>
        <v>31.836000000000002</v>
      </c>
      <c r="BN48" s="67">
        <f t="shared" si="4"/>
        <v>0.15384615384615385</v>
      </c>
      <c r="BO48" s="67">
        <f t="shared" si="5"/>
        <v>0.15384615384615385</v>
      </c>
    </row>
    <row r="49" spans="1:67" ht="27" customHeight="1" x14ac:dyDescent="0.25">
      <c r="A49" s="54" t="s">
        <v>106</v>
      </c>
      <c r="B49" s="54" t="s">
        <v>107</v>
      </c>
      <c r="C49" s="31">
        <v>4301190049</v>
      </c>
      <c r="D49" s="197">
        <v>4607111038968</v>
      </c>
      <c r="E49" s="198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97</v>
      </c>
      <c r="L49" s="33" t="s">
        <v>66</v>
      </c>
      <c r="M49" s="33"/>
      <c r="N49" s="32">
        <v>365</v>
      </c>
      <c r="O49" s="30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198"/>
      <c r="T49" s="34"/>
      <c r="U49" s="34"/>
      <c r="V49" s="35" t="s">
        <v>67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76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68</v>
      </c>
      <c r="P50" s="214"/>
      <c r="Q50" s="214"/>
      <c r="R50" s="214"/>
      <c r="S50" s="214"/>
      <c r="T50" s="214"/>
      <c r="U50" s="215"/>
      <c r="V50" s="37" t="s">
        <v>67</v>
      </c>
      <c r="W50" s="195">
        <f>IFERROR(SUM(W44:W49),"0")</f>
        <v>40</v>
      </c>
      <c r="X50" s="195">
        <f>IFERROR(SUM(X44:X49),"0")</f>
        <v>40</v>
      </c>
      <c r="Y50" s="195">
        <f>IFERROR(IF(Y44="",0,Y44),"0")+IFERROR(IF(Y45="",0,Y45),"0")+IFERROR(IF(Y46="",0,Y46),"0")+IFERROR(IF(Y47="",0,Y47),"0")+IFERROR(IF(Y48="",0,Y48),"0")+IFERROR(IF(Y49="",0,Y49),"0")</f>
        <v>0.38</v>
      </c>
      <c r="Z50" s="196"/>
      <c r="AA50" s="196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68</v>
      </c>
      <c r="P51" s="214"/>
      <c r="Q51" s="214"/>
      <c r="R51" s="214"/>
      <c r="S51" s="214"/>
      <c r="T51" s="214"/>
      <c r="U51" s="215"/>
      <c r="V51" s="37" t="s">
        <v>69</v>
      </c>
      <c r="W51" s="195">
        <f>IFERROR(SUMPRODUCT(W44:W49*H44:H49),"0")</f>
        <v>48</v>
      </c>
      <c r="X51" s="195">
        <f>IFERROR(SUMPRODUCT(X44:X49*H44:H49),"0")</f>
        <v>48</v>
      </c>
      <c r="Y51" s="37"/>
      <c r="Z51" s="196"/>
      <c r="AA51" s="196"/>
    </row>
    <row r="52" spans="1:67" ht="16.5" customHeight="1" x14ac:dyDescent="0.25">
      <c r="A52" s="228" t="s">
        <v>108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8"/>
      <c r="AA52" s="188"/>
    </row>
    <row r="53" spans="1:67" ht="14.25" customHeight="1" x14ac:dyDescent="0.25">
      <c r="A53" s="204" t="s">
        <v>62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9"/>
      <c r="AA53" s="189"/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197">
        <v>4607111037190</v>
      </c>
      <c r="E54" s="198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198"/>
      <c r="T54" s="34"/>
      <c r="U54" s="34"/>
      <c r="V54" s="35" t="s">
        <v>67</v>
      </c>
      <c r="W54" s="193">
        <v>0</v>
      </c>
      <c r="X54" s="194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197">
        <v>4607111037183</v>
      </c>
      <c r="E55" s="198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198"/>
      <c r="T55" s="34"/>
      <c r="U55" s="34"/>
      <c r="V55" s="35" t="s">
        <v>67</v>
      </c>
      <c r="W55" s="193">
        <v>108</v>
      </c>
      <c r="X55" s="194">
        <f t="shared" si="6"/>
        <v>108</v>
      </c>
      <c r="Y55" s="36">
        <f t="shared" si="7"/>
        <v>1.6739999999999999</v>
      </c>
      <c r="Z55" s="56"/>
      <c r="AA55" s="57"/>
      <c r="AE55" s="67"/>
      <c r="BB55" s="84" t="s">
        <v>1</v>
      </c>
      <c r="BL55" s="67">
        <f t="shared" si="8"/>
        <v>808.48799999999994</v>
      </c>
      <c r="BM55" s="67">
        <f t="shared" si="9"/>
        <v>808.48799999999994</v>
      </c>
      <c r="BN55" s="67">
        <f t="shared" si="10"/>
        <v>1.2857142857142858</v>
      </c>
      <c r="BO55" s="67">
        <f t="shared" si="11"/>
        <v>1.2857142857142858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197">
        <v>4607111037091</v>
      </c>
      <c r="E56" s="198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198"/>
      <c r="T56" s="34"/>
      <c r="U56" s="34"/>
      <c r="V56" s="35" t="s">
        <v>67</v>
      </c>
      <c r="W56" s="193">
        <v>60</v>
      </c>
      <c r="X56" s="194">
        <f t="shared" si="6"/>
        <v>60</v>
      </c>
      <c r="Y56" s="36">
        <f t="shared" si="7"/>
        <v>0.92999999999999994</v>
      </c>
      <c r="Z56" s="56"/>
      <c r="AA56" s="57"/>
      <c r="AE56" s="67"/>
      <c r="BB56" s="85" t="s">
        <v>1</v>
      </c>
      <c r="BL56" s="67">
        <f t="shared" si="8"/>
        <v>426.6</v>
      </c>
      <c r="BM56" s="67">
        <f t="shared" si="9"/>
        <v>426.6</v>
      </c>
      <c r="BN56" s="67">
        <f t="shared" si="10"/>
        <v>0.7142857142857143</v>
      </c>
      <c r="BO56" s="67">
        <f t="shared" si="11"/>
        <v>0.7142857142857143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197">
        <v>4607111036902</v>
      </c>
      <c r="E57" s="198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198"/>
      <c r="T57" s="34"/>
      <c r="U57" s="34"/>
      <c r="V57" s="35" t="s">
        <v>67</v>
      </c>
      <c r="W57" s="193">
        <v>12</v>
      </c>
      <c r="X57" s="194">
        <f t="shared" si="6"/>
        <v>12</v>
      </c>
      <c r="Y57" s="36">
        <f t="shared" si="7"/>
        <v>0.186</v>
      </c>
      <c r="Z57" s="56"/>
      <c r="AA57" s="57"/>
      <c r="AE57" s="67"/>
      <c r="BB57" s="86" t="s">
        <v>1</v>
      </c>
      <c r="BL57" s="67">
        <f t="shared" si="8"/>
        <v>89.16</v>
      </c>
      <c r="BM57" s="67">
        <f t="shared" si="9"/>
        <v>89.16</v>
      </c>
      <c r="BN57" s="67">
        <f t="shared" si="10"/>
        <v>0.14285714285714285</v>
      </c>
      <c r="BO57" s="67">
        <f t="shared" si="11"/>
        <v>0.14285714285714285</v>
      </c>
    </row>
    <row r="58" spans="1:67" ht="27" customHeight="1" x14ac:dyDescent="0.25">
      <c r="A58" s="54" t="s">
        <v>117</v>
      </c>
      <c r="B58" s="54" t="s">
        <v>118</v>
      </c>
      <c r="C58" s="31">
        <v>4301070969</v>
      </c>
      <c r="D58" s="197">
        <v>4607111036858</v>
      </c>
      <c r="E58" s="198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7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198"/>
      <c r="T58" s="34"/>
      <c r="U58" s="34"/>
      <c r="V58" s="35" t="s">
        <v>67</v>
      </c>
      <c r="W58" s="193">
        <v>0</v>
      </c>
      <c r="X58" s="194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119</v>
      </c>
      <c r="B59" s="54" t="s">
        <v>120</v>
      </c>
      <c r="C59" s="31">
        <v>4301070947</v>
      </c>
      <c r="D59" s="197">
        <v>4607111037510</v>
      </c>
      <c r="E59" s="198"/>
      <c r="F59" s="192">
        <v>0.8</v>
      </c>
      <c r="G59" s="32">
        <v>8</v>
      </c>
      <c r="H59" s="192">
        <v>6.4</v>
      </c>
      <c r="I59" s="192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0"/>
      <c r="Q59" s="200"/>
      <c r="R59" s="200"/>
      <c r="S59" s="198"/>
      <c r="T59" s="34"/>
      <c r="U59" s="34"/>
      <c r="V59" s="35" t="s">
        <v>67</v>
      </c>
      <c r="W59" s="193">
        <v>0</v>
      </c>
      <c r="X59" s="194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4301070968</v>
      </c>
      <c r="D60" s="197">
        <v>4607111036889</v>
      </c>
      <c r="E60" s="198"/>
      <c r="F60" s="192">
        <v>0.9</v>
      </c>
      <c r="G60" s="32">
        <v>8</v>
      </c>
      <c r="H60" s="192">
        <v>7.2</v>
      </c>
      <c r="I60" s="192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0"/>
      <c r="Q60" s="200"/>
      <c r="R60" s="200"/>
      <c r="S60" s="198"/>
      <c r="T60" s="34"/>
      <c r="U60" s="34"/>
      <c r="V60" s="35" t="s">
        <v>67</v>
      </c>
      <c r="W60" s="193">
        <v>168</v>
      </c>
      <c r="X60" s="194">
        <f t="shared" si="6"/>
        <v>168</v>
      </c>
      <c r="Y60" s="36">
        <f t="shared" si="7"/>
        <v>2.6040000000000001</v>
      </c>
      <c r="Z60" s="56"/>
      <c r="AA60" s="57"/>
      <c r="AE60" s="67"/>
      <c r="BB60" s="89" t="s">
        <v>1</v>
      </c>
      <c r="BL60" s="67">
        <f t="shared" si="8"/>
        <v>1257.6479999999999</v>
      </c>
      <c r="BM60" s="67">
        <f t="shared" si="9"/>
        <v>1257.6479999999999</v>
      </c>
      <c r="BN60" s="67">
        <f t="shared" si="10"/>
        <v>2</v>
      </c>
      <c r="BO60" s="67">
        <f t="shared" si="11"/>
        <v>2</v>
      </c>
    </row>
    <row r="61" spans="1:67" x14ac:dyDescent="0.2">
      <c r="A61" s="218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68</v>
      </c>
      <c r="P61" s="214"/>
      <c r="Q61" s="214"/>
      <c r="R61" s="214"/>
      <c r="S61" s="214"/>
      <c r="T61" s="214"/>
      <c r="U61" s="215"/>
      <c r="V61" s="37" t="s">
        <v>67</v>
      </c>
      <c r="W61" s="195">
        <f>IFERROR(SUM(W54:W60),"0")</f>
        <v>348</v>
      </c>
      <c r="X61" s="195">
        <f>IFERROR(SUM(X54:X60),"0")</f>
        <v>348</v>
      </c>
      <c r="Y61" s="195">
        <f>IFERROR(IF(Y54="",0,Y54),"0")+IFERROR(IF(Y55="",0,Y55),"0")+IFERROR(IF(Y56="",0,Y56),"0")+IFERROR(IF(Y57="",0,Y57),"0")+IFERROR(IF(Y58="",0,Y58),"0")+IFERROR(IF(Y59="",0,Y59),"0")+IFERROR(IF(Y60="",0,Y60),"0")</f>
        <v>5.3940000000000001</v>
      </c>
      <c r="Z61" s="196"/>
      <c r="AA61" s="196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19"/>
      <c r="O62" s="213" t="s">
        <v>68</v>
      </c>
      <c r="P62" s="214"/>
      <c r="Q62" s="214"/>
      <c r="R62" s="214"/>
      <c r="S62" s="214"/>
      <c r="T62" s="214"/>
      <c r="U62" s="215"/>
      <c r="V62" s="37" t="s">
        <v>69</v>
      </c>
      <c r="W62" s="195">
        <f>IFERROR(SUMPRODUCT(W54:W60*H54:H60),"0")</f>
        <v>2486.4000000000005</v>
      </c>
      <c r="X62" s="195">
        <f>IFERROR(SUMPRODUCT(X54:X60*H54:H60),"0")</f>
        <v>2486.4000000000005</v>
      </c>
      <c r="Y62" s="37"/>
      <c r="Z62" s="196"/>
      <c r="AA62" s="196"/>
    </row>
    <row r="63" spans="1:67" ht="16.5" customHeight="1" x14ac:dyDescent="0.25">
      <c r="A63" s="228" t="s">
        <v>123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8"/>
      <c r="AA63" s="188"/>
    </row>
    <row r="64" spans="1:67" ht="14.25" customHeight="1" x14ac:dyDescent="0.25">
      <c r="A64" s="204" t="s">
        <v>62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9"/>
      <c r="AA64" s="189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197">
        <v>4607111037411</v>
      </c>
      <c r="E65" s="198"/>
      <c r="F65" s="192">
        <v>2.7</v>
      </c>
      <c r="G65" s="32">
        <v>1</v>
      </c>
      <c r="H65" s="192">
        <v>2.7</v>
      </c>
      <c r="I65" s="192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0"/>
      <c r="Q65" s="200"/>
      <c r="R65" s="200"/>
      <c r="S65" s="198"/>
      <c r="T65" s="34"/>
      <c r="U65" s="34"/>
      <c r="V65" s="35" t="s">
        <v>67</v>
      </c>
      <c r="W65" s="193">
        <v>108</v>
      </c>
      <c r="X65" s="194">
        <f>IFERROR(IF(W65="","",W65),"")</f>
        <v>108</v>
      </c>
      <c r="Y65" s="36">
        <f>IFERROR(IF(W65="","",W65*0.00502),"")</f>
        <v>0.54215999999999998</v>
      </c>
      <c r="Z65" s="56"/>
      <c r="AA65" s="57"/>
      <c r="AE65" s="67"/>
      <c r="BB65" s="90" t="s">
        <v>1</v>
      </c>
      <c r="BL65" s="67">
        <f>IFERROR(W65*I65,"0")</f>
        <v>303.82560000000001</v>
      </c>
      <c r="BM65" s="67">
        <f>IFERROR(X65*I65,"0")</f>
        <v>303.82560000000001</v>
      </c>
      <c r="BN65" s="67">
        <f>IFERROR(W65/J65,"0")</f>
        <v>0.46153846153846156</v>
      </c>
      <c r="BO65" s="67">
        <f>IFERROR(X65/J65,"0")</f>
        <v>0.46153846153846156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197">
        <v>4607111036728</v>
      </c>
      <c r="E66" s="198"/>
      <c r="F66" s="192">
        <v>5</v>
      </c>
      <c r="G66" s="32">
        <v>1</v>
      </c>
      <c r="H66" s="192">
        <v>5</v>
      </c>
      <c r="I66" s="192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0"/>
      <c r="Q66" s="200"/>
      <c r="R66" s="200"/>
      <c r="S66" s="198"/>
      <c r="T66" s="34"/>
      <c r="U66" s="34"/>
      <c r="V66" s="35" t="s">
        <v>67</v>
      </c>
      <c r="W66" s="193">
        <v>0</v>
      </c>
      <c r="X66" s="194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x14ac:dyDescent="0.2">
      <c r="A67" s="218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68</v>
      </c>
      <c r="P67" s="214"/>
      <c r="Q67" s="214"/>
      <c r="R67" s="214"/>
      <c r="S67" s="214"/>
      <c r="T67" s="214"/>
      <c r="U67" s="215"/>
      <c r="V67" s="37" t="s">
        <v>67</v>
      </c>
      <c r="W67" s="195">
        <f>IFERROR(SUM(W65:W66),"0")</f>
        <v>108</v>
      </c>
      <c r="X67" s="195">
        <f>IFERROR(SUM(X65:X66),"0")</f>
        <v>108</v>
      </c>
      <c r="Y67" s="195">
        <f>IFERROR(IF(Y65="",0,Y65),"0")+IFERROR(IF(Y66="",0,Y66),"0")</f>
        <v>0.54215999999999998</v>
      </c>
      <c r="Z67" s="196"/>
      <c r="AA67" s="196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19"/>
      <c r="O68" s="213" t="s">
        <v>68</v>
      </c>
      <c r="P68" s="214"/>
      <c r="Q68" s="214"/>
      <c r="R68" s="214"/>
      <c r="S68" s="214"/>
      <c r="T68" s="214"/>
      <c r="U68" s="215"/>
      <c r="V68" s="37" t="s">
        <v>69</v>
      </c>
      <c r="W68" s="195">
        <f>IFERROR(SUMPRODUCT(W65:W66*H65:H66),"0")</f>
        <v>291.60000000000002</v>
      </c>
      <c r="X68" s="195">
        <f>IFERROR(SUMPRODUCT(X65:X66*H65:H66),"0")</f>
        <v>291.60000000000002</v>
      </c>
      <c r="Y68" s="37"/>
      <c r="Z68" s="196"/>
      <c r="AA68" s="196"/>
    </row>
    <row r="69" spans="1:67" ht="16.5" customHeight="1" x14ac:dyDescent="0.25">
      <c r="A69" s="228" t="s">
        <v>129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8"/>
      <c r="AA69" s="188"/>
    </row>
    <row r="70" spans="1:67" ht="14.25" customHeight="1" x14ac:dyDescent="0.25">
      <c r="A70" s="204" t="s">
        <v>130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9"/>
      <c r="AA70" s="189"/>
    </row>
    <row r="71" spans="1:67" ht="27" customHeight="1" x14ac:dyDescent="0.25">
      <c r="A71" s="54" t="s">
        <v>131</v>
      </c>
      <c r="B71" s="54" t="s">
        <v>132</v>
      </c>
      <c r="C71" s="31">
        <v>4301135271</v>
      </c>
      <c r="D71" s="197">
        <v>4607111033659</v>
      </c>
      <c r="E71" s="198"/>
      <c r="F71" s="192">
        <v>0.3</v>
      </c>
      <c r="G71" s="32">
        <v>12</v>
      </c>
      <c r="H71" s="192">
        <v>3.6</v>
      </c>
      <c r="I71" s="192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7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0"/>
      <c r="Q71" s="200"/>
      <c r="R71" s="200"/>
      <c r="S71" s="198"/>
      <c r="T71" s="34"/>
      <c r="U71" s="34"/>
      <c r="V71" s="35" t="s">
        <v>67</v>
      </c>
      <c r="W71" s="193">
        <v>0</v>
      </c>
      <c r="X71" s="194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x14ac:dyDescent="0.2">
      <c r="A72" s="218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68</v>
      </c>
      <c r="P72" s="214"/>
      <c r="Q72" s="214"/>
      <c r="R72" s="214"/>
      <c r="S72" s="214"/>
      <c r="T72" s="214"/>
      <c r="U72" s="215"/>
      <c r="V72" s="37" t="s">
        <v>67</v>
      </c>
      <c r="W72" s="195">
        <f>IFERROR(SUM(W71:W71),"0")</f>
        <v>0</v>
      </c>
      <c r="X72" s="195">
        <f>IFERROR(SUM(X71:X71),"0")</f>
        <v>0</v>
      </c>
      <c r="Y72" s="195">
        <f>IFERROR(IF(Y71="",0,Y71),"0")</f>
        <v>0</v>
      </c>
      <c r="Z72" s="196"/>
      <c r="AA72" s="196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19"/>
      <c r="O73" s="213" t="s">
        <v>68</v>
      </c>
      <c r="P73" s="214"/>
      <c r="Q73" s="214"/>
      <c r="R73" s="214"/>
      <c r="S73" s="214"/>
      <c r="T73" s="214"/>
      <c r="U73" s="215"/>
      <c r="V73" s="37" t="s">
        <v>69</v>
      </c>
      <c r="W73" s="195">
        <f>IFERROR(SUMPRODUCT(W71:W71*H71:H71),"0")</f>
        <v>0</v>
      </c>
      <c r="X73" s="195">
        <f>IFERROR(SUMPRODUCT(X71:X71*H71:H71),"0")</f>
        <v>0</v>
      </c>
      <c r="Y73" s="37"/>
      <c r="Z73" s="196"/>
      <c r="AA73" s="196"/>
    </row>
    <row r="74" spans="1:67" ht="16.5" customHeight="1" x14ac:dyDescent="0.25">
      <c r="A74" s="228" t="s">
        <v>133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8"/>
      <c r="AA74" s="188"/>
    </row>
    <row r="75" spans="1:67" ht="14.25" customHeight="1" x14ac:dyDescent="0.25">
      <c r="A75" s="204" t="s">
        <v>134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9"/>
      <c r="AA75" s="189"/>
    </row>
    <row r="76" spans="1:67" ht="27" customHeight="1" x14ac:dyDescent="0.25">
      <c r="A76" s="54" t="s">
        <v>135</v>
      </c>
      <c r="B76" s="54" t="s">
        <v>136</v>
      </c>
      <c r="C76" s="31">
        <v>4301131021</v>
      </c>
      <c r="D76" s="197">
        <v>4607111034137</v>
      </c>
      <c r="E76" s="198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0"/>
      <c r="Q76" s="200"/>
      <c r="R76" s="200"/>
      <c r="S76" s="198"/>
      <c r="T76" s="34"/>
      <c r="U76" s="34"/>
      <c r="V76" s="35" t="s">
        <v>67</v>
      </c>
      <c r="W76" s="193">
        <v>28</v>
      </c>
      <c r="X76" s="194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76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ht="27" customHeight="1" x14ac:dyDescent="0.25">
      <c r="A77" s="54" t="s">
        <v>137</v>
      </c>
      <c r="B77" s="54" t="s">
        <v>138</v>
      </c>
      <c r="C77" s="31">
        <v>4301131022</v>
      </c>
      <c r="D77" s="197">
        <v>4607111034120</v>
      </c>
      <c r="E77" s="198"/>
      <c r="F77" s="192">
        <v>0.3</v>
      </c>
      <c r="G77" s="32">
        <v>12</v>
      </c>
      <c r="H77" s="192">
        <v>3.6</v>
      </c>
      <c r="I77" s="192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0"/>
      <c r="Q77" s="200"/>
      <c r="R77" s="200"/>
      <c r="S77" s="198"/>
      <c r="T77" s="34"/>
      <c r="U77" s="34"/>
      <c r="V77" s="35" t="s">
        <v>67</v>
      </c>
      <c r="W77" s="193">
        <v>28</v>
      </c>
      <c r="X77" s="194">
        <f>IFERROR(IF(W77="","",W77),"")</f>
        <v>28</v>
      </c>
      <c r="Y77" s="36">
        <f>IFERROR(IF(W77="","",W77*0.01788),"")</f>
        <v>0.50063999999999997</v>
      </c>
      <c r="Z77" s="56"/>
      <c r="AA77" s="57"/>
      <c r="AE77" s="67"/>
      <c r="BB77" s="94" t="s">
        <v>76</v>
      </c>
      <c r="BL77" s="67">
        <f>IFERROR(W77*I77,"0")</f>
        <v>120.50080000000001</v>
      </c>
      <c r="BM77" s="67">
        <f>IFERROR(X77*I77,"0")</f>
        <v>120.50080000000001</v>
      </c>
      <c r="BN77" s="67">
        <f>IFERROR(W77/J77,"0")</f>
        <v>0.4</v>
      </c>
      <c r="BO77" s="67">
        <f>IFERROR(X77/J77,"0")</f>
        <v>0.4</v>
      </c>
    </row>
    <row r="78" spans="1:67" x14ac:dyDescent="0.2">
      <c r="A78" s="218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68</v>
      </c>
      <c r="P78" s="214"/>
      <c r="Q78" s="214"/>
      <c r="R78" s="214"/>
      <c r="S78" s="214"/>
      <c r="T78" s="214"/>
      <c r="U78" s="215"/>
      <c r="V78" s="37" t="s">
        <v>67</v>
      </c>
      <c r="W78" s="195">
        <f>IFERROR(SUM(W76:W77),"0")</f>
        <v>56</v>
      </c>
      <c r="X78" s="195">
        <f>IFERROR(SUM(X76:X77),"0")</f>
        <v>56</v>
      </c>
      <c r="Y78" s="195">
        <f>IFERROR(IF(Y76="",0,Y76),"0")+IFERROR(IF(Y77="",0,Y77),"0")</f>
        <v>1.0012799999999999</v>
      </c>
      <c r="Z78" s="196"/>
      <c r="AA78" s="196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19"/>
      <c r="O79" s="213" t="s">
        <v>68</v>
      </c>
      <c r="P79" s="214"/>
      <c r="Q79" s="214"/>
      <c r="R79" s="214"/>
      <c r="S79" s="214"/>
      <c r="T79" s="214"/>
      <c r="U79" s="215"/>
      <c r="V79" s="37" t="s">
        <v>69</v>
      </c>
      <c r="W79" s="195">
        <f>IFERROR(SUMPRODUCT(W76:W77*H76:H77),"0")</f>
        <v>201.6</v>
      </c>
      <c r="X79" s="195">
        <f>IFERROR(SUMPRODUCT(X76:X77*H76:H77),"0")</f>
        <v>201.6</v>
      </c>
      <c r="Y79" s="37"/>
      <c r="Z79" s="196"/>
      <c r="AA79" s="196"/>
    </row>
    <row r="80" spans="1:67" ht="16.5" customHeight="1" x14ac:dyDescent="0.25">
      <c r="A80" s="228" t="s">
        <v>139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8"/>
      <c r="AA80" s="188"/>
    </row>
    <row r="81" spans="1:67" ht="14.25" customHeight="1" x14ac:dyDescent="0.25">
      <c r="A81" s="204" t="s">
        <v>130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9"/>
      <c r="AA81" s="189"/>
    </row>
    <row r="82" spans="1:67" ht="27" customHeight="1" x14ac:dyDescent="0.25">
      <c r="A82" s="54" t="s">
        <v>140</v>
      </c>
      <c r="B82" s="54" t="s">
        <v>141</v>
      </c>
      <c r="C82" s="31">
        <v>4301135285</v>
      </c>
      <c r="D82" s="197">
        <v>4607111036407</v>
      </c>
      <c r="E82" s="198"/>
      <c r="F82" s="192">
        <v>0.3</v>
      </c>
      <c r="G82" s="32">
        <v>14</v>
      </c>
      <c r="H82" s="192">
        <v>4.2</v>
      </c>
      <c r="I82" s="192">
        <v>4.5292000000000003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0"/>
      <c r="Q82" s="200"/>
      <c r="R82" s="200"/>
      <c r="S82" s="198"/>
      <c r="T82" s="34"/>
      <c r="U82" s="34"/>
      <c r="V82" s="35" t="s">
        <v>67</v>
      </c>
      <c r="W82" s="193">
        <v>14</v>
      </c>
      <c r="X82" s="194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76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customHeight="1" x14ac:dyDescent="0.25">
      <c r="A83" s="54" t="s">
        <v>142</v>
      </c>
      <c r="B83" s="54" t="s">
        <v>143</v>
      </c>
      <c r="C83" s="31">
        <v>4301135286</v>
      </c>
      <c r="D83" s="197">
        <v>4607111033628</v>
      </c>
      <c r="E83" s="198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0"/>
      <c r="Q83" s="200"/>
      <c r="R83" s="200"/>
      <c r="S83" s="198"/>
      <c r="T83" s="34"/>
      <c r="U83" s="34"/>
      <c r="V83" s="35" t="s">
        <v>67</v>
      </c>
      <c r="W83" s="193">
        <v>14</v>
      </c>
      <c r="X83" s="194">
        <f t="shared" si="12"/>
        <v>14</v>
      </c>
      <c r="Y83" s="36">
        <f t="shared" si="13"/>
        <v>0.25031999999999999</v>
      </c>
      <c r="Z83" s="56"/>
      <c r="AA83" s="57"/>
      <c r="AE83" s="67"/>
      <c r="BB83" s="96" t="s">
        <v>76</v>
      </c>
      <c r="BL83" s="67">
        <f t="shared" si="14"/>
        <v>60.250400000000006</v>
      </c>
      <c r="BM83" s="67">
        <f t="shared" si="15"/>
        <v>60.250400000000006</v>
      </c>
      <c r="BN83" s="67">
        <f t="shared" si="16"/>
        <v>0.2</v>
      </c>
      <c r="BO83" s="67">
        <f t="shared" si="17"/>
        <v>0.2</v>
      </c>
    </row>
    <row r="84" spans="1:67" ht="27" customHeight="1" x14ac:dyDescent="0.25">
      <c r="A84" s="54" t="s">
        <v>144</v>
      </c>
      <c r="B84" s="54" t="s">
        <v>145</v>
      </c>
      <c r="C84" s="31">
        <v>4301135292</v>
      </c>
      <c r="D84" s="197">
        <v>4607111033451</v>
      </c>
      <c r="E84" s="198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0"/>
      <c r="Q84" s="200"/>
      <c r="R84" s="200"/>
      <c r="S84" s="198"/>
      <c r="T84" s="34"/>
      <c r="U84" s="34"/>
      <c r="V84" s="35" t="s">
        <v>67</v>
      </c>
      <c r="W84" s="193">
        <v>140</v>
      </c>
      <c r="X84" s="194">
        <f t="shared" si="12"/>
        <v>140</v>
      </c>
      <c r="Y84" s="36">
        <f t="shared" si="13"/>
        <v>2.5032000000000001</v>
      </c>
      <c r="Z84" s="56"/>
      <c r="AA84" s="57"/>
      <c r="AE84" s="67"/>
      <c r="BB84" s="97" t="s">
        <v>76</v>
      </c>
      <c r="BL84" s="67">
        <f t="shared" si="14"/>
        <v>602.50400000000002</v>
      </c>
      <c r="BM84" s="67">
        <f t="shared" si="15"/>
        <v>602.50400000000002</v>
      </c>
      <c r="BN84" s="67">
        <f t="shared" si="16"/>
        <v>2</v>
      </c>
      <c r="BO84" s="67">
        <f t="shared" si="17"/>
        <v>2</v>
      </c>
    </row>
    <row r="85" spans="1:67" ht="27" customHeight="1" x14ac:dyDescent="0.25">
      <c r="A85" s="54" t="s">
        <v>146</v>
      </c>
      <c r="B85" s="54" t="s">
        <v>147</v>
      </c>
      <c r="C85" s="31">
        <v>4301135295</v>
      </c>
      <c r="D85" s="197">
        <v>4607111035141</v>
      </c>
      <c r="E85" s="198"/>
      <c r="F85" s="192">
        <v>0.3</v>
      </c>
      <c r="G85" s="32">
        <v>12</v>
      </c>
      <c r="H85" s="192">
        <v>3.6</v>
      </c>
      <c r="I85" s="192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0"/>
      <c r="Q85" s="200"/>
      <c r="R85" s="200"/>
      <c r="S85" s="198"/>
      <c r="T85" s="34"/>
      <c r="U85" s="34"/>
      <c r="V85" s="35" t="s">
        <v>67</v>
      </c>
      <c r="W85" s="193">
        <v>0</v>
      </c>
      <c r="X85" s="194">
        <f t="shared" si="12"/>
        <v>0</v>
      </c>
      <c r="Y85" s="36">
        <f t="shared" si="13"/>
        <v>0</v>
      </c>
      <c r="Z85" s="56"/>
      <c r="AA85" s="57"/>
      <c r="AE85" s="67"/>
      <c r="BB85" s="98" t="s">
        <v>76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148</v>
      </c>
      <c r="B86" s="54" t="s">
        <v>149</v>
      </c>
      <c r="C86" s="31">
        <v>4301135290</v>
      </c>
      <c r="D86" s="197">
        <v>4607111035028</v>
      </c>
      <c r="E86" s="198"/>
      <c r="F86" s="192">
        <v>0.48</v>
      </c>
      <c r="G86" s="32">
        <v>8</v>
      </c>
      <c r="H86" s="192">
        <v>3.84</v>
      </c>
      <c r="I86" s="192">
        <v>4.4488000000000003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0"/>
      <c r="Q86" s="200"/>
      <c r="R86" s="200"/>
      <c r="S86" s="198"/>
      <c r="T86" s="34"/>
      <c r="U86" s="34"/>
      <c r="V86" s="35" t="s">
        <v>67</v>
      </c>
      <c r="W86" s="193">
        <v>0</v>
      </c>
      <c r="X86" s="194">
        <f t="shared" si="12"/>
        <v>0</v>
      </c>
      <c r="Y86" s="36">
        <f t="shared" si="13"/>
        <v>0</v>
      </c>
      <c r="Z86" s="56"/>
      <c r="AA86" s="57"/>
      <c r="AE86" s="67"/>
      <c r="BB86" s="99" t="s">
        <v>76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150</v>
      </c>
      <c r="B87" s="54" t="s">
        <v>151</v>
      </c>
      <c r="C87" s="31">
        <v>4301135296</v>
      </c>
      <c r="D87" s="197">
        <v>4607111033444</v>
      </c>
      <c r="E87" s="198"/>
      <c r="F87" s="192">
        <v>0.3</v>
      </c>
      <c r="G87" s="32">
        <v>12</v>
      </c>
      <c r="H87" s="192">
        <v>3.6</v>
      </c>
      <c r="I87" s="192">
        <v>4.3036000000000003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30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0"/>
      <c r="Q87" s="200"/>
      <c r="R87" s="200"/>
      <c r="S87" s="198"/>
      <c r="T87" s="34"/>
      <c r="U87" s="34"/>
      <c r="V87" s="35" t="s">
        <v>67</v>
      </c>
      <c r="W87" s="193">
        <v>154</v>
      </c>
      <c r="X87" s="194">
        <f t="shared" si="12"/>
        <v>154</v>
      </c>
      <c r="Y87" s="36">
        <f t="shared" si="13"/>
        <v>2.75352</v>
      </c>
      <c r="Z87" s="56"/>
      <c r="AA87" s="57"/>
      <c r="AE87" s="67"/>
      <c r="BB87" s="100" t="s">
        <v>76</v>
      </c>
      <c r="BL87" s="67">
        <f t="shared" si="14"/>
        <v>662.75440000000003</v>
      </c>
      <c r="BM87" s="67">
        <f t="shared" si="15"/>
        <v>662.75440000000003</v>
      </c>
      <c r="BN87" s="67">
        <f t="shared" si="16"/>
        <v>2.2000000000000002</v>
      </c>
      <c r="BO87" s="67">
        <f t="shared" si="17"/>
        <v>2.2000000000000002</v>
      </c>
    </row>
    <row r="88" spans="1:67" x14ac:dyDescent="0.2">
      <c r="A88" s="218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68</v>
      </c>
      <c r="P88" s="214"/>
      <c r="Q88" s="214"/>
      <c r="R88" s="214"/>
      <c r="S88" s="214"/>
      <c r="T88" s="214"/>
      <c r="U88" s="215"/>
      <c r="V88" s="37" t="s">
        <v>67</v>
      </c>
      <c r="W88" s="195">
        <f>IFERROR(SUM(W82:W87),"0")</f>
        <v>322</v>
      </c>
      <c r="X88" s="195">
        <f>IFERROR(SUM(X82:X87),"0")</f>
        <v>322</v>
      </c>
      <c r="Y88" s="195">
        <f>IFERROR(IF(Y82="",0,Y82),"0")+IFERROR(IF(Y83="",0,Y83),"0")+IFERROR(IF(Y84="",0,Y84),"0")+IFERROR(IF(Y85="",0,Y85),"0")+IFERROR(IF(Y86="",0,Y86),"0")+IFERROR(IF(Y87="",0,Y87),"0")</f>
        <v>5.7573600000000003</v>
      </c>
      <c r="Z88" s="196"/>
      <c r="AA88" s="196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19"/>
      <c r="O89" s="213" t="s">
        <v>68</v>
      </c>
      <c r="P89" s="214"/>
      <c r="Q89" s="214"/>
      <c r="R89" s="214"/>
      <c r="S89" s="214"/>
      <c r="T89" s="214"/>
      <c r="U89" s="215"/>
      <c r="V89" s="37" t="s">
        <v>69</v>
      </c>
      <c r="W89" s="195">
        <f>IFERROR(SUMPRODUCT(W82:W87*H82:H87),"0")</f>
        <v>1167.5999999999999</v>
      </c>
      <c r="X89" s="195">
        <f>IFERROR(SUMPRODUCT(X82:X87*H82:H87),"0")</f>
        <v>1167.5999999999999</v>
      </c>
      <c r="Y89" s="37"/>
      <c r="Z89" s="196"/>
      <c r="AA89" s="196"/>
    </row>
    <row r="90" spans="1:67" ht="16.5" customHeight="1" x14ac:dyDescent="0.25">
      <c r="A90" s="228" t="s">
        <v>152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8"/>
      <c r="AA90" s="188"/>
    </row>
    <row r="91" spans="1:67" ht="14.25" customHeight="1" x14ac:dyDescent="0.25">
      <c r="A91" s="204" t="s">
        <v>152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9"/>
      <c r="AA91" s="189"/>
    </row>
    <row r="92" spans="1:67" ht="27" customHeight="1" x14ac:dyDescent="0.25">
      <c r="A92" s="54" t="s">
        <v>153</v>
      </c>
      <c r="B92" s="54" t="s">
        <v>154</v>
      </c>
      <c r="C92" s="31">
        <v>4301136042</v>
      </c>
      <c r="D92" s="197">
        <v>4607025784012</v>
      </c>
      <c r="E92" s="198"/>
      <c r="F92" s="192">
        <v>0.09</v>
      </c>
      <c r="G92" s="32">
        <v>24</v>
      </c>
      <c r="H92" s="192">
        <v>2.16</v>
      </c>
      <c r="I92" s="192">
        <v>2.4912000000000001</v>
      </c>
      <c r="J92" s="32">
        <v>126</v>
      </c>
      <c r="K92" s="32" t="s">
        <v>75</v>
      </c>
      <c r="L92" s="33" t="s">
        <v>66</v>
      </c>
      <c r="M92" s="33"/>
      <c r="N92" s="32">
        <v>180</v>
      </c>
      <c r="O92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0"/>
      <c r="Q92" s="200"/>
      <c r="R92" s="200"/>
      <c r="S92" s="198"/>
      <c r="T92" s="34"/>
      <c r="U92" s="34"/>
      <c r="V92" s="35" t="s">
        <v>67</v>
      </c>
      <c r="W92" s="193">
        <v>14</v>
      </c>
      <c r="X92" s="194">
        <f>IFERROR(IF(W92="","",W92),"")</f>
        <v>14</v>
      </c>
      <c r="Y92" s="36">
        <f>IFERROR(IF(W92="","",W92*0.00936),"")</f>
        <v>0.13103999999999999</v>
      </c>
      <c r="Z92" s="56"/>
      <c r="AA92" s="57"/>
      <c r="AE92" s="67"/>
      <c r="BB92" s="101" t="s">
        <v>76</v>
      </c>
      <c r="BL92" s="67">
        <f>IFERROR(W92*I92,"0")</f>
        <v>34.876800000000003</v>
      </c>
      <c r="BM92" s="67">
        <f>IFERROR(X92*I92,"0")</f>
        <v>34.876800000000003</v>
      </c>
      <c r="BN92" s="67">
        <f>IFERROR(W92/J92,"0")</f>
        <v>0.1111111111111111</v>
      </c>
      <c r="BO92" s="67">
        <f>IFERROR(X92/J92,"0")</f>
        <v>0.1111111111111111</v>
      </c>
    </row>
    <row r="93" spans="1:67" ht="27" customHeight="1" x14ac:dyDescent="0.25">
      <c r="A93" s="54" t="s">
        <v>155</v>
      </c>
      <c r="B93" s="54" t="s">
        <v>156</v>
      </c>
      <c r="C93" s="31">
        <v>4301136040</v>
      </c>
      <c r="D93" s="197">
        <v>4607025784319</v>
      </c>
      <c r="E93" s="198"/>
      <c r="F93" s="192">
        <v>0.36</v>
      </c>
      <c r="G93" s="32">
        <v>10</v>
      </c>
      <c r="H93" s="192">
        <v>3.6</v>
      </c>
      <c r="I93" s="192">
        <v>4.2439999999999998</v>
      </c>
      <c r="J93" s="32">
        <v>70</v>
      </c>
      <c r="K93" s="32" t="s">
        <v>75</v>
      </c>
      <c r="L93" s="33" t="s">
        <v>66</v>
      </c>
      <c r="M93" s="33"/>
      <c r="N93" s="32">
        <v>180</v>
      </c>
      <c r="O93" s="30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0"/>
      <c r="Q93" s="200"/>
      <c r="R93" s="200"/>
      <c r="S93" s="198"/>
      <c r="T93" s="34"/>
      <c r="U93" s="34"/>
      <c r="V93" s="35" t="s">
        <v>67</v>
      </c>
      <c r="W93" s="193">
        <v>0</v>
      </c>
      <c r="X93" s="194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157</v>
      </c>
      <c r="B94" s="54" t="s">
        <v>158</v>
      </c>
      <c r="C94" s="31">
        <v>4301136039</v>
      </c>
      <c r="D94" s="197">
        <v>4607111035370</v>
      </c>
      <c r="E94" s="198"/>
      <c r="F94" s="192">
        <v>0.14000000000000001</v>
      </c>
      <c r="G94" s="32">
        <v>22</v>
      </c>
      <c r="H94" s="192">
        <v>3.08</v>
      </c>
      <c r="I94" s="192">
        <v>3.464</v>
      </c>
      <c r="J94" s="32">
        <v>84</v>
      </c>
      <c r="K94" s="32" t="s">
        <v>65</v>
      </c>
      <c r="L94" s="33" t="s">
        <v>66</v>
      </c>
      <c r="M94" s="33"/>
      <c r="N94" s="32">
        <v>180</v>
      </c>
      <c r="O94" s="26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0"/>
      <c r="Q94" s="200"/>
      <c r="R94" s="200"/>
      <c r="S94" s="198"/>
      <c r="T94" s="34"/>
      <c r="U94" s="34"/>
      <c r="V94" s="35" t="s">
        <v>67</v>
      </c>
      <c r="W94" s="193">
        <v>0</v>
      </c>
      <c r="X94" s="194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18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68</v>
      </c>
      <c r="P95" s="214"/>
      <c r="Q95" s="214"/>
      <c r="R95" s="214"/>
      <c r="S95" s="214"/>
      <c r="T95" s="214"/>
      <c r="U95" s="215"/>
      <c r="V95" s="37" t="s">
        <v>67</v>
      </c>
      <c r="W95" s="195">
        <f>IFERROR(SUM(W92:W94),"0")</f>
        <v>14</v>
      </c>
      <c r="X95" s="195">
        <f>IFERROR(SUM(X92:X94),"0")</f>
        <v>14</v>
      </c>
      <c r="Y95" s="195">
        <f>IFERROR(IF(Y92="",0,Y92),"0")+IFERROR(IF(Y93="",0,Y93),"0")+IFERROR(IF(Y94="",0,Y94),"0")</f>
        <v>0.13103999999999999</v>
      </c>
      <c r="Z95" s="196"/>
      <c r="AA95" s="196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19"/>
      <c r="O96" s="213" t="s">
        <v>68</v>
      </c>
      <c r="P96" s="214"/>
      <c r="Q96" s="214"/>
      <c r="R96" s="214"/>
      <c r="S96" s="214"/>
      <c r="T96" s="214"/>
      <c r="U96" s="215"/>
      <c r="V96" s="37" t="s">
        <v>69</v>
      </c>
      <c r="W96" s="195">
        <f>IFERROR(SUMPRODUCT(W92:W94*H92:H94),"0")</f>
        <v>30.240000000000002</v>
      </c>
      <c r="X96" s="195">
        <f>IFERROR(SUMPRODUCT(X92:X94*H92:H94),"0")</f>
        <v>30.240000000000002</v>
      </c>
      <c r="Y96" s="37"/>
      <c r="Z96" s="196"/>
      <c r="AA96" s="196"/>
    </row>
    <row r="97" spans="1:67" ht="16.5" customHeight="1" x14ac:dyDescent="0.25">
      <c r="A97" s="228" t="s">
        <v>159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8"/>
      <c r="AA97" s="188"/>
    </row>
    <row r="98" spans="1:67" ht="14.25" customHeight="1" x14ac:dyDescent="0.25">
      <c r="A98" s="204" t="s">
        <v>62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9"/>
      <c r="AA98" s="189"/>
    </row>
    <row r="99" spans="1:67" ht="27" customHeight="1" x14ac:dyDescent="0.25">
      <c r="A99" s="54" t="s">
        <v>160</v>
      </c>
      <c r="B99" s="54" t="s">
        <v>161</v>
      </c>
      <c r="C99" s="31">
        <v>4301070975</v>
      </c>
      <c r="D99" s="197">
        <v>4607111033970</v>
      </c>
      <c r="E99" s="198"/>
      <c r="F99" s="192">
        <v>0.43</v>
      </c>
      <c r="G99" s="32">
        <v>16</v>
      </c>
      <c r="H99" s="192">
        <v>6.88</v>
      </c>
      <c r="I99" s="192">
        <v>7.1996000000000002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0"/>
      <c r="Q99" s="200"/>
      <c r="R99" s="200"/>
      <c r="S99" s="198"/>
      <c r="T99" s="34"/>
      <c r="U99" s="34"/>
      <c r="V99" s="35" t="s">
        <v>67</v>
      </c>
      <c r="W99" s="193">
        <v>24</v>
      </c>
      <c r="X99" s="194">
        <f>IFERROR(IF(W99="","",W99),"")</f>
        <v>24</v>
      </c>
      <c r="Y99" s="36">
        <f>IFERROR(IF(W99="","",W99*0.0155),"")</f>
        <v>0.372</v>
      </c>
      <c r="Z99" s="56"/>
      <c r="AA99" s="57"/>
      <c r="AE99" s="67"/>
      <c r="BB99" s="104" t="s">
        <v>1</v>
      </c>
      <c r="BL99" s="67">
        <f>IFERROR(W99*I99,"0")</f>
        <v>172.79040000000001</v>
      </c>
      <c r="BM99" s="67">
        <f>IFERROR(X99*I99,"0")</f>
        <v>172.79040000000001</v>
      </c>
      <c r="BN99" s="67">
        <f>IFERROR(W99/J99,"0")</f>
        <v>0.2857142857142857</v>
      </c>
      <c r="BO99" s="67">
        <f>IFERROR(X99/J99,"0")</f>
        <v>0.2857142857142857</v>
      </c>
    </row>
    <row r="100" spans="1:67" ht="27" customHeight="1" x14ac:dyDescent="0.25">
      <c r="A100" s="54" t="s">
        <v>162</v>
      </c>
      <c r="B100" s="54" t="s">
        <v>163</v>
      </c>
      <c r="C100" s="31">
        <v>4301070976</v>
      </c>
      <c r="D100" s="197">
        <v>4607111034144</v>
      </c>
      <c r="E100" s="198"/>
      <c r="F100" s="192">
        <v>0.9</v>
      </c>
      <c r="G100" s="32">
        <v>8</v>
      </c>
      <c r="H100" s="192">
        <v>7.2</v>
      </c>
      <c r="I100" s="192">
        <v>7.4859999999999998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0"/>
      <c r="Q100" s="200"/>
      <c r="R100" s="200"/>
      <c r="S100" s="198"/>
      <c r="T100" s="34"/>
      <c r="U100" s="34"/>
      <c r="V100" s="35" t="s">
        <v>67</v>
      </c>
      <c r="W100" s="193">
        <v>216</v>
      </c>
      <c r="X100" s="194">
        <f>IFERROR(IF(W100="","",W100),"")</f>
        <v>216</v>
      </c>
      <c r="Y100" s="36">
        <f>IFERROR(IF(W100="","",W100*0.0155),"")</f>
        <v>3.3479999999999999</v>
      </c>
      <c r="Z100" s="56"/>
      <c r="AA100" s="57"/>
      <c r="AE100" s="67"/>
      <c r="BB100" s="105" t="s">
        <v>1</v>
      </c>
      <c r="BL100" s="67">
        <f>IFERROR(W100*I100,"0")</f>
        <v>1616.9759999999999</v>
      </c>
      <c r="BM100" s="67">
        <f>IFERROR(X100*I100,"0")</f>
        <v>1616.9759999999999</v>
      </c>
      <c r="BN100" s="67">
        <f>IFERROR(W100/J100,"0")</f>
        <v>2.5714285714285716</v>
      </c>
      <c r="BO100" s="67">
        <f>IFERROR(X100/J100,"0")</f>
        <v>2.5714285714285716</v>
      </c>
    </row>
    <row r="101" spans="1:67" ht="27" customHeight="1" x14ac:dyDescent="0.25">
      <c r="A101" s="54" t="s">
        <v>164</v>
      </c>
      <c r="B101" s="54" t="s">
        <v>165</v>
      </c>
      <c r="C101" s="31">
        <v>4301070973</v>
      </c>
      <c r="D101" s="197">
        <v>4607111033987</v>
      </c>
      <c r="E101" s="198"/>
      <c r="F101" s="192">
        <v>0.43</v>
      </c>
      <c r="G101" s="32">
        <v>16</v>
      </c>
      <c r="H101" s="192">
        <v>6.88</v>
      </c>
      <c r="I101" s="192">
        <v>7.1996000000000002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0"/>
      <c r="Q101" s="200"/>
      <c r="R101" s="200"/>
      <c r="S101" s="198"/>
      <c r="T101" s="34"/>
      <c r="U101" s="34"/>
      <c r="V101" s="35" t="s">
        <v>67</v>
      </c>
      <c r="W101" s="193">
        <v>12</v>
      </c>
      <c r="X101" s="194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customHeight="1" x14ac:dyDescent="0.25">
      <c r="A102" s="54" t="s">
        <v>166</v>
      </c>
      <c r="B102" s="54" t="s">
        <v>167</v>
      </c>
      <c r="C102" s="31">
        <v>4301070974</v>
      </c>
      <c r="D102" s="197">
        <v>4607111034151</v>
      </c>
      <c r="E102" s="198"/>
      <c r="F102" s="192">
        <v>0.9</v>
      </c>
      <c r="G102" s="32">
        <v>8</v>
      </c>
      <c r="H102" s="192">
        <v>7.2</v>
      </c>
      <c r="I102" s="192">
        <v>7.4859999999999998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8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0"/>
      <c r="Q102" s="200"/>
      <c r="R102" s="200"/>
      <c r="S102" s="198"/>
      <c r="T102" s="34"/>
      <c r="U102" s="34"/>
      <c r="V102" s="35" t="s">
        <v>67</v>
      </c>
      <c r="W102" s="193">
        <v>360</v>
      </c>
      <c r="X102" s="194">
        <f>IFERROR(IF(W102="","",W102),"")</f>
        <v>360</v>
      </c>
      <c r="Y102" s="36">
        <f>IFERROR(IF(W102="","",W102*0.0155),"")</f>
        <v>5.58</v>
      </c>
      <c r="Z102" s="56"/>
      <c r="AA102" s="57"/>
      <c r="AE102" s="67"/>
      <c r="BB102" s="107" t="s">
        <v>1</v>
      </c>
      <c r="BL102" s="67">
        <f>IFERROR(W102*I102,"0")</f>
        <v>2694.96</v>
      </c>
      <c r="BM102" s="67">
        <f>IFERROR(X102*I102,"0")</f>
        <v>2694.96</v>
      </c>
      <c r="BN102" s="67">
        <f>IFERROR(W102/J102,"0")</f>
        <v>4.2857142857142856</v>
      </c>
      <c r="BO102" s="67">
        <f>IFERROR(X102/J102,"0")</f>
        <v>4.2857142857142856</v>
      </c>
    </row>
    <row r="103" spans="1:67" ht="27" customHeight="1" x14ac:dyDescent="0.25">
      <c r="A103" s="54" t="s">
        <v>168</v>
      </c>
      <c r="B103" s="54" t="s">
        <v>169</v>
      </c>
      <c r="C103" s="31">
        <v>4301070958</v>
      </c>
      <c r="D103" s="197">
        <v>4607111038098</v>
      </c>
      <c r="E103" s="198"/>
      <c r="F103" s="192">
        <v>0.8</v>
      </c>
      <c r="G103" s="32">
        <v>8</v>
      </c>
      <c r="H103" s="192">
        <v>6.4</v>
      </c>
      <c r="I103" s="192">
        <v>6.6859999999999999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00"/>
      <c r="Q103" s="200"/>
      <c r="R103" s="200"/>
      <c r="S103" s="198"/>
      <c r="T103" s="34"/>
      <c r="U103" s="34"/>
      <c r="V103" s="35" t="s">
        <v>67</v>
      </c>
      <c r="W103" s="193">
        <v>12</v>
      </c>
      <c r="X103" s="194">
        <f>IFERROR(IF(W103="","",W103),"")</f>
        <v>12</v>
      </c>
      <c r="Y103" s="36">
        <f>IFERROR(IF(W103="","",W103*0.0155),"")</f>
        <v>0.186</v>
      </c>
      <c r="Z103" s="56"/>
      <c r="AA103" s="57"/>
      <c r="AE103" s="67"/>
      <c r="BB103" s="108" t="s">
        <v>1</v>
      </c>
      <c r="BL103" s="67">
        <f>IFERROR(W103*I103,"0")</f>
        <v>80.231999999999999</v>
      </c>
      <c r="BM103" s="67">
        <f>IFERROR(X103*I103,"0")</f>
        <v>80.231999999999999</v>
      </c>
      <c r="BN103" s="67">
        <f>IFERROR(W103/J103,"0")</f>
        <v>0.14285714285714285</v>
      </c>
      <c r="BO103" s="67">
        <f>IFERROR(X103/J103,"0")</f>
        <v>0.14285714285714285</v>
      </c>
    </row>
    <row r="104" spans="1:67" x14ac:dyDescent="0.2">
      <c r="A104" s="218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68</v>
      </c>
      <c r="P104" s="214"/>
      <c r="Q104" s="214"/>
      <c r="R104" s="214"/>
      <c r="S104" s="214"/>
      <c r="T104" s="214"/>
      <c r="U104" s="215"/>
      <c r="V104" s="37" t="s">
        <v>67</v>
      </c>
      <c r="W104" s="195">
        <f>IFERROR(SUM(W99:W103),"0")</f>
        <v>624</v>
      </c>
      <c r="X104" s="195">
        <f>IFERROR(SUM(X99:X103),"0")</f>
        <v>624</v>
      </c>
      <c r="Y104" s="195">
        <f>IFERROR(IF(Y99="",0,Y99),"0")+IFERROR(IF(Y100="",0,Y100),"0")+IFERROR(IF(Y101="",0,Y101),"0")+IFERROR(IF(Y102="",0,Y102),"0")+IFERROR(IF(Y103="",0,Y103),"0")</f>
        <v>9.6720000000000006</v>
      </c>
      <c r="Z104" s="196"/>
      <c r="AA104" s="196"/>
    </row>
    <row r="105" spans="1:67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19"/>
      <c r="O105" s="213" t="s">
        <v>68</v>
      </c>
      <c r="P105" s="214"/>
      <c r="Q105" s="214"/>
      <c r="R105" s="214"/>
      <c r="S105" s="214"/>
      <c r="T105" s="214"/>
      <c r="U105" s="215"/>
      <c r="V105" s="37" t="s">
        <v>69</v>
      </c>
      <c r="W105" s="195">
        <f>IFERROR(SUMPRODUCT(W99:W103*H99:H103),"0")</f>
        <v>4471.68</v>
      </c>
      <c r="X105" s="195">
        <f>IFERROR(SUMPRODUCT(X99:X103*H99:H103),"0")</f>
        <v>4471.68</v>
      </c>
      <c r="Y105" s="37"/>
      <c r="Z105" s="196"/>
      <c r="AA105" s="196"/>
    </row>
    <row r="106" spans="1:67" ht="16.5" customHeight="1" x14ac:dyDescent="0.25">
      <c r="A106" s="228" t="s">
        <v>170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8"/>
      <c r="AA106" s="188"/>
    </row>
    <row r="107" spans="1:67" ht="14.25" customHeight="1" x14ac:dyDescent="0.25">
      <c r="A107" s="204" t="s">
        <v>130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189"/>
      <c r="AA107" s="189"/>
    </row>
    <row r="108" spans="1:67" ht="27" customHeight="1" x14ac:dyDescent="0.25">
      <c r="A108" s="54" t="s">
        <v>171</v>
      </c>
      <c r="B108" s="54" t="s">
        <v>172</v>
      </c>
      <c r="C108" s="31">
        <v>4301135299</v>
      </c>
      <c r="D108" s="197">
        <v>4607111033994</v>
      </c>
      <c r="E108" s="198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0"/>
      <c r="Q108" s="200"/>
      <c r="R108" s="200"/>
      <c r="S108" s="198"/>
      <c r="T108" s="34"/>
      <c r="U108" s="34"/>
      <c r="V108" s="35" t="s">
        <v>67</v>
      </c>
      <c r="W108" s="193">
        <v>126</v>
      </c>
      <c r="X108" s="194">
        <f>IFERROR(IF(W108="","",W108),"")</f>
        <v>126</v>
      </c>
      <c r="Y108" s="36">
        <f>IFERROR(IF(W108="","",W108*0.01788),"")</f>
        <v>2.2528800000000002</v>
      </c>
      <c r="Z108" s="56"/>
      <c r="AA108" s="57"/>
      <c r="AE108" s="67"/>
      <c r="BB108" s="109" t="s">
        <v>76</v>
      </c>
      <c r="BL108" s="67">
        <f>IFERROR(W108*I108,"0")</f>
        <v>466.65359999999998</v>
      </c>
      <c r="BM108" s="67">
        <f>IFERROR(X108*I108,"0")</f>
        <v>466.65359999999998</v>
      </c>
      <c r="BN108" s="67">
        <f>IFERROR(W108/J108,"0")</f>
        <v>1.8</v>
      </c>
      <c r="BO108" s="67">
        <f>IFERROR(X108/J108,"0")</f>
        <v>1.8</v>
      </c>
    </row>
    <row r="109" spans="1:67" ht="27" customHeight="1" x14ac:dyDescent="0.25">
      <c r="A109" s="54" t="s">
        <v>173</v>
      </c>
      <c r="B109" s="54" t="s">
        <v>174</v>
      </c>
      <c r="C109" s="31">
        <v>4301135289</v>
      </c>
      <c r="D109" s="197">
        <v>4607111034014</v>
      </c>
      <c r="E109" s="198"/>
      <c r="F109" s="192">
        <v>0.25</v>
      </c>
      <c r="G109" s="32">
        <v>12</v>
      </c>
      <c r="H109" s="192">
        <v>3</v>
      </c>
      <c r="I109" s="192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198"/>
      <c r="T109" s="34"/>
      <c r="U109" s="34"/>
      <c r="V109" s="35" t="s">
        <v>67</v>
      </c>
      <c r="W109" s="193">
        <v>266</v>
      </c>
      <c r="X109" s="194">
        <f>IFERROR(IF(W109="","",W109),"")</f>
        <v>266</v>
      </c>
      <c r="Y109" s="36">
        <f>IFERROR(IF(W109="","",W109*0.01788),"")</f>
        <v>4.7560799999999999</v>
      </c>
      <c r="Z109" s="56"/>
      <c r="AA109" s="57"/>
      <c r="AE109" s="67"/>
      <c r="BB109" s="110" t="s">
        <v>76</v>
      </c>
      <c r="BL109" s="67">
        <f>IFERROR(W109*I109,"0")</f>
        <v>985.15759999999989</v>
      </c>
      <c r="BM109" s="67">
        <f>IFERROR(X109*I109,"0")</f>
        <v>985.15759999999989</v>
      </c>
      <c r="BN109" s="67">
        <f>IFERROR(W109/J109,"0")</f>
        <v>3.8</v>
      </c>
      <c r="BO109" s="67">
        <f>IFERROR(X109/J109,"0")</f>
        <v>3.8</v>
      </c>
    </row>
    <row r="110" spans="1:67" x14ac:dyDescent="0.2">
      <c r="A110" s="218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68</v>
      </c>
      <c r="P110" s="214"/>
      <c r="Q110" s="214"/>
      <c r="R110" s="214"/>
      <c r="S110" s="214"/>
      <c r="T110" s="214"/>
      <c r="U110" s="215"/>
      <c r="V110" s="37" t="s">
        <v>67</v>
      </c>
      <c r="W110" s="195">
        <f>IFERROR(SUM(W108:W109),"0")</f>
        <v>392</v>
      </c>
      <c r="X110" s="195">
        <f>IFERROR(SUM(X108:X109),"0")</f>
        <v>392</v>
      </c>
      <c r="Y110" s="195">
        <f>IFERROR(IF(Y108="",0,Y108),"0")+IFERROR(IF(Y109="",0,Y109),"0")</f>
        <v>7.0089600000000001</v>
      </c>
      <c r="Z110" s="196"/>
      <c r="AA110" s="196"/>
    </row>
    <row r="111" spans="1:67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19"/>
      <c r="O111" s="213" t="s">
        <v>68</v>
      </c>
      <c r="P111" s="214"/>
      <c r="Q111" s="214"/>
      <c r="R111" s="214"/>
      <c r="S111" s="214"/>
      <c r="T111" s="214"/>
      <c r="U111" s="215"/>
      <c r="V111" s="37" t="s">
        <v>69</v>
      </c>
      <c r="W111" s="195">
        <f>IFERROR(SUMPRODUCT(W108:W109*H108:H109),"0")</f>
        <v>1176</v>
      </c>
      <c r="X111" s="195">
        <f>IFERROR(SUMPRODUCT(X108:X109*H108:H109),"0")</f>
        <v>1176</v>
      </c>
      <c r="Y111" s="37"/>
      <c r="Z111" s="196"/>
      <c r="AA111" s="196"/>
    </row>
    <row r="112" spans="1:67" ht="16.5" customHeight="1" x14ac:dyDescent="0.25">
      <c r="A112" s="228" t="s">
        <v>175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8"/>
      <c r="AA112" s="188"/>
    </row>
    <row r="113" spans="1:67" ht="14.25" customHeight="1" x14ac:dyDescent="0.25">
      <c r="A113" s="204" t="s">
        <v>130</v>
      </c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189"/>
      <c r="AA113" s="189"/>
    </row>
    <row r="114" spans="1:67" ht="16.5" customHeight="1" x14ac:dyDescent="0.25">
      <c r="A114" s="54" t="s">
        <v>176</v>
      </c>
      <c r="B114" s="54" t="s">
        <v>177</v>
      </c>
      <c r="C114" s="31">
        <v>4301135311</v>
      </c>
      <c r="D114" s="197">
        <v>4607111039095</v>
      </c>
      <c r="E114" s="198"/>
      <c r="F114" s="192">
        <v>0.25</v>
      </c>
      <c r="G114" s="32">
        <v>12</v>
      </c>
      <c r="H114" s="192">
        <v>3</v>
      </c>
      <c r="I114" s="192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">
        <v>178</v>
      </c>
      <c r="P114" s="200"/>
      <c r="Q114" s="200"/>
      <c r="R114" s="200"/>
      <c r="S114" s="198"/>
      <c r="T114" s="34"/>
      <c r="U114" s="34"/>
      <c r="V114" s="35" t="s">
        <v>67</v>
      </c>
      <c r="W114" s="193">
        <v>0</v>
      </c>
      <c r="X114" s="194">
        <f>IFERROR(IF(W114="","",W114),"")</f>
        <v>0</v>
      </c>
      <c r="Y114" s="36">
        <f>IFERROR(IF(W114="","",W114*0.01788),"")</f>
        <v>0</v>
      </c>
      <c r="Z114" s="56"/>
      <c r="AA114" s="57" t="s">
        <v>179</v>
      </c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180</v>
      </c>
      <c r="B115" s="54" t="s">
        <v>181</v>
      </c>
      <c r="C115" s="31">
        <v>4301135282</v>
      </c>
      <c r="D115" s="197">
        <v>4607111034199</v>
      </c>
      <c r="E115" s="198"/>
      <c r="F115" s="192">
        <v>0.25</v>
      </c>
      <c r="G115" s="32">
        <v>12</v>
      </c>
      <c r="H115" s="192">
        <v>3</v>
      </c>
      <c r="I115" s="192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8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198"/>
      <c r="T115" s="34"/>
      <c r="U115" s="34"/>
      <c r="V115" s="35" t="s">
        <v>67</v>
      </c>
      <c r="W115" s="193">
        <v>238</v>
      </c>
      <c r="X115" s="194">
        <f>IFERROR(IF(W115="","",W115),"")</f>
        <v>238</v>
      </c>
      <c r="Y115" s="36">
        <f>IFERROR(IF(W115="","",W115*0.01788),"")</f>
        <v>4.2554400000000001</v>
      </c>
      <c r="Z115" s="56"/>
      <c r="AA115" s="57"/>
      <c r="AE115" s="67"/>
      <c r="BB115" s="112" t="s">
        <v>76</v>
      </c>
      <c r="BL115" s="67">
        <f>IFERROR(W115*I115,"0")</f>
        <v>881.45679999999993</v>
      </c>
      <c r="BM115" s="67">
        <f>IFERROR(X115*I115,"0")</f>
        <v>881.45679999999993</v>
      </c>
      <c r="BN115" s="67">
        <f>IFERROR(W115/J115,"0")</f>
        <v>3.4</v>
      </c>
      <c r="BO115" s="67">
        <f>IFERROR(X115/J115,"0")</f>
        <v>3.4</v>
      </c>
    </row>
    <row r="116" spans="1:67" x14ac:dyDescent="0.2">
      <c r="A116" s="218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19"/>
      <c r="O116" s="213" t="s">
        <v>68</v>
      </c>
      <c r="P116" s="214"/>
      <c r="Q116" s="214"/>
      <c r="R116" s="214"/>
      <c r="S116" s="214"/>
      <c r="T116" s="214"/>
      <c r="U116" s="215"/>
      <c r="V116" s="37" t="s">
        <v>67</v>
      </c>
      <c r="W116" s="195">
        <f>IFERROR(SUM(W114:W115),"0")</f>
        <v>238</v>
      </c>
      <c r="X116" s="195">
        <f>IFERROR(SUM(X114:X115),"0")</f>
        <v>238</v>
      </c>
      <c r="Y116" s="195">
        <f>IFERROR(IF(Y114="",0,Y114),"0")+IFERROR(IF(Y115="",0,Y115),"0")</f>
        <v>4.2554400000000001</v>
      </c>
      <c r="Z116" s="196"/>
      <c r="AA116" s="196"/>
    </row>
    <row r="117" spans="1:67" x14ac:dyDescent="0.2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19"/>
      <c r="O117" s="213" t="s">
        <v>68</v>
      </c>
      <c r="P117" s="214"/>
      <c r="Q117" s="214"/>
      <c r="R117" s="214"/>
      <c r="S117" s="214"/>
      <c r="T117" s="214"/>
      <c r="U117" s="215"/>
      <c r="V117" s="37" t="s">
        <v>69</v>
      </c>
      <c r="W117" s="195">
        <f>IFERROR(SUMPRODUCT(W114:W115*H114:H115),"0")</f>
        <v>714</v>
      </c>
      <c r="X117" s="195">
        <f>IFERROR(SUMPRODUCT(X114:X115*H114:H115),"0")</f>
        <v>714</v>
      </c>
      <c r="Y117" s="37"/>
      <c r="Z117" s="196"/>
      <c r="AA117" s="196"/>
    </row>
    <row r="118" spans="1:67" ht="16.5" customHeight="1" x14ac:dyDescent="0.25">
      <c r="A118" s="228" t="s">
        <v>182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8"/>
      <c r="AA118" s="188"/>
    </row>
    <row r="119" spans="1:67" ht="14.25" customHeight="1" x14ac:dyDescent="0.25">
      <c r="A119" s="204" t="s">
        <v>130</v>
      </c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189"/>
      <c r="AA119" s="189"/>
    </row>
    <row r="120" spans="1:67" ht="27" customHeight="1" x14ac:dyDescent="0.25">
      <c r="A120" s="54" t="s">
        <v>183</v>
      </c>
      <c r="B120" s="54" t="s">
        <v>184</v>
      </c>
      <c r="C120" s="31">
        <v>4301130003</v>
      </c>
      <c r="D120" s="197">
        <v>4607111034687</v>
      </c>
      <c r="E120" s="198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0"/>
      <c r="Q120" s="200"/>
      <c r="R120" s="200"/>
      <c r="S120" s="198"/>
      <c r="T120" s="34"/>
      <c r="U120" s="34"/>
      <c r="V120" s="35" t="s">
        <v>67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185</v>
      </c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186</v>
      </c>
      <c r="B121" s="54" t="s">
        <v>187</v>
      </c>
      <c r="C121" s="31">
        <v>4301135275</v>
      </c>
      <c r="D121" s="197">
        <v>4607111034380</v>
      </c>
      <c r="E121" s="198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0"/>
      <c r="Q121" s="200"/>
      <c r="R121" s="200"/>
      <c r="S121" s="198"/>
      <c r="T121" s="34"/>
      <c r="U121" s="34"/>
      <c r="V121" s="35" t="s">
        <v>67</v>
      </c>
      <c r="W121" s="193">
        <v>14</v>
      </c>
      <c r="X121" s="194">
        <f>IFERROR(IF(W121="","",W121),"")</f>
        <v>14</v>
      </c>
      <c r="Y121" s="36">
        <f>IFERROR(IF(W121="","",W121*0.01788),"")</f>
        <v>0.25031999999999999</v>
      </c>
      <c r="Z121" s="56"/>
      <c r="AA121" s="57"/>
      <c r="AE121" s="67"/>
      <c r="BB121" s="114" t="s">
        <v>76</v>
      </c>
      <c r="BL121" s="67">
        <f>IFERROR(W121*I121,"0")</f>
        <v>45.919999999999995</v>
      </c>
      <c r="BM121" s="67">
        <f>IFERROR(X121*I121,"0")</f>
        <v>45.919999999999995</v>
      </c>
      <c r="BN121" s="67">
        <f>IFERROR(W121/J121,"0")</f>
        <v>0.2</v>
      </c>
      <c r="BO121" s="67">
        <f>IFERROR(X121/J121,"0")</f>
        <v>0.2</v>
      </c>
    </row>
    <row r="122" spans="1:67" ht="27" customHeight="1" x14ac:dyDescent="0.25">
      <c r="A122" s="54" t="s">
        <v>188</v>
      </c>
      <c r="B122" s="54" t="s">
        <v>189</v>
      </c>
      <c r="C122" s="31">
        <v>4301135277</v>
      </c>
      <c r="D122" s="197">
        <v>4607111034397</v>
      </c>
      <c r="E122" s="198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5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200"/>
      <c r="Q122" s="200"/>
      <c r="R122" s="200"/>
      <c r="S122" s="198"/>
      <c r="T122" s="34"/>
      <c r="U122" s="34"/>
      <c r="V122" s="35" t="s">
        <v>67</v>
      </c>
      <c r="W122" s="193">
        <v>112</v>
      </c>
      <c r="X122" s="194">
        <f>IFERROR(IF(W122="","",W122),"")</f>
        <v>112</v>
      </c>
      <c r="Y122" s="36">
        <f>IFERROR(IF(W122="","",W122*0.01788),"")</f>
        <v>2.0025599999999999</v>
      </c>
      <c r="Z122" s="56"/>
      <c r="AA122" s="57"/>
      <c r="AE122" s="67"/>
      <c r="BB122" s="115" t="s">
        <v>76</v>
      </c>
      <c r="BL122" s="67">
        <f>IFERROR(W122*I122,"0")</f>
        <v>367.35999999999996</v>
      </c>
      <c r="BM122" s="67">
        <f>IFERROR(X122*I122,"0")</f>
        <v>367.35999999999996</v>
      </c>
      <c r="BN122" s="67">
        <f>IFERROR(W122/J122,"0")</f>
        <v>1.6</v>
      </c>
      <c r="BO122" s="67">
        <f>IFERROR(X122/J122,"0")</f>
        <v>1.6</v>
      </c>
    </row>
    <row r="123" spans="1:67" x14ac:dyDescent="0.2">
      <c r="A123" s="218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68</v>
      </c>
      <c r="P123" s="214"/>
      <c r="Q123" s="214"/>
      <c r="R123" s="214"/>
      <c r="S123" s="214"/>
      <c r="T123" s="214"/>
      <c r="U123" s="215"/>
      <c r="V123" s="37" t="s">
        <v>67</v>
      </c>
      <c r="W123" s="195">
        <f>IFERROR(SUM(W120:W122),"0")</f>
        <v>126</v>
      </c>
      <c r="X123" s="195">
        <f>IFERROR(SUM(X120:X122),"0")</f>
        <v>126</v>
      </c>
      <c r="Y123" s="195">
        <f>IFERROR(IF(Y120="",0,Y120),"0")+IFERROR(IF(Y121="",0,Y121),"0")+IFERROR(IF(Y122="",0,Y122),"0")</f>
        <v>2.2528799999999998</v>
      </c>
      <c r="Z123" s="196"/>
      <c r="AA123" s="196"/>
    </row>
    <row r="124" spans="1:67" x14ac:dyDescent="0.2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19"/>
      <c r="O124" s="213" t="s">
        <v>68</v>
      </c>
      <c r="P124" s="214"/>
      <c r="Q124" s="214"/>
      <c r="R124" s="214"/>
      <c r="S124" s="214"/>
      <c r="T124" s="214"/>
      <c r="U124" s="215"/>
      <c r="V124" s="37" t="s">
        <v>69</v>
      </c>
      <c r="W124" s="195">
        <f>IFERROR(SUMPRODUCT(W120:W122*H120:H122),"0")</f>
        <v>378</v>
      </c>
      <c r="X124" s="195">
        <f>IFERROR(SUMPRODUCT(X120:X122*H120:H122),"0")</f>
        <v>378</v>
      </c>
      <c r="Y124" s="37"/>
      <c r="Z124" s="196"/>
      <c r="AA124" s="196"/>
    </row>
    <row r="125" spans="1:67" ht="16.5" customHeight="1" x14ac:dyDescent="0.25">
      <c r="A125" s="228" t="s">
        <v>190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8"/>
      <c r="AA125" s="188"/>
    </row>
    <row r="126" spans="1:67" ht="14.25" customHeight="1" x14ac:dyDescent="0.25">
      <c r="A126" s="204" t="s">
        <v>130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189"/>
      <c r="AA126" s="189"/>
    </row>
    <row r="127" spans="1:67" ht="27" customHeight="1" x14ac:dyDescent="0.25">
      <c r="A127" s="54" t="s">
        <v>191</v>
      </c>
      <c r="B127" s="54" t="s">
        <v>192</v>
      </c>
      <c r="C127" s="31">
        <v>4301135279</v>
      </c>
      <c r="D127" s="197">
        <v>4607111035806</v>
      </c>
      <c r="E127" s="198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0"/>
      <c r="Q127" s="200"/>
      <c r="R127" s="200"/>
      <c r="S127" s="198"/>
      <c r="T127" s="34"/>
      <c r="U127" s="34"/>
      <c r="V127" s="35" t="s">
        <v>67</v>
      </c>
      <c r="W127" s="193">
        <v>0</v>
      </c>
      <c r="X127" s="194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18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68</v>
      </c>
      <c r="P128" s="214"/>
      <c r="Q128" s="214"/>
      <c r="R128" s="214"/>
      <c r="S128" s="214"/>
      <c r="T128" s="214"/>
      <c r="U128" s="215"/>
      <c r="V128" s="37" t="s">
        <v>67</v>
      </c>
      <c r="W128" s="195">
        <f>IFERROR(SUM(W127:W127),"0")</f>
        <v>0</v>
      </c>
      <c r="X128" s="195">
        <f>IFERROR(SUM(X127:X127),"0")</f>
        <v>0</v>
      </c>
      <c r="Y128" s="195">
        <f>IFERROR(IF(Y127="",0,Y127),"0")</f>
        <v>0</v>
      </c>
      <c r="Z128" s="196"/>
      <c r="AA128" s="196"/>
    </row>
    <row r="129" spans="1:67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19"/>
      <c r="O129" s="213" t="s">
        <v>68</v>
      </c>
      <c r="P129" s="214"/>
      <c r="Q129" s="214"/>
      <c r="R129" s="214"/>
      <c r="S129" s="214"/>
      <c r="T129" s="214"/>
      <c r="U129" s="215"/>
      <c r="V129" s="37" t="s">
        <v>69</v>
      </c>
      <c r="W129" s="195">
        <f>IFERROR(SUMPRODUCT(W127:W127*H127:H127),"0")</f>
        <v>0</v>
      </c>
      <c r="X129" s="195">
        <f>IFERROR(SUMPRODUCT(X127:X127*H127:H127),"0")</f>
        <v>0</v>
      </c>
      <c r="Y129" s="37"/>
      <c r="Z129" s="196"/>
      <c r="AA129" s="196"/>
    </row>
    <row r="130" spans="1:67" ht="16.5" customHeight="1" x14ac:dyDescent="0.25">
      <c r="A130" s="228" t="s">
        <v>193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8"/>
      <c r="AA130" s="188"/>
    </row>
    <row r="131" spans="1:67" ht="14.25" customHeight="1" x14ac:dyDescent="0.25">
      <c r="A131" s="204" t="s">
        <v>194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189"/>
      <c r="AA131" s="189"/>
    </row>
    <row r="132" spans="1:67" ht="27" customHeight="1" x14ac:dyDescent="0.25">
      <c r="A132" s="54" t="s">
        <v>195</v>
      </c>
      <c r="B132" s="54" t="s">
        <v>196</v>
      </c>
      <c r="C132" s="31">
        <v>4301070768</v>
      </c>
      <c r="D132" s="197">
        <v>4607111035639</v>
      </c>
      <c r="E132" s="198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197</v>
      </c>
      <c r="L132" s="33" t="s">
        <v>66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0"/>
      <c r="Q132" s="200"/>
      <c r="R132" s="200"/>
      <c r="S132" s="198"/>
      <c r="T132" s="34"/>
      <c r="U132" s="34"/>
      <c r="V132" s="35" t="s">
        <v>67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198</v>
      </c>
      <c r="B133" s="54" t="s">
        <v>199</v>
      </c>
      <c r="C133" s="31">
        <v>4301070797</v>
      </c>
      <c r="D133" s="197">
        <v>4607111035646</v>
      </c>
      <c r="E133" s="198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200</v>
      </c>
      <c r="L133" s="33" t="s">
        <v>66</v>
      </c>
      <c r="M133" s="33"/>
      <c r="N133" s="32">
        <v>180</v>
      </c>
      <c r="O133" s="39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0"/>
      <c r="Q133" s="200"/>
      <c r="R133" s="200"/>
      <c r="S133" s="198"/>
      <c r="T133" s="34"/>
      <c r="U133" s="34"/>
      <c r="V133" s="35" t="s">
        <v>67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x14ac:dyDescent="0.2">
      <c r="A134" s="218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68</v>
      </c>
      <c r="P134" s="214"/>
      <c r="Q134" s="214"/>
      <c r="R134" s="214"/>
      <c r="S134" s="214"/>
      <c r="T134" s="214"/>
      <c r="U134" s="215"/>
      <c r="V134" s="37" t="s">
        <v>67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19"/>
      <c r="O135" s="213" t="s">
        <v>68</v>
      </c>
      <c r="P135" s="214"/>
      <c r="Q135" s="214"/>
      <c r="R135" s="214"/>
      <c r="S135" s="214"/>
      <c r="T135" s="214"/>
      <c r="U135" s="215"/>
      <c r="V135" s="37" t="s">
        <v>69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customHeight="1" x14ac:dyDescent="0.25">
      <c r="A136" s="228" t="s">
        <v>201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8"/>
      <c r="AA136" s="188"/>
    </row>
    <row r="137" spans="1:67" ht="14.25" customHeight="1" x14ac:dyDescent="0.25">
      <c r="A137" s="204" t="s">
        <v>130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189"/>
      <c r="AA137" s="189"/>
    </row>
    <row r="138" spans="1:67" ht="27" customHeight="1" x14ac:dyDescent="0.25">
      <c r="A138" s="54" t="s">
        <v>202</v>
      </c>
      <c r="B138" s="54" t="s">
        <v>203</v>
      </c>
      <c r="C138" s="31">
        <v>4301135281</v>
      </c>
      <c r="D138" s="197">
        <v>4607111036568</v>
      </c>
      <c r="E138" s="198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0"/>
      <c r="Q138" s="200"/>
      <c r="R138" s="200"/>
      <c r="S138" s="198"/>
      <c r="T138" s="34"/>
      <c r="U138" s="34"/>
      <c r="V138" s="35" t="s">
        <v>67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76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x14ac:dyDescent="0.2">
      <c r="A139" s="218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68</v>
      </c>
      <c r="P139" s="214"/>
      <c r="Q139" s="214"/>
      <c r="R139" s="214"/>
      <c r="S139" s="214"/>
      <c r="T139" s="214"/>
      <c r="U139" s="215"/>
      <c r="V139" s="37" t="s">
        <v>67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x14ac:dyDescent="0.2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19"/>
      <c r="O140" s="213" t="s">
        <v>68</v>
      </c>
      <c r="P140" s="214"/>
      <c r="Q140" s="214"/>
      <c r="R140" s="214"/>
      <c r="S140" s="214"/>
      <c r="T140" s="214"/>
      <c r="U140" s="215"/>
      <c r="V140" s="37" t="s">
        <v>69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customHeight="1" x14ac:dyDescent="0.2">
      <c r="A141" s="202" t="s">
        <v>204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48"/>
      <c r="AA141" s="48"/>
    </row>
    <row r="142" spans="1:67" ht="16.5" customHeight="1" x14ac:dyDescent="0.25">
      <c r="A142" s="228" t="s">
        <v>205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8"/>
      <c r="AA142" s="188"/>
    </row>
    <row r="143" spans="1:67" ht="14.25" customHeight="1" x14ac:dyDescent="0.25">
      <c r="A143" s="204" t="s">
        <v>130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189"/>
      <c r="AA143" s="189"/>
    </row>
    <row r="144" spans="1:67" ht="16.5" customHeight="1" x14ac:dyDescent="0.25">
      <c r="A144" s="54" t="s">
        <v>206</v>
      </c>
      <c r="B144" s="54" t="s">
        <v>207</v>
      </c>
      <c r="C144" s="31">
        <v>4301135317</v>
      </c>
      <c r="D144" s="197">
        <v>4607111039057</v>
      </c>
      <c r="E144" s="198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126</v>
      </c>
      <c r="L144" s="33" t="s">
        <v>66</v>
      </c>
      <c r="M144" s="33"/>
      <c r="N144" s="32">
        <v>180</v>
      </c>
      <c r="O144" s="246" t="s">
        <v>208</v>
      </c>
      <c r="P144" s="200"/>
      <c r="Q144" s="200"/>
      <c r="R144" s="200"/>
      <c r="S144" s="198"/>
      <c r="T144" s="34"/>
      <c r="U144" s="34"/>
      <c r="V144" s="35" t="s">
        <v>67</v>
      </c>
      <c r="W144" s="193">
        <v>0</v>
      </c>
      <c r="X144" s="194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76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68</v>
      </c>
      <c r="P145" s="214"/>
      <c r="Q145" s="214"/>
      <c r="R145" s="214"/>
      <c r="S145" s="214"/>
      <c r="T145" s="214"/>
      <c r="U145" s="215"/>
      <c r="V145" s="37" t="s">
        <v>67</v>
      </c>
      <c r="W145" s="195">
        <f>IFERROR(SUM(W144:W144),"0")</f>
        <v>0</v>
      </c>
      <c r="X145" s="195">
        <f>IFERROR(SUM(X144:X144),"0")</f>
        <v>0</v>
      </c>
      <c r="Y145" s="195">
        <f>IFERROR(IF(Y144="",0,Y144),"0")</f>
        <v>0</v>
      </c>
      <c r="Z145" s="196"/>
      <c r="AA145" s="196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68</v>
      </c>
      <c r="P146" s="214"/>
      <c r="Q146" s="214"/>
      <c r="R146" s="214"/>
      <c r="S146" s="214"/>
      <c r="T146" s="214"/>
      <c r="U146" s="215"/>
      <c r="V146" s="37" t="s">
        <v>69</v>
      </c>
      <c r="W146" s="195">
        <f>IFERROR(SUMPRODUCT(W144:W144*H144:H144),"0")</f>
        <v>0</v>
      </c>
      <c r="X146" s="195">
        <f>IFERROR(SUMPRODUCT(X144:X144*H144:H144),"0")</f>
        <v>0</v>
      </c>
      <c r="Y146" s="37"/>
      <c r="Z146" s="196"/>
      <c r="AA146" s="196"/>
    </row>
    <row r="147" spans="1:67" ht="16.5" customHeight="1" x14ac:dyDescent="0.25">
      <c r="A147" s="228" t="s">
        <v>209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8"/>
      <c r="AA147" s="188"/>
    </row>
    <row r="148" spans="1:67" ht="14.25" customHeight="1" x14ac:dyDescent="0.25">
      <c r="A148" s="204" t="s">
        <v>194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9"/>
      <c r="AA148" s="189"/>
    </row>
    <row r="149" spans="1:67" ht="16.5" customHeight="1" x14ac:dyDescent="0.25">
      <c r="A149" s="54" t="s">
        <v>210</v>
      </c>
      <c r="B149" s="54" t="s">
        <v>211</v>
      </c>
      <c r="C149" s="31">
        <v>4301071010</v>
      </c>
      <c r="D149" s="197">
        <v>4607111037701</v>
      </c>
      <c r="E149" s="198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65</v>
      </c>
      <c r="L149" s="33" t="s">
        <v>66</v>
      </c>
      <c r="M149" s="33"/>
      <c r="N149" s="32">
        <v>180</v>
      </c>
      <c r="O149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0"/>
      <c r="Q149" s="200"/>
      <c r="R149" s="200"/>
      <c r="S149" s="198"/>
      <c r="T149" s="34"/>
      <c r="U149" s="34"/>
      <c r="V149" s="35" t="s">
        <v>67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76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68</v>
      </c>
      <c r="P150" s="214"/>
      <c r="Q150" s="214"/>
      <c r="R150" s="214"/>
      <c r="S150" s="214"/>
      <c r="T150" s="214"/>
      <c r="U150" s="215"/>
      <c r="V150" s="37" t="s">
        <v>67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68</v>
      </c>
      <c r="P151" s="214"/>
      <c r="Q151" s="214"/>
      <c r="R151" s="214"/>
      <c r="S151" s="214"/>
      <c r="T151" s="214"/>
      <c r="U151" s="215"/>
      <c r="V151" s="37" t="s">
        <v>69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customHeight="1" x14ac:dyDescent="0.25">
      <c r="A152" s="228" t="s">
        <v>212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8"/>
      <c r="AA152" s="188"/>
    </row>
    <row r="153" spans="1:67" ht="14.25" customHeight="1" x14ac:dyDescent="0.25">
      <c r="A153" s="204" t="s">
        <v>62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9"/>
      <c r="AA153" s="189"/>
    </row>
    <row r="154" spans="1:67" ht="16.5" customHeight="1" x14ac:dyDescent="0.25">
      <c r="A154" s="54" t="s">
        <v>213</v>
      </c>
      <c r="B154" s="54" t="s">
        <v>214</v>
      </c>
      <c r="C154" s="31">
        <v>4301071026</v>
      </c>
      <c r="D154" s="197">
        <v>4607111036384</v>
      </c>
      <c r="E154" s="198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7" t="s">
        <v>215</v>
      </c>
      <c r="P154" s="200"/>
      <c r="Q154" s="200"/>
      <c r="R154" s="200"/>
      <c r="S154" s="198"/>
      <c r="T154" s="34"/>
      <c r="U154" s="34"/>
      <c r="V154" s="35" t="s">
        <v>67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4301070956</v>
      </c>
      <c r="D155" s="197">
        <v>4640242180250</v>
      </c>
      <c r="E155" s="198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53" t="s">
        <v>218</v>
      </c>
      <c r="P155" s="200"/>
      <c r="Q155" s="200"/>
      <c r="R155" s="200"/>
      <c r="S155" s="198"/>
      <c r="T155" s="34"/>
      <c r="U155" s="34"/>
      <c r="V155" s="35" t="s">
        <v>67</v>
      </c>
      <c r="W155" s="193">
        <v>0</v>
      </c>
      <c r="X155" s="194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219</v>
      </c>
      <c r="B156" s="54" t="s">
        <v>220</v>
      </c>
      <c r="C156" s="31">
        <v>4301071028</v>
      </c>
      <c r="D156" s="197">
        <v>4607111036216</v>
      </c>
      <c r="E156" s="198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0"/>
      <c r="Q156" s="200"/>
      <c r="R156" s="200"/>
      <c r="S156" s="198"/>
      <c r="T156" s="34"/>
      <c r="U156" s="34"/>
      <c r="V156" s="35" t="s">
        <v>67</v>
      </c>
      <c r="W156" s="193">
        <v>0</v>
      </c>
      <c r="X156" s="194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customHeight="1" x14ac:dyDescent="0.25">
      <c r="A157" s="54" t="s">
        <v>221</v>
      </c>
      <c r="B157" s="54" t="s">
        <v>222</v>
      </c>
      <c r="C157" s="31">
        <v>4301071027</v>
      </c>
      <c r="D157" s="197">
        <v>4607111036278</v>
      </c>
      <c r="E157" s="198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65</v>
      </c>
      <c r="L157" s="33" t="s">
        <v>66</v>
      </c>
      <c r="M157" s="33"/>
      <c r="N157" s="32">
        <v>180</v>
      </c>
      <c r="O157" s="254" t="s">
        <v>223</v>
      </c>
      <c r="P157" s="200"/>
      <c r="Q157" s="200"/>
      <c r="R157" s="200"/>
      <c r="S157" s="198"/>
      <c r="T157" s="34"/>
      <c r="U157" s="34"/>
      <c r="V157" s="35" t="s">
        <v>67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68</v>
      </c>
      <c r="P158" s="214"/>
      <c r="Q158" s="214"/>
      <c r="R158" s="214"/>
      <c r="S158" s="214"/>
      <c r="T158" s="214"/>
      <c r="U158" s="215"/>
      <c r="V158" s="37" t="s">
        <v>67</v>
      </c>
      <c r="W158" s="195">
        <f>IFERROR(SUM(W154:W157),"0")</f>
        <v>0</v>
      </c>
      <c r="X158" s="195">
        <f>IFERROR(SUM(X154:X157),"0")</f>
        <v>0</v>
      </c>
      <c r="Y158" s="195">
        <f>IFERROR(IF(Y154="",0,Y154),"0")+IFERROR(IF(Y155="",0,Y155),"0")+IFERROR(IF(Y156="",0,Y156),"0")+IFERROR(IF(Y157="",0,Y157),"0")</f>
        <v>0</v>
      </c>
      <c r="Z158" s="196"/>
      <c r="AA158" s="196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68</v>
      </c>
      <c r="P159" s="214"/>
      <c r="Q159" s="214"/>
      <c r="R159" s="214"/>
      <c r="S159" s="214"/>
      <c r="T159" s="214"/>
      <c r="U159" s="215"/>
      <c r="V159" s="37" t="s">
        <v>69</v>
      </c>
      <c r="W159" s="195">
        <f>IFERROR(SUMPRODUCT(W154:W157*H154:H157),"0")</f>
        <v>0</v>
      </c>
      <c r="X159" s="195">
        <f>IFERROR(SUMPRODUCT(X154:X157*H154:H157),"0")</f>
        <v>0</v>
      </c>
      <c r="Y159" s="37"/>
      <c r="Z159" s="196"/>
      <c r="AA159" s="196"/>
    </row>
    <row r="160" spans="1:67" ht="14.25" customHeight="1" x14ac:dyDescent="0.25">
      <c r="A160" s="204" t="s">
        <v>224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9"/>
      <c r="AA160" s="189"/>
    </row>
    <row r="161" spans="1:67" ht="27" customHeight="1" x14ac:dyDescent="0.25">
      <c r="A161" s="54" t="s">
        <v>225</v>
      </c>
      <c r="B161" s="54" t="s">
        <v>226</v>
      </c>
      <c r="C161" s="31">
        <v>4301080153</v>
      </c>
      <c r="D161" s="197">
        <v>4607111036827</v>
      </c>
      <c r="E161" s="198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65</v>
      </c>
      <c r="L161" s="33" t="s">
        <v>66</v>
      </c>
      <c r="M161" s="33"/>
      <c r="N161" s="32">
        <v>90</v>
      </c>
      <c r="O161" s="3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0"/>
      <c r="Q161" s="200"/>
      <c r="R161" s="200"/>
      <c r="S161" s="198"/>
      <c r="T161" s="34"/>
      <c r="U161" s="34"/>
      <c r="V161" s="35" t="s">
        <v>67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227</v>
      </c>
      <c r="B162" s="54" t="s">
        <v>228</v>
      </c>
      <c r="C162" s="31">
        <v>4301080154</v>
      </c>
      <c r="D162" s="197">
        <v>4607111036834</v>
      </c>
      <c r="E162" s="198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0"/>
      <c r="Q162" s="200"/>
      <c r="R162" s="200"/>
      <c r="S162" s="198"/>
      <c r="T162" s="34"/>
      <c r="U162" s="34"/>
      <c r="V162" s="35" t="s">
        <v>67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68</v>
      </c>
      <c r="P163" s="214"/>
      <c r="Q163" s="214"/>
      <c r="R163" s="214"/>
      <c r="S163" s="214"/>
      <c r="T163" s="214"/>
      <c r="U163" s="215"/>
      <c r="V163" s="37" t="s">
        <v>67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68</v>
      </c>
      <c r="P164" s="214"/>
      <c r="Q164" s="214"/>
      <c r="R164" s="214"/>
      <c r="S164" s="214"/>
      <c r="T164" s="214"/>
      <c r="U164" s="215"/>
      <c r="V164" s="37" t="s">
        <v>69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customHeight="1" x14ac:dyDescent="0.2">
      <c r="A165" s="202" t="s">
        <v>229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48"/>
      <c r="AA165" s="48"/>
    </row>
    <row r="166" spans="1:67" ht="16.5" customHeight="1" x14ac:dyDescent="0.25">
      <c r="A166" s="228" t="s">
        <v>230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8"/>
      <c r="AA166" s="188"/>
    </row>
    <row r="167" spans="1:67" ht="14.25" customHeight="1" x14ac:dyDescent="0.25">
      <c r="A167" s="204" t="s">
        <v>72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9"/>
      <c r="AA167" s="189"/>
    </row>
    <row r="168" spans="1:67" ht="16.5" customHeight="1" x14ac:dyDescent="0.25">
      <c r="A168" s="54" t="s">
        <v>231</v>
      </c>
      <c r="B168" s="54" t="s">
        <v>232</v>
      </c>
      <c r="C168" s="31">
        <v>4301132097</v>
      </c>
      <c r="D168" s="197">
        <v>4607111035721</v>
      </c>
      <c r="E168" s="198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75</v>
      </c>
      <c r="L168" s="33" t="s">
        <v>66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0"/>
      <c r="Q168" s="200"/>
      <c r="R168" s="200"/>
      <c r="S168" s="198"/>
      <c r="T168" s="34"/>
      <c r="U168" s="34"/>
      <c r="V168" s="35" t="s">
        <v>67</v>
      </c>
      <c r="W168" s="193">
        <v>98</v>
      </c>
      <c r="X168" s="194">
        <f>IFERROR(IF(W168="","",W168),"")</f>
        <v>98</v>
      </c>
      <c r="Y168" s="36">
        <f>IFERROR(IF(W168="","",W168*0.01788),"")</f>
        <v>1.75224</v>
      </c>
      <c r="Z168" s="56"/>
      <c r="AA168" s="57"/>
      <c r="AE168" s="67"/>
      <c r="BB168" s="128" t="s">
        <v>76</v>
      </c>
      <c r="BL168" s="67">
        <f>IFERROR(W168*I168,"0")</f>
        <v>332.024</v>
      </c>
      <c r="BM168" s="67">
        <f>IFERROR(X168*I168,"0")</f>
        <v>332.024</v>
      </c>
      <c r="BN168" s="67">
        <f>IFERROR(W168/J168,"0")</f>
        <v>1.4</v>
      </c>
      <c r="BO168" s="67">
        <f>IFERROR(X168/J168,"0")</f>
        <v>1.4</v>
      </c>
    </row>
    <row r="169" spans="1:67" ht="27" customHeight="1" x14ac:dyDescent="0.25">
      <c r="A169" s="54" t="s">
        <v>233</v>
      </c>
      <c r="B169" s="54" t="s">
        <v>234</v>
      </c>
      <c r="C169" s="31">
        <v>4301132100</v>
      </c>
      <c r="D169" s="197">
        <v>4607111035691</v>
      </c>
      <c r="E169" s="198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1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0"/>
      <c r="Q169" s="200"/>
      <c r="R169" s="200"/>
      <c r="S169" s="198"/>
      <c r="T169" s="34"/>
      <c r="U169" s="34"/>
      <c r="V169" s="35" t="s">
        <v>67</v>
      </c>
      <c r="W169" s="193">
        <v>126</v>
      </c>
      <c r="X169" s="194">
        <f>IFERROR(IF(W169="","",W169),"")</f>
        <v>126</v>
      </c>
      <c r="Y169" s="36">
        <f>IFERROR(IF(W169="","",W169*0.01788),"")</f>
        <v>2.2528800000000002</v>
      </c>
      <c r="Z169" s="56"/>
      <c r="AA169" s="57"/>
      <c r="AE169" s="67"/>
      <c r="BB169" s="129" t="s">
        <v>76</v>
      </c>
      <c r="BL169" s="67">
        <f>IFERROR(W169*I169,"0")</f>
        <v>426.88799999999998</v>
      </c>
      <c r="BM169" s="67">
        <f>IFERROR(X169*I169,"0")</f>
        <v>426.88799999999998</v>
      </c>
      <c r="BN169" s="67">
        <f>IFERROR(W169/J169,"0")</f>
        <v>1.8</v>
      </c>
      <c r="BO169" s="67">
        <f>IFERROR(X169/J169,"0")</f>
        <v>1.8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68</v>
      </c>
      <c r="P170" s="214"/>
      <c r="Q170" s="214"/>
      <c r="R170" s="214"/>
      <c r="S170" s="214"/>
      <c r="T170" s="214"/>
      <c r="U170" s="215"/>
      <c r="V170" s="37" t="s">
        <v>67</v>
      </c>
      <c r="W170" s="195">
        <f>IFERROR(SUM(W168:W169),"0")</f>
        <v>224</v>
      </c>
      <c r="X170" s="195">
        <f>IFERROR(SUM(X168:X169),"0")</f>
        <v>224</v>
      </c>
      <c r="Y170" s="195">
        <f>IFERROR(IF(Y168="",0,Y168),"0")+IFERROR(IF(Y169="",0,Y169),"0")</f>
        <v>4.0051199999999998</v>
      </c>
      <c r="Z170" s="196"/>
      <c r="AA170" s="196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68</v>
      </c>
      <c r="P171" s="214"/>
      <c r="Q171" s="214"/>
      <c r="R171" s="214"/>
      <c r="S171" s="214"/>
      <c r="T171" s="214"/>
      <c r="U171" s="215"/>
      <c r="V171" s="37" t="s">
        <v>69</v>
      </c>
      <c r="W171" s="195">
        <f>IFERROR(SUMPRODUCT(W168:W169*H168:H169),"0")</f>
        <v>672</v>
      </c>
      <c r="X171" s="195">
        <f>IFERROR(SUMPRODUCT(X168:X169*H168:H169),"0")</f>
        <v>672</v>
      </c>
      <c r="Y171" s="37"/>
      <c r="Z171" s="196"/>
      <c r="AA171" s="196"/>
    </row>
    <row r="172" spans="1:67" ht="16.5" customHeight="1" x14ac:dyDescent="0.25">
      <c r="A172" s="228" t="s">
        <v>235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8"/>
      <c r="AA172" s="188"/>
    </row>
    <row r="173" spans="1:67" ht="14.25" customHeight="1" x14ac:dyDescent="0.25">
      <c r="A173" s="204" t="s">
        <v>235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9"/>
      <c r="AA173" s="189"/>
    </row>
    <row r="174" spans="1:67" ht="27" customHeight="1" x14ac:dyDescent="0.25">
      <c r="A174" s="54" t="s">
        <v>236</v>
      </c>
      <c r="B174" s="54" t="s">
        <v>237</v>
      </c>
      <c r="C174" s="31">
        <v>4301133002</v>
      </c>
      <c r="D174" s="197">
        <v>4607111035783</v>
      </c>
      <c r="E174" s="198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200</v>
      </c>
      <c r="L174" s="33" t="s">
        <v>66</v>
      </c>
      <c r="M174" s="33"/>
      <c r="N174" s="32">
        <v>180</v>
      </c>
      <c r="O174" s="36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0"/>
      <c r="Q174" s="200"/>
      <c r="R174" s="200"/>
      <c r="S174" s="198"/>
      <c r="T174" s="34"/>
      <c r="U174" s="34"/>
      <c r="V174" s="35" t="s">
        <v>67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76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68</v>
      </c>
      <c r="P175" s="214"/>
      <c r="Q175" s="214"/>
      <c r="R175" s="214"/>
      <c r="S175" s="214"/>
      <c r="T175" s="214"/>
      <c r="U175" s="215"/>
      <c r="V175" s="37" t="s">
        <v>67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68</v>
      </c>
      <c r="P176" s="214"/>
      <c r="Q176" s="214"/>
      <c r="R176" s="214"/>
      <c r="S176" s="214"/>
      <c r="T176" s="214"/>
      <c r="U176" s="215"/>
      <c r="V176" s="37" t="s">
        <v>69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customHeight="1" x14ac:dyDescent="0.25">
      <c r="A177" s="228" t="s">
        <v>229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8"/>
      <c r="AA177" s="188"/>
    </row>
    <row r="178" spans="1:67" ht="14.25" customHeight="1" x14ac:dyDescent="0.25">
      <c r="A178" s="204" t="s">
        <v>238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9"/>
      <c r="AA178" s="189"/>
    </row>
    <row r="179" spans="1:67" ht="27" customHeight="1" x14ac:dyDescent="0.25">
      <c r="A179" s="54" t="s">
        <v>239</v>
      </c>
      <c r="B179" s="54" t="s">
        <v>240</v>
      </c>
      <c r="C179" s="31">
        <v>4301051319</v>
      </c>
      <c r="D179" s="197">
        <v>4680115881204</v>
      </c>
      <c r="E179" s="198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65</v>
      </c>
      <c r="L179" s="33" t="s">
        <v>241</v>
      </c>
      <c r="M179" s="33"/>
      <c r="N179" s="32">
        <v>365</v>
      </c>
      <c r="O179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0"/>
      <c r="Q179" s="200"/>
      <c r="R179" s="200"/>
      <c r="S179" s="198"/>
      <c r="T179" s="34"/>
      <c r="U179" s="34"/>
      <c r="V179" s="35" t="s">
        <v>67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242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68</v>
      </c>
      <c r="P180" s="214"/>
      <c r="Q180" s="214"/>
      <c r="R180" s="214"/>
      <c r="S180" s="214"/>
      <c r="T180" s="214"/>
      <c r="U180" s="215"/>
      <c r="V180" s="37" t="s">
        <v>67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68</v>
      </c>
      <c r="P181" s="214"/>
      <c r="Q181" s="214"/>
      <c r="R181" s="214"/>
      <c r="S181" s="214"/>
      <c r="T181" s="214"/>
      <c r="U181" s="215"/>
      <c r="V181" s="37" t="s">
        <v>69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customHeight="1" x14ac:dyDescent="0.25">
      <c r="A182" s="228" t="s">
        <v>243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8"/>
      <c r="AA182" s="188"/>
    </row>
    <row r="183" spans="1:67" ht="14.25" customHeight="1" x14ac:dyDescent="0.25">
      <c r="A183" s="204" t="s">
        <v>72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9"/>
      <c r="AA183" s="189"/>
    </row>
    <row r="184" spans="1:67" ht="27" customHeight="1" x14ac:dyDescent="0.25">
      <c r="A184" s="54" t="s">
        <v>244</v>
      </c>
      <c r="B184" s="54" t="s">
        <v>245</v>
      </c>
      <c r="C184" s="31">
        <v>4301132079</v>
      </c>
      <c r="D184" s="197">
        <v>4607111038487</v>
      </c>
      <c r="E184" s="198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75</v>
      </c>
      <c r="L184" s="33" t="s">
        <v>66</v>
      </c>
      <c r="M184" s="33"/>
      <c r="N184" s="32">
        <v>180</v>
      </c>
      <c r="O184" s="2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0"/>
      <c r="Q184" s="200"/>
      <c r="R184" s="200"/>
      <c r="S184" s="198"/>
      <c r="T184" s="34"/>
      <c r="U184" s="34"/>
      <c r="V184" s="35" t="s">
        <v>67</v>
      </c>
      <c r="W184" s="193">
        <v>0</v>
      </c>
      <c r="X184" s="194">
        <f>IFERROR(IF(W184="","",W184),"")</f>
        <v>0</v>
      </c>
      <c r="Y184" s="36">
        <f>IFERROR(IF(W184="","",W184*0.01788),"")</f>
        <v>0</v>
      </c>
      <c r="Z184" s="56"/>
      <c r="AA184" s="57"/>
      <c r="AE184" s="67"/>
      <c r="BB184" s="132" t="s">
        <v>76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68</v>
      </c>
      <c r="P185" s="214"/>
      <c r="Q185" s="214"/>
      <c r="R185" s="214"/>
      <c r="S185" s="214"/>
      <c r="T185" s="214"/>
      <c r="U185" s="215"/>
      <c r="V185" s="37" t="s">
        <v>67</v>
      </c>
      <c r="W185" s="195">
        <f>IFERROR(SUM(W184:W184),"0")</f>
        <v>0</v>
      </c>
      <c r="X185" s="195">
        <f>IFERROR(SUM(X184:X184),"0")</f>
        <v>0</v>
      </c>
      <c r="Y185" s="195">
        <f>IFERROR(IF(Y184="",0,Y184),"0")</f>
        <v>0</v>
      </c>
      <c r="Z185" s="196"/>
      <c r="AA185" s="196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68</v>
      </c>
      <c r="P186" s="214"/>
      <c r="Q186" s="214"/>
      <c r="R186" s="214"/>
      <c r="S186" s="214"/>
      <c r="T186" s="214"/>
      <c r="U186" s="215"/>
      <c r="V186" s="37" t="s">
        <v>69</v>
      </c>
      <c r="W186" s="195">
        <f>IFERROR(SUMPRODUCT(W184:W184*H184:H184),"0")</f>
        <v>0</v>
      </c>
      <c r="X186" s="195">
        <f>IFERROR(SUMPRODUCT(X184:X184*H184:H184),"0")</f>
        <v>0</v>
      </c>
      <c r="Y186" s="37"/>
      <c r="Z186" s="196"/>
      <c r="AA186" s="196"/>
    </row>
    <row r="187" spans="1:67" ht="27.75" customHeight="1" x14ac:dyDescent="0.2">
      <c r="A187" s="202" t="s">
        <v>246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48"/>
      <c r="AA187" s="48"/>
    </row>
    <row r="188" spans="1:67" ht="16.5" customHeight="1" x14ac:dyDescent="0.25">
      <c r="A188" s="228" t="s">
        <v>247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8"/>
      <c r="AA188" s="188"/>
    </row>
    <row r="189" spans="1:67" ht="14.25" customHeight="1" x14ac:dyDescent="0.25">
      <c r="A189" s="204" t="s">
        <v>62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9"/>
      <c r="AA189" s="189"/>
    </row>
    <row r="190" spans="1:67" ht="16.5" customHeight="1" x14ac:dyDescent="0.25">
      <c r="A190" s="54" t="s">
        <v>248</v>
      </c>
      <c r="B190" s="54" t="s">
        <v>249</v>
      </c>
      <c r="C190" s="31">
        <v>4301070913</v>
      </c>
      <c r="D190" s="197">
        <v>4607111036957</v>
      </c>
      <c r="E190" s="198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65</v>
      </c>
      <c r="L190" s="33" t="s">
        <v>66</v>
      </c>
      <c r="M190" s="33"/>
      <c r="N190" s="32">
        <v>180</v>
      </c>
      <c r="O190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0"/>
      <c r="Q190" s="200"/>
      <c r="R190" s="200"/>
      <c r="S190" s="198"/>
      <c r="T190" s="34"/>
      <c r="U190" s="34"/>
      <c r="V190" s="35" t="s">
        <v>67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18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19"/>
      <c r="O191" s="213" t="s">
        <v>68</v>
      </c>
      <c r="P191" s="214"/>
      <c r="Q191" s="214"/>
      <c r="R191" s="214"/>
      <c r="S191" s="214"/>
      <c r="T191" s="214"/>
      <c r="U191" s="215"/>
      <c r="V191" s="37" t="s">
        <v>67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68</v>
      </c>
      <c r="P192" s="214"/>
      <c r="Q192" s="214"/>
      <c r="R192" s="214"/>
      <c r="S192" s="214"/>
      <c r="T192" s="214"/>
      <c r="U192" s="215"/>
      <c r="V192" s="37" t="s">
        <v>69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customHeight="1" x14ac:dyDescent="0.25">
      <c r="A193" s="228" t="s">
        <v>250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8"/>
      <c r="AA193" s="188"/>
    </row>
    <row r="194" spans="1:67" ht="14.25" customHeight="1" x14ac:dyDescent="0.25">
      <c r="A194" s="204" t="s">
        <v>62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89"/>
      <c r="AA194" s="189"/>
    </row>
    <row r="195" spans="1:67" ht="16.5" customHeight="1" x14ac:dyDescent="0.25">
      <c r="A195" s="54" t="s">
        <v>251</v>
      </c>
      <c r="B195" s="54" t="s">
        <v>252</v>
      </c>
      <c r="C195" s="31">
        <v>4301070948</v>
      </c>
      <c r="D195" s="197">
        <v>4607111037022</v>
      </c>
      <c r="E195" s="198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65</v>
      </c>
      <c r="L195" s="33" t="s">
        <v>66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198"/>
      <c r="T195" s="34"/>
      <c r="U195" s="34"/>
      <c r="V195" s="35" t="s">
        <v>67</v>
      </c>
      <c r="W195" s="193">
        <v>36</v>
      </c>
      <c r="X195" s="194">
        <f>IFERROR(IF(W195="","",W195),"")</f>
        <v>36</v>
      </c>
      <c r="Y195" s="36">
        <f>IFERROR(IF(W195="","",W195*0.0155),"")</f>
        <v>0.55800000000000005</v>
      </c>
      <c r="Z195" s="56"/>
      <c r="AA195" s="57"/>
      <c r="AE195" s="67"/>
      <c r="BB195" s="134" t="s">
        <v>1</v>
      </c>
      <c r="BL195" s="67">
        <f>IFERROR(W195*I195,"0")</f>
        <v>211.32</v>
      </c>
      <c r="BM195" s="67">
        <f>IFERROR(X195*I195,"0")</f>
        <v>211.32</v>
      </c>
      <c r="BN195" s="67">
        <f>IFERROR(W195/J195,"0")</f>
        <v>0.42857142857142855</v>
      </c>
      <c r="BO195" s="67">
        <f>IFERROR(X195/J195,"0")</f>
        <v>0.42857142857142855</v>
      </c>
    </row>
    <row r="196" spans="1:67" ht="27" customHeight="1" x14ac:dyDescent="0.25">
      <c r="A196" s="54" t="s">
        <v>253</v>
      </c>
      <c r="B196" s="54" t="s">
        <v>254</v>
      </c>
      <c r="C196" s="31">
        <v>4301070990</v>
      </c>
      <c r="D196" s="197">
        <v>4607111038494</v>
      </c>
      <c r="E196" s="198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198"/>
      <c r="T196" s="34"/>
      <c r="U196" s="34"/>
      <c r="V196" s="35" t="s">
        <v>67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255</v>
      </c>
      <c r="B197" s="54" t="s">
        <v>256</v>
      </c>
      <c r="C197" s="31">
        <v>4301070966</v>
      </c>
      <c r="D197" s="197">
        <v>4607111038135</v>
      </c>
      <c r="E197" s="198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198"/>
      <c r="T197" s="34"/>
      <c r="U197" s="34"/>
      <c r="V197" s="35" t="s">
        <v>67</v>
      </c>
      <c r="W197" s="193">
        <v>12</v>
      </c>
      <c r="X197" s="194">
        <f>IFERROR(IF(W197="","",W197),"")</f>
        <v>12</v>
      </c>
      <c r="Y197" s="36">
        <f>IFERROR(IF(W197="","",W197*0.0155),"")</f>
        <v>0.186</v>
      </c>
      <c r="Z197" s="56"/>
      <c r="AA197" s="57"/>
      <c r="AE197" s="67"/>
      <c r="BB197" s="136" t="s">
        <v>1</v>
      </c>
      <c r="BL197" s="67">
        <f>IFERROR(W197*I197,"0")</f>
        <v>70.44</v>
      </c>
      <c r="BM197" s="67">
        <f>IFERROR(X197*I197,"0")</f>
        <v>70.44</v>
      </c>
      <c r="BN197" s="67">
        <f>IFERROR(W197/J197,"0")</f>
        <v>0.14285714285714285</v>
      </c>
      <c r="BO197" s="67">
        <f>IFERROR(X197/J197,"0")</f>
        <v>0.14285714285714285</v>
      </c>
    </row>
    <row r="198" spans="1:67" x14ac:dyDescent="0.2">
      <c r="A198" s="218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19"/>
      <c r="O198" s="213" t="s">
        <v>68</v>
      </c>
      <c r="P198" s="214"/>
      <c r="Q198" s="214"/>
      <c r="R198" s="214"/>
      <c r="S198" s="214"/>
      <c r="T198" s="214"/>
      <c r="U198" s="215"/>
      <c r="V198" s="37" t="s">
        <v>67</v>
      </c>
      <c r="W198" s="195">
        <f>IFERROR(SUM(W195:W197),"0")</f>
        <v>48</v>
      </c>
      <c r="X198" s="195">
        <f>IFERROR(SUM(X195:X197),"0")</f>
        <v>48</v>
      </c>
      <c r="Y198" s="195">
        <f>IFERROR(IF(Y195="",0,Y195),"0")+IFERROR(IF(Y196="",0,Y196),"0")+IFERROR(IF(Y197="",0,Y197),"0")</f>
        <v>0.74399999999999999</v>
      </c>
      <c r="Z198" s="196"/>
      <c r="AA198" s="196"/>
    </row>
    <row r="199" spans="1:67" x14ac:dyDescent="0.2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68</v>
      </c>
      <c r="P199" s="214"/>
      <c r="Q199" s="214"/>
      <c r="R199" s="214"/>
      <c r="S199" s="214"/>
      <c r="T199" s="214"/>
      <c r="U199" s="215"/>
      <c r="V199" s="37" t="s">
        <v>69</v>
      </c>
      <c r="W199" s="195">
        <f>IFERROR(SUMPRODUCT(W195:W197*H195:H197),"0")</f>
        <v>268.79999999999995</v>
      </c>
      <c r="X199" s="195">
        <f>IFERROR(SUMPRODUCT(X195:X197*H195:H197),"0")</f>
        <v>268.79999999999995</v>
      </c>
      <c r="Y199" s="37"/>
      <c r="Z199" s="196"/>
      <c r="AA199" s="196"/>
    </row>
    <row r="200" spans="1:67" ht="16.5" customHeight="1" x14ac:dyDescent="0.25">
      <c r="A200" s="228" t="s">
        <v>257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8"/>
      <c r="AA200" s="188"/>
    </row>
    <row r="201" spans="1:67" ht="14.25" customHeight="1" x14ac:dyDescent="0.25">
      <c r="A201" s="204" t="s">
        <v>62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89"/>
      <c r="AA201" s="189"/>
    </row>
    <row r="202" spans="1:67" ht="27" customHeight="1" x14ac:dyDescent="0.25">
      <c r="A202" s="54" t="s">
        <v>258</v>
      </c>
      <c r="B202" s="54" t="s">
        <v>259</v>
      </c>
      <c r="C202" s="31">
        <v>4301070996</v>
      </c>
      <c r="D202" s="197">
        <v>4607111038654</v>
      </c>
      <c r="E202" s="198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198"/>
      <c r="T202" s="34"/>
      <c r="U202" s="34"/>
      <c r="V202" s="35" t="s">
        <v>67</v>
      </c>
      <c r="W202" s="193">
        <v>0</v>
      </c>
      <c r="X202" s="194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260</v>
      </c>
      <c r="B203" s="54" t="s">
        <v>261</v>
      </c>
      <c r="C203" s="31">
        <v>4301070997</v>
      </c>
      <c r="D203" s="197">
        <v>4607111038586</v>
      </c>
      <c r="E203" s="198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198"/>
      <c r="T203" s="34"/>
      <c r="U203" s="34"/>
      <c r="V203" s="35" t="s">
        <v>67</v>
      </c>
      <c r="W203" s="193">
        <v>0</v>
      </c>
      <c r="X203" s="194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262</v>
      </c>
      <c r="B204" s="54" t="s">
        <v>263</v>
      </c>
      <c r="C204" s="31">
        <v>4301070962</v>
      </c>
      <c r="D204" s="197">
        <v>4607111038609</v>
      </c>
      <c r="E204" s="198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198"/>
      <c r="T204" s="34"/>
      <c r="U204" s="34"/>
      <c r="V204" s="35" t="s">
        <v>67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264</v>
      </c>
      <c r="B205" s="54" t="s">
        <v>265</v>
      </c>
      <c r="C205" s="31">
        <v>4301070963</v>
      </c>
      <c r="D205" s="197">
        <v>4607111038630</v>
      </c>
      <c r="E205" s="198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198"/>
      <c r="T205" s="34"/>
      <c r="U205" s="34"/>
      <c r="V205" s="35" t="s">
        <v>67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266</v>
      </c>
      <c r="B206" s="54" t="s">
        <v>267</v>
      </c>
      <c r="C206" s="31">
        <v>4301070959</v>
      </c>
      <c r="D206" s="197">
        <v>4607111038616</v>
      </c>
      <c r="E206" s="198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198"/>
      <c r="T206" s="34"/>
      <c r="U206" s="34"/>
      <c r="V206" s="35" t="s">
        <v>67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268</v>
      </c>
      <c r="B207" s="54" t="s">
        <v>269</v>
      </c>
      <c r="C207" s="31">
        <v>4301070960</v>
      </c>
      <c r="D207" s="197">
        <v>4607111038623</v>
      </c>
      <c r="E207" s="198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198"/>
      <c r="T207" s="34"/>
      <c r="U207" s="34"/>
      <c r="V207" s="35" t="s">
        <v>67</v>
      </c>
      <c r="W207" s="193">
        <v>12</v>
      </c>
      <c r="X207" s="194">
        <f t="shared" si="18"/>
        <v>12</v>
      </c>
      <c r="Y207" s="36">
        <f t="shared" si="19"/>
        <v>0.186</v>
      </c>
      <c r="Z207" s="56"/>
      <c r="AA207" s="57"/>
      <c r="AE207" s="67"/>
      <c r="BB207" s="142" t="s">
        <v>1</v>
      </c>
      <c r="BL207" s="67">
        <f t="shared" si="20"/>
        <v>70.44</v>
      </c>
      <c r="BM207" s="67">
        <f t="shared" si="21"/>
        <v>70.44</v>
      </c>
      <c r="BN207" s="67">
        <f t="shared" si="22"/>
        <v>0.14285714285714285</v>
      </c>
      <c r="BO207" s="67">
        <f t="shared" si="23"/>
        <v>0.14285714285714285</v>
      </c>
    </row>
    <row r="208" spans="1:67" x14ac:dyDescent="0.2">
      <c r="A208" s="218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19"/>
      <c r="O208" s="213" t="s">
        <v>68</v>
      </c>
      <c r="P208" s="214"/>
      <c r="Q208" s="214"/>
      <c r="R208" s="214"/>
      <c r="S208" s="214"/>
      <c r="T208" s="214"/>
      <c r="U208" s="215"/>
      <c r="V208" s="37" t="s">
        <v>67</v>
      </c>
      <c r="W208" s="195">
        <f>IFERROR(SUM(W202:W207),"0")</f>
        <v>12</v>
      </c>
      <c r="X208" s="195">
        <f>IFERROR(SUM(X202:X207),"0")</f>
        <v>12</v>
      </c>
      <c r="Y208" s="195">
        <f>IFERROR(IF(Y202="",0,Y202),"0")+IFERROR(IF(Y203="",0,Y203),"0")+IFERROR(IF(Y204="",0,Y204),"0")+IFERROR(IF(Y205="",0,Y205),"0")+IFERROR(IF(Y206="",0,Y206),"0")+IFERROR(IF(Y207="",0,Y207),"0")</f>
        <v>0.186</v>
      </c>
      <c r="Z208" s="196"/>
      <c r="AA208" s="196"/>
    </row>
    <row r="209" spans="1:67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68</v>
      </c>
      <c r="P209" s="214"/>
      <c r="Q209" s="214"/>
      <c r="R209" s="214"/>
      <c r="S209" s="214"/>
      <c r="T209" s="214"/>
      <c r="U209" s="215"/>
      <c r="V209" s="37" t="s">
        <v>69</v>
      </c>
      <c r="W209" s="195">
        <f>IFERROR(SUMPRODUCT(W202:W207*H202:H207),"0")</f>
        <v>67.199999999999989</v>
      </c>
      <c r="X209" s="195">
        <f>IFERROR(SUMPRODUCT(X202:X207*H202:H207),"0")</f>
        <v>67.199999999999989</v>
      </c>
      <c r="Y209" s="37"/>
      <c r="Z209" s="196"/>
      <c r="AA209" s="196"/>
    </row>
    <row r="210" spans="1:67" ht="16.5" customHeight="1" x14ac:dyDescent="0.25">
      <c r="A210" s="228" t="s">
        <v>270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8"/>
      <c r="AA210" s="188"/>
    </row>
    <row r="211" spans="1:67" ht="14.25" customHeight="1" x14ac:dyDescent="0.25">
      <c r="A211" s="204" t="s">
        <v>62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89"/>
      <c r="AA211" s="189"/>
    </row>
    <row r="212" spans="1:67" ht="27" customHeight="1" x14ac:dyDescent="0.25">
      <c r="A212" s="54" t="s">
        <v>271</v>
      </c>
      <c r="B212" s="54" t="s">
        <v>272</v>
      </c>
      <c r="C212" s="31">
        <v>4301070915</v>
      </c>
      <c r="D212" s="197">
        <v>4607111035882</v>
      </c>
      <c r="E212" s="198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198"/>
      <c r="T212" s="34"/>
      <c r="U212" s="34"/>
      <c r="V212" s="35" t="s">
        <v>67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273</v>
      </c>
      <c r="B213" s="54" t="s">
        <v>274</v>
      </c>
      <c r="C213" s="31">
        <v>4301070921</v>
      </c>
      <c r="D213" s="197">
        <v>4607111035905</v>
      </c>
      <c r="E213" s="198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198"/>
      <c r="T213" s="34"/>
      <c r="U213" s="34"/>
      <c r="V213" s="35" t="s">
        <v>67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275</v>
      </c>
      <c r="B214" s="54" t="s">
        <v>276</v>
      </c>
      <c r="C214" s="31">
        <v>4301070917</v>
      </c>
      <c r="D214" s="197">
        <v>4607111035912</v>
      </c>
      <c r="E214" s="198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198"/>
      <c r="T214" s="34"/>
      <c r="U214" s="34"/>
      <c r="V214" s="35" t="s">
        <v>67</v>
      </c>
      <c r="W214" s="193">
        <v>0</v>
      </c>
      <c r="X214" s="194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277</v>
      </c>
      <c r="B215" s="54" t="s">
        <v>278</v>
      </c>
      <c r="C215" s="31">
        <v>4301070920</v>
      </c>
      <c r="D215" s="197">
        <v>4607111035929</v>
      </c>
      <c r="E215" s="198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198"/>
      <c r="T215" s="34"/>
      <c r="U215" s="34"/>
      <c r="V215" s="35" t="s">
        <v>67</v>
      </c>
      <c r="W215" s="193">
        <v>12</v>
      </c>
      <c r="X215" s="194">
        <f>IFERROR(IF(W215="","",W215),"")</f>
        <v>12</v>
      </c>
      <c r="Y215" s="36">
        <f>IFERROR(IF(W215="","",W215*0.0155),"")</f>
        <v>0.186</v>
      </c>
      <c r="Z215" s="56"/>
      <c r="AA215" s="57"/>
      <c r="AE215" s="67"/>
      <c r="BB215" s="146" t="s">
        <v>1</v>
      </c>
      <c r="BL215" s="67">
        <f>IFERROR(W215*I215,"0")</f>
        <v>89.64</v>
      </c>
      <c r="BM215" s="67">
        <f>IFERROR(X215*I215,"0")</f>
        <v>89.64</v>
      </c>
      <c r="BN215" s="67">
        <f>IFERROR(W215/J215,"0")</f>
        <v>0.14285714285714285</v>
      </c>
      <c r="BO215" s="67">
        <f>IFERROR(X215/J215,"0")</f>
        <v>0.14285714285714285</v>
      </c>
    </row>
    <row r="216" spans="1:67" x14ac:dyDescent="0.2">
      <c r="A216" s="218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19"/>
      <c r="O216" s="213" t="s">
        <v>68</v>
      </c>
      <c r="P216" s="214"/>
      <c r="Q216" s="214"/>
      <c r="R216" s="214"/>
      <c r="S216" s="214"/>
      <c r="T216" s="214"/>
      <c r="U216" s="215"/>
      <c r="V216" s="37" t="s">
        <v>67</v>
      </c>
      <c r="W216" s="195">
        <f>IFERROR(SUM(W212:W215),"0")</f>
        <v>12</v>
      </c>
      <c r="X216" s="195">
        <f>IFERROR(SUM(X212:X215),"0")</f>
        <v>12</v>
      </c>
      <c r="Y216" s="195">
        <f>IFERROR(IF(Y212="",0,Y212),"0")+IFERROR(IF(Y213="",0,Y213),"0")+IFERROR(IF(Y214="",0,Y214),"0")+IFERROR(IF(Y215="",0,Y215),"0")</f>
        <v>0.186</v>
      </c>
      <c r="Z216" s="196"/>
      <c r="AA216" s="196"/>
    </row>
    <row r="217" spans="1:67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68</v>
      </c>
      <c r="P217" s="214"/>
      <c r="Q217" s="214"/>
      <c r="R217" s="214"/>
      <c r="S217" s="214"/>
      <c r="T217" s="214"/>
      <c r="U217" s="215"/>
      <c r="V217" s="37" t="s">
        <v>69</v>
      </c>
      <c r="W217" s="195">
        <f>IFERROR(SUMPRODUCT(W212:W215*H212:H215),"0")</f>
        <v>86.4</v>
      </c>
      <c r="X217" s="195">
        <f>IFERROR(SUMPRODUCT(X212:X215*H212:H215),"0")</f>
        <v>86.4</v>
      </c>
      <c r="Y217" s="37"/>
      <c r="Z217" s="196"/>
      <c r="AA217" s="196"/>
    </row>
    <row r="218" spans="1:67" ht="16.5" customHeight="1" x14ac:dyDescent="0.25">
      <c r="A218" s="228" t="s">
        <v>279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8"/>
      <c r="AA218" s="188"/>
    </row>
    <row r="219" spans="1:67" ht="14.25" customHeight="1" x14ac:dyDescent="0.25">
      <c r="A219" s="204" t="s">
        <v>238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89"/>
      <c r="AA219" s="189"/>
    </row>
    <row r="220" spans="1:67" ht="27" customHeight="1" x14ac:dyDescent="0.25">
      <c r="A220" s="54" t="s">
        <v>280</v>
      </c>
      <c r="B220" s="54" t="s">
        <v>281</v>
      </c>
      <c r="C220" s="31">
        <v>4301051320</v>
      </c>
      <c r="D220" s="197">
        <v>4680115881334</v>
      </c>
      <c r="E220" s="198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65</v>
      </c>
      <c r="L220" s="33" t="s">
        <v>241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198"/>
      <c r="T220" s="34"/>
      <c r="U220" s="34"/>
      <c r="V220" s="35" t="s">
        <v>67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242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18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19"/>
      <c r="O221" s="213" t="s">
        <v>68</v>
      </c>
      <c r="P221" s="214"/>
      <c r="Q221" s="214"/>
      <c r="R221" s="214"/>
      <c r="S221" s="214"/>
      <c r="T221" s="214"/>
      <c r="U221" s="215"/>
      <c r="V221" s="37" t="s">
        <v>67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68</v>
      </c>
      <c r="P222" s="214"/>
      <c r="Q222" s="214"/>
      <c r="R222" s="214"/>
      <c r="S222" s="214"/>
      <c r="T222" s="214"/>
      <c r="U222" s="215"/>
      <c r="V222" s="37" t="s">
        <v>69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customHeight="1" x14ac:dyDescent="0.25">
      <c r="A223" s="228" t="s">
        <v>282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8"/>
      <c r="AA223" s="188"/>
    </row>
    <row r="224" spans="1:67" ht="14.25" customHeight="1" x14ac:dyDescent="0.25">
      <c r="A224" s="204" t="s">
        <v>62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89"/>
      <c r="AA224" s="189"/>
    </row>
    <row r="225" spans="1:67" ht="16.5" customHeight="1" x14ac:dyDescent="0.25">
      <c r="A225" s="54" t="s">
        <v>283</v>
      </c>
      <c r="B225" s="54" t="s">
        <v>284</v>
      </c>
      <c r="C225" s="31">
        <v>4301071033</v>
      </c>
      <c r="D225" s="197">
        <v>4607111035332</v>
      </c>
      <c r="E225" s="198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65</v>
      </c>
      <c r="L225" s="33" t="s">
        <v>66</v>
      </c>
      <c r="M225" s="33"/>
      <c r="N225" s="32">
        <v>180</v>
      </c>
      <c r="O225" s="358" t="s">
        <v>285</v>
      </c>
      <c r="P225" s="200"/>
      <c r="Q225" s="200"/>
      <c r="R225" s="200"/>
      <c r="S225" s="198"/>
      <c r="T225" s="34"/>
      <c r="U225" s="34"/>
      <c r="V225" s="35" t="s">
        <v>67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286</v>
      </c>
      <c r="B226" s="54" t="s">
        <v>287</v>
      </c>
      <c r="C226" s="31">
        <v>4301071000</v>
      </c>
      <c r="D226" s="197">
        <v>4607111038708</v>
      </c>
      <c r="E226" s="198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198"/>
      <c r="T226" s="34"/>
      <c r="U226" s="34"/>
      <c r="V226" s="35" t="s">
        <v>67</v>
      </c>
      <c r="W226" s="193">
        <v>0</v>
      </c>
      <c r="X226" s="194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18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19"/>
      <c r="O227" s="213" t="s">
        <v>68</v>
      </c>
      <c r="P227" s="214"/>
      <c r="Q227" s="214"/>
      <c r="R227" s="214"/>
      <c r="S227" s="214"/>
      <c r="T227" s="214"/>
      <c r="U227" s="215"/>
      <c r="V227" s="37" t="s">
        <v>67</v>
      </c>
      <c r="W227" s="195">
        <f>IFERROR(SUM(W225:W226),"0")</f>
        <v>0</v>
      </c>
      <c r="X227" s="195">
        <f>IFERROR(SUM(X225:X226),"0")</f>
        <v>0</v>
      </c>
      <c r="Y227" s="195">
        <f>IFERROR(IF(Y225="",0,Y225),"0")+IFERROR(IF(Y226="",0,Y226),"0")</f>
        <v>0</v>
      </c>
      <c r="Z227" s="196"/>
      <c r="AA227" s="196"/>
    </row>
    <row r="228" spans="1:67" x14ac:dyDescent="0.2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68</v>
      </c>
      <c r="P228" s="214"/>
      <c r="Q228" s="214"/>
      <c r="R228" s="214"/>
      <c r="S228" s="214"/>
      <c r="T228" s="214"/>
      <c r="U228" s="215"/>
      <c r="V228" s="37" t="s">
        <v>69</v>
      </c>
      <c r="W228" s="195">
        <f>IFERROR(SUMPRODUCT(W225:W226*H225:H226),"0")</f>
        <v>0</v>
      </c>
      <c r="X228" s="195">
        <f>IFERROR(SUMPRODUCT(X225:X226*H225:H226),"0")</f>
        <v>0</v>
      </c>
      <c r="Y228" s="37"/>
      <c r="Z228" s="196"/>
      <c r="AA228" s="196"/>
    </row>
    <row r="229" spans="1:67" ht="27.75" customHeight="1" x14ac:dyDescent="0.2">
      <c r="A229" s="202" t="s">
        <v>288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48"/>
      <c r="AA229" s="48"/>
    </row>
    <row r="230" spans="1:67" ht="16.5" customHeight="1" x14ac:dyDescent="0.25">
      <c r="A230" s="228" t="s">
        <v>289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8"/>
      <c r="AA230" s="188"/>
    </row>
    <row r="231" spans="1:67" ht="14.25" customHeight="1" x14ac:dyDescent="0.25">
      <c r="A231" s="204" t="s">
        <v>62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89"/>
      <c r="AA231" s="189"/>
    </row>
    <row r="232" spans="1:67" ht="27" customHeight="1" x14ac:dyDescent="0.25">
      <c r="A232" s="54" t="s">
        <v>290</v>
      </c>
      <c r="B232" s="54" t="s">
        <v>291</v>
      </c>
      <c r="C232" s="31">
        <v>4301071029</v>
      </c>
      <c r="D232" s="197">
        <v>4607111035899</v>
      </c>
      <c r="E232" s="198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7" t="s">
        <v>292</v>
      </c>
      <c r="P232" s="200"/>
      <c r="Q232" s="200"/>
      <c r="R232" s="200"/>
      <c r="S232" s="198"/>
      <c r="T232" s="34"/>
      <c r="U232" s="34"/>
      <c r="V232" s="35" t="s">
        <v>67</v>
      </c>
      <c r="W232" s="193">
        <v>0</v>
      </c>
      <c r="X232" s="194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18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19"/>
      <c r="O233" s="213" t="s">
        <v>68</v>
      </c>
      <c r="P233" s="214"/>
      <c r="Q233" s="214"/>
      <c r="R233" s="214"/>
      <c r="S233" s="214"/>
      <c r="T233" s="214"/>
      <c r="U233" s="215"/>
      <c r="V233" s="37" t="s">
        <v>67</v>
      </c>
      <c r="W233" s="195">
        <f>IFERROR(SUM(W232:W232),"0")</f>
        <v>0</v>
      </c>
      <c r="X233" s="195">
        <f>IFERROR(SUM(X232:X232),"0")</f>
        <v>0</v>
      </c>
      <c r="Y233" s="195">
        <f>IFERROR(IF(Y232="",0,Y232),"0")</f>
        <v>0</v>
      </c>
      <c r="Z233" s="196"/>
      <c r="AA233" s="196"/>
    </row>
    <row r="234" spans="1:67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68</v>
      </c>
      <c r="P234" s="214"/>
      <c r="Q234" s="214"/>
      <c r="R234" s="214"/>
      <c r="S234" s="214"/>
      <c r="T234" s="214"/>
      <c r="U234" s="215"/>
      <c r="V234" s="37" t="s">
        <v>69</v>
      </c>
      <c r="W234" s="195">
        <f>IFERROR(SUMPRODUCT(W232:W232*H232:H232),"0")</f>
        <v>0</v>
      </c>
      <c r="X234" s="195">
        <f>IFERROR(SUMPRODUCT(X232:X232*H232:H232),"0")</f>
        <v>0</v>
      </c>
      <c r="Y234" s="37"/>
      <c r="Z234" s="196"/>
      <c r="AA234" s="196"/>
    </row>
    <row r="235" spans="1:67" ht="16.5" customHeight="1" x14ac:dyDescent="0.25">
      <c r="A235" s="228" t="s">
        <v>293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8"/>
      <c r="AA235" s="188"/>
    </row>
    <row r="236" spans="1:67" ht="14.25" customHeight="1" x14ac:dyDescent="0.25">
      <c r="A236" s="204" t="s">
        <v>62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89"/>
      <c r="AA236" s="189"/>
    </row>
    <row r="237" spans="1:67" ht="27" customHeight="1" x14ac:dyDescent="0.25">
      <c r="A237" s="54" t="s">
        <v>294</v>
      </c>
      <c r="B237" s="54" t="s">
        <v>295</v>
      </c>
      <c r="C237" s="31">
        <v>4301070870</v>
      </c>
      <c r="D237" s="197">
        <v>4607111036711</v>
      </c>
      <c r="E237" s="198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200"/>
      <c r="Q237" s="200"/>
      <c r="R237" s="200"/>
      <c r="S237" s="198"/>
      <c r="T237" s="34"/>
      <c r="U237" s="34"/>
      <c r="V237" s="35" t="s">
        <v>67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customHeight="1" x14ac:dyDescent="0.25">
      <c r="A238" s="54" t="s">
        <v>296</v>
      </c>
      <c r="B238" s="54" t="s">
        <v>297</v>
      </c>
      <c r="C238" s="31">
        <v>4301070991</v>
      </c>
      <c r="D238" s="197">
        <v>4607111038180</v>
      </c>
      <c r="E238" s="198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65</v>
      </c>
      <c r="L238" s="33" t="s">
        <v>66</v>
      </c>
      <c r="M238" s="33"/>
      <c r="N238" s="32">
        <v>180</v>
      </c>
      <c r="O238" s="364" t="s">
        <v>298</v>
      </c>
      <c r="P238" s="200"/>
      <c r="Q238" s="200"/>
      <c r="R238" s="200"/>
      <c r="S238" s="198"/>
      <c r="T238" s="34"/>
      <c r="U238" s="34"/>
      <c r="V238" s="35" t="s">
        <v>67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18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19"/>
      <c r="O239" s="213" t="s">
        <v>68</v>
      </c>
      <c r="P239" s="214"/>
      <c r="Q239" s="214"/>
      <c r="R239" s="214"/>
      <c r="S239" s="214"/>
      <c r="T239" s="214"/>
      <c r="U239" s="215"/>
      <c r="V239" s="37" t="s">
        <v>67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68</v>
      </c>
      <c r="P240" s="214"/>
      <c r="Q240" s="214"/>
      <c r="R240" s="214"/>
      <c r="S240" s="214"/>
      <c r="T240" s="214"/>
      <c r="U240" s="215"/>
      <c r="V240" s="37" t="s">
        <v>69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customHeight="1" x14ac:dyDescent="0.2">
      <c r="A241" s="202" t="s">
        <v>299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48"/>
      <c r="AA241" s="48"/>
    </row>
    <row r="242" spans="1:67" ht="16.5" customHeight="1" x14ac:dyDescent="0.25">
      <c r="A242" s="228" t="s">
        <v>299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8"/>
      <c r="AA242" s="188"/>
    </row>
    <row r="243" spans="1:67" ht="14.25" customHeight="1" x14ac:dyDescent="0.25">
      <c r="A243" s="204" t="s">
        <v>62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9"/>
      <c r="AA243" s="189"/>
    </row>
    <row r="244" spans="1:67" ht="27" customHeight="1" x14ac:dyDescent="0.25">
      <c r="A244" s="54" t="s">
        <v>300</v>
      </c>
      <c r="B244" s="54" t="s">
        <v>301</v>
      </c>
      <c r="C244" s="31">
        <v>4301071014</v>
      </c>
      <c r="D244" s="197">
        <v>4640242181264</v>
      </c>
      <c r="E244" s="198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82" t="s">
        <v>302</v>
      </c>
      <c r="P244" s="200"/>
      <c r="Q244" s="200"/>
      <c r="R244" s="200"/>
      <c r="S244" s="198"/>
      <c r="T244" s="34"/>
      <c r="U244" s="34"/>
      <c r="V244" s="35" t="s">
        <v>67</v>
      </c>
      <c r="W244" s="193">
        <v>0</v>
      </c>
      <c r="X244" s="194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303</v>
      </c>
      <c r="B245" s="54" t="s">
        <v>304</v>
      </c>
      <c r="C245" s="31">
        <v>4301071021</v>
      </c>
      <c r="D245" s="197">
        <v>4640242181325</v>
      </c>
      <c r="E245" s="198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94" t="s">
        <v>305</v>
      </c>
      <c r="P245" s="200"/>
      <c r="Q245" s="200"/>
      <c r="R245" s="200"/>
      <c r="S245" s="198"/>
      <c r="T245" s="34"/>
      <c r="U245" s="34"/>
      <c r="V245" s="35" t="s">
        <v>67</v>
      </c>
      <c r="W245" s="193">
        <v>0</v>
      </c>
      <c r="X245" s="194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customHeight="1" x14ac:dyDescent="0.25">
      <c r="A246" s="54" t="s">
        <v>306</v>
      </c>
      <c r="B246" s="54" t="s">
        <v>307</v>
      </c>
      <c r="C246" s="31">
        <v>4301070993</v>
      </c>
      <c r="D246" s="197">
        <v>4640242180670</v>
      </c>
      <c r="E246" s="198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75" t="s">
        <v>308</v>
      </c>
      <c r="P246" s="200"/>
      <c r="Q246" s="200"/>
      <c r="R246" s="200"/>
      <c r="S246" s="198"/>
      <c r="T246" s="34"/>
      <c r="U246" s="34"/>
      <c r="V246" s="35" t="s">
        <v>67</v>
      </c>
      <c r="W246" s="193">
        <v>0</v>
      </c>
      <c r="X246" s="194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x14ac:dyDescent="0.2">
      <c r="A247" s="218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19"/>
      <c r="O247" s="213" t="s">
        <v>68</v>
      </c>
      <c r="P247" s="214"/>
      <c r="Q247" s="214"/>
      <c r="R247" s="214"/>
      <c r="S247" s="214"/>
      <c r="T247" s="214"/>
      <c r="U247" s="215"/>
      <c r="V247" s="37" t="s">
        <v>67</v>
      </c>
      <c r="W247" s="195">
        <f>IFERROR(SUM(W244:W246),"0")</f>
        <v>0</v>
      </c>
      <c r="X247" s="195">
        <f>IFERROR(SUM(X244:X246),"0")</f>
        <v>0</v>
      </c>
      <c r="Y247" s="195">
        <f>IFERROR(IF(Y244="",0,Y244),"0")+IFERROR(IF(Y245="",0,Y245),"0")+IFERROR(IF(Y246="",0,Y246),"0")</f>
        <v>0</v>
      </c>
      <c r="Z247" s="196"/>
      <c r="AA247" s="196"/>
    </row>
    <row r="248" spans="1:67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19"/>
      <c r="O248" s="213" t="s">
        <v>68</v>
      </c>
      <c r="P248" s="214"/>
      <c r="Q248" s="214"/>
      <c r="R248" s="214"/>
      <c r="S248" s="214"/>
      <c r="T248" s="214"/>
      <c r="U248" s="215"/>
      <c r="V248" s="37" t="s">
        <v>69</v>
      </c>
      <c r="W248" s="195">
        <f>IFERROR(SUMPRODUCT(W244:W246*H244:H246),"0")</f>
        <v>0</v>
      </c>
      <c r="X248" s="195">
        <f>IFERROR(SUMPRODUCT(X244:X246*H244:H246),"0")</f>
        <v>0</v>
      </c>
      <c r="Y248" s="37"/>
      <c r="Z248" s="196"/>
      <c r="AA248" s="196"/>
    </row>
    <row r="249" spans="1:67" ht="16.5" customHeight="1" x14ac:dyDescent="0.25">
      <c r="A249" s="228" t="s">
        <v>309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8"/>
      <c r="AA249" s="188"/>
    </row>
    <row r="250" spans="1:67" ht="14.25" customHeight="1" x14ac:dyDescent="0.25">
      <c r="A250" s="204" t="s">
        <v>134</v>
      </c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189"/>
      <c r="AA250" s="189"/>
    </row>
    <row r="251" spans="1:67" ht="27" customHeight="1" x14ac:dyDescent="0.25">
      <c r="A251" s="54" t="s">
        <v>310</v>
      </c>
      <c r="B251" s="54" t="s">
        <v>311</v>
      </c>
      <c r="C251" s="31">
        <v>4301131019</v>
      </c>
      <c r="D251" s="197">
        <v>4640242180427</v>
      </c>
      <c r="E251" s="198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126</v>
      </c>
      <c r="L251" s="33" t="s">
        <v>66</v>
      </c>
      <c r="M251" s="33"/>
      <c r="N251" s="32">
        <v>180</v>
      </c>
      <c r="O251" s="363" t="s">
        <v>312</v>
      </c>
      <c r="P251" s="200"/>
      <c r="Q251" s="200"/>
      <c r="R251" s="200"/>
      <c r="S251" s="198"/>
      <c r="T251" s="34"/>
      <c r="U251" s="34"/>
      <c r="V251" s="35" t="s">
        <v>67</v>
      </c>
      <c r="W251" s="193">
        <v>0</v>
      </c>
      <c r="X251" s="194">
        <f>IFERROR(IF(W251="","",W251),"")</f>
        <v>0</v>
      </c>
      <c r="Y251" s="36">
        <f>IFERROR(IF(W251="","",W251*0.00502),"")</f>
        <v>0</v>
      </c>
      <c r="Z251" s="56"/>
      <c r="AA251" s="57"/>
      <c r="AE251" s="67"/>
      <c r="BB251" s="156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18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19"/>
      <c r="O252" s="213" t="s">
        <v>68</v>
      </c>
      <c r="P252" s="214"/>
      <c r="Q252" s="214"/>
      <c r="R252" s="214"/>
      <c r="S252" s="214"/>
      <c r="T252" s="214"/>
      <c r="U252" s="215"/>
      <c r="V252" s="37" t="s">
        <v>67</v>
      </c>
      <c r="W252" s="195">
        <f>IFERROR(SUM(W251:W251),"0")</f>
        <v>0</v>
      </c>
      <c r="X252" s="195">
        <f>IFERROR(SUM(X251:X251),"0")</f>
        <v>0</v>
      </c>
      <c r="Y252" s="195">
        <f>IFERROR(IF(Y251="",0,Y251),"0")</f>
        <v>0</v>
      </c>
      <c r="Z252" s="196"/>
      <c r="AA252" s="196"/>
    </row>
    <row r="253" spans="1:67" x14ac:dyDescent="0.2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68</v>
      </c>
      <c r="P253" s="214"/>
      <c r="Q253" s="214"/>
      <c r="R253" s="214"/>
      <c r="S253" s="214"/>
      <c r="T253" s="214"/>
      <c r="U253" s="215"/>
      <c r="V253" s="37" t="s">
        <v>69</v>
      </c>
      <c r="W253" s="195">
        <f>IFERROR(SUMPRODUCT(W251:W251*H251:H251),"0")</f>
        <v>0</v>
      </c>
      <c r="X253" s="195">
        <f>IFERROR(SUMPRODUCT(X251:X251*H251:H251),"0")</f>
        <v>0</v>
      </c>
      <c r="Y253" s="37"/>
      <c r="Z253" s="196"/>
      <c r="AA253" s="196"/>
    </row>
    <row r="254" spans="1:67" ht="14.25" customHeight="1" x14ac:dyDescent="0.25">
      <c r="A254" s="204" t="s">
        <v>72</v>
      </c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189"/>
      <c r="AA254" s="189"/>
    </row>
    <row r="255" spans="1:67" ht="27" customHeight="1" x14ac:dyDescent="0.25">
      <c r="A255" s="54" t="s">
        <v>313</v>
      </c>
      <c r="B255" s="54" t="s">
        <v>314</v>
      </c>
      <c r="C255" s="31">
        <v>4301132080</v>
      </c>
      <c r="D255" s="197">
        <v>4640242180397</v>
      </c>
      <c r="E255" s="198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0" t="s">
        <v>315</v>
      </c>
      <c r="P255" s="200"/>
      <c r="Q255" s="200"/>
      <c r="R255" s="200"/>
      <c r="S255" s="198"/>
      <c r="T255" s="34"/>
      <c r="U255" s="34"/>
      <c r="V255" s="35" t="s">
        <v>67</v>
      </c>
      <c r="W255" s="193">
        <v>36</v>
      </c>
      <c r="X255" s="194">
        <f>IFERROR(IF(W255="","",W255),"")</f>
        <v>36</v>
      </c>
      <c r="Y255" s="36">
        <f>IFERROR(IF(W255="","",W255*0.0155),"")</f>
        <v>0.55800000000000005</v>
      </c>
      <c r="Z255" s="56"/>
      <c r="AA255" s="57"/>
      <c r="AE255" s="67"/>
      <c r="BB255" s="157" t="s">
        <v>76</v>
      </c>
      <c r="BL255" s="67">
        <f>IFERROR(W255*I255,"0")</f>
        <v>225.35999999999999</v>
      </c>
      <c r="BM255" s="67">
        <f>IFERROR(X255*I255,"0")</f>
        <v>225.35999999999999</v>
      </c>
      <c r="BN255" s="67">
        <f>IFERROR(W255/J255,"0")</f>
        <v>0.42857142857142855</v>
      </c>
      <c r="BO255" s="67">
        <f>IFERROR(X255/J255,"0")</f>
        <v>0.42857142857142855</v>
      </c>
    </row>
    <row r="256" spans="1:67" ht="27" customHeight="1" x14ac:dyDescent="0.25">
      <c r="A256" s="54" t="s">
        <v>316</v>
      </c>
      <c r="B256" s="54" t="s">
        <v>317</v>
      </c>
      <c r="C256" s="31">
        <v>4301132104</v>
      </c>
      <c r="D256" s="197">
        <v>4640242181219</v>
      </c>
      <c r="E256" s="198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126</v>
      </c>
      <c r="L256" s="33" t="s">
        <v>66</v>
      </c>
      <c r="M256" s="33"/>
      <c r="N256" s="32">
        <v>180</v>
      </c>
      <c r="O256" s="325" t="s">
        <v>318</v>
      </c>
      <c r="P256" s="200"/>
      <c r="Q256" s="200"/>
      <c r="R256" s="200"/>
      <c r="S256" s="198"/>
      <c r="T256" s="34"/>
      <c r="U256" s="34"/>
      <c r="V256" s="35" t="s">
        <v>67</v>
      </c>
      <c r="W256" s="193">
        <v>0</v>
      </c>
      <c r="X256" s="194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76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18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19"/>
      <c r="O257" s="213" t="s">
        <v>68</v>
      </c>
      <c r="P257" s="214"/>
      <c r="Q257" s="214"/>
      <c r="R257" s="214"/>
      <c r="S257" s="214"/>
      <c r="T257" s="214"/>
      <c r="U257" s="215"/>
      <c r="V257" s="37" t="s">
        <v>67</v>
      </c>
      <c r="W257" s="195">
        <f>IFERROR(SUM(W255:W256),"0")</f>
        <v>36</v>
      </c>
      <c r="X257" s="195">
        <f>IFERROR(SUM(X255:X256),"0")</f>
        <v>36</v>
      </c>
      <c r="Y257" s="195">
        <f>IFERROR(IF(Y255="",0,Y255),"0")+IFERROR(IF(Y256="",0,Y256),"0")</f>
        <v>0.55800000000000005</v>
      </c>
      <c r="Z257" s="196"/>
      <c r="AA257" s="196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68</v>
      </c>
      <c r="P258" s="214"/>
      <c r="Q258" s="214"/>
      <c r="R258" s="214"/>
      <c r="S258" s="214"/>
      <c r="T258" s="214"/>
      <c r="U258" s="215"/>
      <c r="V258" s="37" t="s">
        <v>69</v>
      </c>
      <c r="W258" s="195">
        <f>IFERROR(SUMPRODUCT(W255:W256*H255:H256),"0")</f>
        <v>216</v>
      </c>
      <c r="X258" s="195">
        <f>IFERROR(SUMPRODUCT(X255:X256*H255:H256),"0")</f>
        <v>216</v>
      </c>
      <c r="Y258" s="37"/>
      <c r="Z258" s="196"/>
      <c r="AA258" s="196"/>
    </row>
    <row r="259" spans="1:67" ht="14.25" customHeight="1" x14ac:dyDescent="0.25">
      <c r="A259" s="204" t="s">
        <v>152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89"/>
      <c r="AA259" s="189"/>
    </row>
    <row r="260" spans="1:67" ht="27" customHeight="1" x14ac:dyDescent="0.25">
      <c r="A260" s="54" t="s">
        <v>319</v>
      </c>
      <c r="B260" s="54" t="s">
        <v>320</v>
      </c>
      <c r="C260" s="31">
        <v>4301136028</v>
      </c>
      <c r="D260" s="197">
        <v>4640242180304</v>
      </c>
      <c r="E260" s="198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75</v>
      </c>
      <c r="L260" s="33" t="s">
        <v>66</v>
      </c>
      <c r="M260" s="33"/>
      <c r="N260" s="32">
        <v>180</v>
      </c>
      <c r="O260" s="307" t="s">
        <v>321</v>
      </c>
      <c r="P260" s="200"/>
      <c r="Q260" s="200"/>
      <c r="R260" s="200"/>
      <c r="S260" s="198"/>
      <c r="T260" s="34"/>
      <c r="U260" s="34"/>
      <c r="V260" s="35" t="s">
        <v>67</v>
      </c>
      <c r="W260" s="193">
        <v>0</v>
      </c>
      <c r="X260" s="194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76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37.5" customHeight="1" x14ac:dyDescent="0.25">
      <c r="A261" s="54" t="s">
        <v>322</v>
      </c>
      <c r="B261" s="54" t="s">
        <v>323</v>
      </c>
      <c r="C261" s="31">
        <v>4301136027</v>
      </c>
      <c r="D261" s="197">
        <v>4640242180298</v>
      </c>
      <c r="E261" s="198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0"/>
      <c r="Q261" s="200"/>
      <c r="R261" s="200"/>
      <c r="S261" s="198"/>
      <c r="T261" s="34"/>
      <c r="U261" s="34"/>
      <c r="V261" s="35" t="s">
        <v>67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76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324</v>
      </c>
      <c r="B262" s="54" t="s">
        <v>325</v>
      </c>
      <c r="C262" s="31">
        <v>4301136026</v>
      </c>
      <c r="D262" s="197">
        <v>4640242180236</v>
      </c>
      <c r="E262" s="198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4" t="s">
        <v>326</v>
      </c>
      <c r="P262" s="200"/>
      <c r="Q262" s="200"/>
      <c r="R262" s="200"/>
      <c r="S262" s="198"/>
      <c r="T262" s="34"/>
      <c r="U262" s="34"/>
      <c r="V262" s="35" t="s">
        <v>67</v>
      </c>
      <c r="W262" s="193">
        <v>36</v>
      </c>
      <c r="X262" s="194">
        <f>IFERROR(IF(W262="","",W262),"")</f>
        <v>36</v>
      </c>
      <c r="Y262" s="36">
        <f>IFERROR(IF(W262="","",W262*0.0155),"")</f>
        <v>0.55800000000000005</v>
      </c>
      <c r="Z262" s="56"/>
      <c r="AA262" s="57"/>
      <c r="AE262" s="67"/>
      <c r="BB262" s="161" t="s">
        <v>76</v>
      </c>
      <c r="BL262" s="67">
        <f>IFERROR(W262*I262,"0")</f>
        <v>188.46</v>
      </c>
      <c r="BM262" s="67">
        <f>IFERROR(X262*I262,"0")</f>
        <v>188.46</v>
      </c>
      <c r="BN262" s="67">
        <f>IFERROR(W262/J262,"0")</f>
        <v>0.42857142857142855</v>
      </c>
      <c r="BO262" s="67">
        <f>IFERROR(X262/J262,"0")</f>
        <v>0.42857142857142855</v>
      </c>
    </row>
    <row r="263" spans="1:67" ht="27" customHeight="1" x14ac:dyDescent="0.25">
      <c r="A263" s="54" t="s">
        <v>327</v>
      </c>
      <c r="B263" s="54" t="s">
        <v>328</v>
      </c>
      <c r="C263" s="31">
        <v>4301136029</v>
      </c>
      <c r="D263" s="197">
        <v>4640242180410</v>
      </c>
      <c r="E263" s="198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75</v>
      </c>
      <c r="L263" s="33" t="s">
        <v>66</v>
      </c>
      <c r="M263" s="33"/>
      <c r="N263" s="32">
        <v>180</v>
      </c>
      <c r="O263" s="21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0"/>
      <c r="Q263" s="200"/>
      <c r="R263" s="200"/>
      <c r="S263" s="198"/>
      <c r="T263" s="34"/>
      <c r="U263" s="34"/>
      <c r="V263" s="35" t="s">
        <v>67</v>
      </c>
      <c r="W263" s="193">
        <v>0</v>
      </c>
      <c r="X263" s="194">
        <f>IFERROR(IF(W263="","",W263),"")</f>
        <v>0</v>
      </c>
      <c r="Y263" s="36">
        <f>IFERROR(IF(W263="","",W263*0.00936),"")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18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68</v>
      </c>
      <c r="P264" s="214"/>
      <c r="Q264" s="214"/>
      <c r="R264" s="214"/>
      <c r="S264" s="214"/>
      <c r="T264" s="214"/>
      <c r="U264" s="215"/>
      <c r="V264" s="37" t="s">
        <v>67</v>
      </c>
      <c r="W264" s="195">
        <f>IFERROR(SUM(W260:W263),"0")</f>
        <v>36</v>
      </c>
      <c r="X264" s="195">
        <f>IFERROR(SUM(X260:X263),"0")</f>
        <v>36</v>
      </c>
      <c r="Y264" s="195">
        <f>IFERROR(IF(Y260="",0,Y260),"0")+IFERROR(IF(Y261="",0,Y261),"0")+IFERROR(IF(Y262="",0,Y262),"0")+IFERROR(IF(Y263="",0,Y263),"0")</f>
        <v>0.55800000000000005</v>
      </c>
      <c r="Z264" s="196"/>
      <c r="AA264" s="196"/>
    </row>
    <row r="265" spans="1:67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19"/>
      <c r="O265" s="213" t="s">
        <v>68</v>
      </c>
      <c r="P265" s="214"/>
      <c r="Q265" s="214"/>
      <c r="R265" s="214"/>
      <c r="S265" s="214"/>
      <c r="T265" s="214"/>
      <c r="U265" s="215"/>
      <c r="V265" s="37" t="s">
        <v>69</v>
      </c>
      <c r="W265" s="195">
        <f>IFERROR(SUMPRODUCT(W260:W263*H260:H263),"0")</f>
        <v>180</v>
      </c>
      <c r="X265" s="195">
        <f>IFERROR(SUMPRODUCT(X260:X263*H260:H263),"0")</f>
        <v>180</v>
      </c>
      <c r="Y265" s="37"/>
      <c r="Z265" s="196"/>
      <c r="AA265" s="196"/>
    </row>
    <row r="266" spans="1:67" ht="14.25" customHeight="1" x14ac:dyDescent="0.25">
      <c r="A266" s="204" t="s">
        <v>130</v>
      </c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189"/>
      <c r="AA266" s="189"/>
    </row>
    <row r="267" spans="1:67" ht="27" customHeight="1" x14ac:dyDescent="0.25">
      <c r="A267" s="54" t="s">
        <v>329</v>
      </c>
      <c r="B267" s="54" t="s">
        <v>330</v>
      </c>
      <c r="C267" s="31">
        <v>4301135191</v>
      </c>
      <c r="D267" s="197">
        <v>4640242180373</v>
      </c>
      <c r="E267" s="198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5" t="s">
        <v>331</v>
      </c>
      <c r="P267" s="200"/>
      <c r="Q267" s="200"/>
      <c r="R267" s="200"/>
      <c r="S267" s="198"/>
      <c r="T267" s="34"/>
      <c r="U267" s="34"/>
      <c r="V267" s="35" t="s">
        <v>67</v>
      </c>
      <c r="W267" s="193">
        <v>28</v>
      </c>
      <c r="X267" s="194">
        <f t="shared" ref="X267:X287" si="24">IFERROR(IF(W267="","",W267),"")</f>
        <v>28</v>
      </c>
      <c r="Y267" s="36">
        <f t="shared" ref="Y267:Y272" si="25">IFERROR(IF(W267="","",W267*0.00936),"")</f>
        <v>0.26207999999999998</v>
      </c>
      <c r="Z267" s="56"/>
      <c r="AA267" s="57"/>
      <c r="AE267" s="67"/>
      <c r="BB267" s="163" t="s">
        <v>76</v>
      </c>
      <c r="BL267" s="67">
        <f t="shared" ref="BL267:BL287" si="26">IFERROR(W267*I267,"0")</f>
        <v>89.376000000000005</v>
      </c>
      <c r="BM267" s="67">
        <f t="shared" ref="BM267:BM287" si="27">IFERROR(X267*I267,"0")</f>
        <v>89.376000000000005</v>
      </c>
      <c r="BN267" s="67">
        <f t="shared" ref="BN267:BN287" si="28">IFERROR(W267/J267,"0")</f>
        <v>0.22222222222222221</v>
      </c>
      <c r="BO267" s="67">
        <f t="shared" ref="BO267:BO287" si="29">IFERROR(X267/J267,"0")</f>
        <v>0.22222222222222221</v>
      </c>
    </row>
    <row r="268" spans="1:67" ht="27" customHeight="1" x14ac:dyDescent="0.25">
      <c r="A268" s="54" t="s">
        <v>332</v>
      </c>
      <c r="B268" s="54" t="s">
        <v>333</v>
      </c>
      <c r="C268" s="31">
        <v>4301135195</v>
      </c>
      <c r="D268" s="197">
        <v>4640242180366</v>
      </c>
      <c r="E268" s="198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49" t="s">
        <v>334</v>
      </c>
      <c r="P268" s="200"/>
      <c r="Q268" s="200"/>
      <c r="R268" s="200"/>
      <c r="S268" s="198"/>
      <c r="T268" s="34"/>
      <c r="U268" s="34"/>
      <c r="V268" s="35" t="s">
        <v>67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76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customHeight="1" x14ac:dyDescent="0.25">
      <c r="A269" s="54" t="s">
        <v>335</v>
      </c>
      <c r="B269" s="54" t="s">
        <v>336</v>
      </c>
      <c r="C269" s="31">
        <v>4301135188</v>
      </c>
      <c r="D269" s="197">
        <v>4640242180335</v>
      </c>
      <c r="E269" s="198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75</v>
      </c>
      <c r="L269" s="33" t="s">
        <v>66</v>
      </c>
      <c r="M269" s="33"/>
      <c r="N269" s="32">
        <v>180</v>
      </c>
      <c r="O269" s="340" t="s">
        <v>337</v>
      </c>
      <c r="P269" s="200"/>
      <c r="Q269" s="200"/>
      <c r="R269" s="200"/>
      <c r="S269" s="198"/>
      <c r="T269" s="34"/>
      <c r="U269" s="34"/>
      <c r="V269" s="35" t="s">
        <v>67</v>
      </c>
      <c r="W269" s="193">
        <v>0</v>
      </c>
      <c r="X269" s="194">
        <f t="shared" si="24"/>
        <v>0</v>
      </c>
      <c r="Y269" s="36">
        <f t="shared" si="25"/>
        <v>0</v>
      </c>
      <c r="Z269" s="56"/>
      <c r="AA269" s="57"/>
      <c r="AE269" s="67"/>
      <c r="BB269" s="165" t="s">
        <v>76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338</v>
      </c>
      <c r="B270" s="54" t="s">
        <v>339</v>
      </c>
      <c r="C270" s="31">
        <v>4301135189</v>
      </c>
      <c r="D270" s="197">
        <v>4640242180342</v>
      </c>
      <c r="E270" s="198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200"/>
      <c r="Q270" s="200"/>
      <c r="R270" s="200"/>
      <c r="S270" s="198"/>
      <c r="T270" s="34"/>
      <c r="U270" s="34"/>
      <c r="V270" s="35" t="s">
        <v>67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76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4301135190</v>
      </c>
      <c r="D271" s="197">
        <v>4640242180359</v>
      </c>
      <c r="E271" s="198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4" t="s">
        <v>342</v>
      </c>
      <c r="P271" s="200"/>
      <c r="Q271" s="200"/>
      <c r="R271" s="200"/>
      <c r="S271" s="198"/>
      <c r="T271" s="34"/>
      <c r="U271" s="34"/>
      <c r="V271" s="35" t="s">
        <v>67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76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customHeight="1" x14ac:dyDescent="0.25">
      <c r="A272" s="54" t="s">
        <v>343</v>
      </c>
      <c r="B272" s="54" t="s">
        <v>344</v>
      </c>
      <c r="C272" s="31">
        <v>4301135187</v>
      </c>
      <c r="D272" s="197">
        <v>4640242180328</v>
      </c>
      <c r="E272" s="198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6" t="s">
        <v>345</v>
      </c>
      <c r="P272" s="200"/>
      <c r="Q272" s="200"/>
      <c r="R272" s="200"/>
      <c r="S272" s="198"/>
      <c r="T272" s="34"/>
      <c r="U272" s="34"/>
      <c r="V272" s="35" t="s">
        <v>67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76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346</v>
      </c>
      <c r="B273" s="54" t="s">
        <v>347</v>
      </c>
      <c r="C273" s="31">
        <v>4301135186</v>
      </c>
      <c r="D273" s="197">
        <v>4640242180311</v>
      </c>
      <c r="E273" s="198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45" t="s">
        <v>348</v>
      </c>
      <c r="P273" s="200"/>
      <c r="Q273" s="200"/>
      <c r="R273" s="200"/>
      <c r="S273" s="198"/>
      <c r="T273" s="34"/>
      <c r="U273" s="34"/>
      <c r="V273" s="35" t="s">
        <v>67</v>
      </c>
      <c r="W273" s="193">
        <v>12</v>
      </c>
      <c r="X273" s="194">
        <f t="shared" si="24"/>
        <v>12</v>
      </c>
      <c r="Y273" s="36">
        <f>IFERROR(IF(W273="","",W273*0.0155),"")</f>
        <v>0.186</v>
      </c>
      <c r="Z273" s="56"/>
      <c r="AA273" s="57"/>
      <c r="AE273" s="67"/>
      <c r="BB273" s="169" t="s">
        <v>76</v>
      </c>
      <c r="BL273" s="67">
        <f t="shared" si="26"/>
        <v>68.820000000000007</v>
      </c>
      <c r="BM273" s="67">
        <f t="shared" si="27"/>
        <v>68.820000000000007</v>
      </c>
      <c r="BN273" s="67">
        <f t="shared" si="28"/>
        <v>0.14285714285714285</v>
      </c>
      <c r="BO273" s="67">
        <f t="shared" si="29"/>
        <v>0.14285714285714285</v>
      </c>
    </row>
    <row r="274" spans="1:67" ht="27" customHeight="1" x14ac:dyDescent="0.25">
      <c r="A274" s="54" t="s">
        <v>349</v>
      </c>
      <c r="B274" s="54" t="s">
        <v>350</v>
      </c>
      <c r="C274" s="31">
        <v>4301135194</v>
      </c>
      <c r="D274" s="197">
        <v>4640242180380</v>
      </c>
      <c r="E274" s="198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126</v>
      </c>
      <c r="L274" s="33" t="s">
        <v>66</v>
      </c>
      <c r="M274" s="33"/>
      <c r="N274" s="32">
        <v>180</v>
      </c>
      <c r="O274" s="388" t="s">
        <v>351</v>
      </c>
      <c r="P274" s="200"/>
      <c r="Q274" s="200"/>
      <c r="R274" s="200"/>
      <c r="S274" s="198"/>
      <c r="T274" s="34"/>
      <c r="U274" s="34"/>
      <c r="V274" s="35" t="s">
        <v>67</v>
      </c>
      <c r="W274" s="193">
        <v>0</v>
      </c>
      <c r="X274" s="194">
        <f t="shared" si="24"/>
        <v>0</v>
      </c>
      <c r="Y274" s="36">
        <f>IFERROR(IF(W274="","",W274*0.00502),"")</f>
        <v>0</v>
      </c>
      <c r="Z274" s="56"/>
      <c r="AA274" s="57"/>
      <c r="AE274" s="67"/>
      <c r="BB274" s="170" t="s">
        <v>76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4301135192</v>
      </c>
      <c r="D275" s="197">
        <v>4640242180380</v>
      </c>
      <c r="E275" s="198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8" t="s">
        <v>354</v>
      </c>
      <c r="P275" s="200"/>
      <c r="Q275" s="200"/>
      <c r="R275" s="200"/>
      <c r="S275" s="198"/>
      <c r="T275" s="34"/>
      <c r="U275" s="34"/>
      <c r="V275" s="35" t="s">
        <v>67</v>
      </c>
      <c r="W275" s="193">
        <v>42</v>
      </c>
      <c r="X275" s="194">
        <f t="shared" si="24"/>
        <v>42</v>
      </c>
      <c r="Y275" s="36">
        <f>IFERROR(IF(W275="","",W275*0.00936),"")</f>
        <v>0.39312000000000002</v>
      </c>
      <c r="Z275" s="56"/>
      <c r="AA275" s="57"/>
      <c r="AE275" s="67"/>
      <c r="BB275" s="171" t="s">
        <v>76</v>
      </c>
      <c r="BL275" s="67">
        <f t="shared" si="26"/>
        <v>163.464</v>
      </c>
      <c r="BM275" s="67">
        <f t="shared" si="27"/>
        <v>163.464</v>
      </c>
      <c r="BN275" s="67">
        <f t="shared" si="28"/>
        <v>0.33333333333333331</v>
      </c>
      <c r="BO275" s="67">
        <f t="shared" si="29"/>
        <v>0.33333333333333331</v>
      </c>
    </row>
    <row r="276" spans="1:67" ht="27" customHeight="1" x14ac:dyDescent="0.25">
      <c r="A276" s="54" t="s">
        <v>355</v>
      </c>
      <c r="B276" s="54" t="s">
        <v>356</v>
      </c>
      <c r="C276" s="31">
        <v>4301135320</v>
      </c>
      <c r="D276" s="197">
        <v>4640242181592</v>
      </c>
      <c r="E276" s="198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53" t="s">
        <v>357</v>
      </c>
      <c r="P276" s="200"/>
      <c r="Q276" s="200"/>
      <c r="R276" s="200"/>
      <c r="S276" s="198"/>
      <c r="T276" s="34"/>
      <c r="U276" s="34"/>
      <c r="V276" s="35" t="s">
        <v>67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76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4301135193</v>
      </c>
      <c r="D277" s="197">
        <v>4640242180403</v>
      </c>
      <c r="E277" s="198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1" t="s">
        <v>360</v>
      </c>
      <c r="P277" s="200"/>
      <c r="Q277" s="200"/>
      <c r="R277" s="200"/>
      <c r="S277" s="198"/>
      <c r="T277" s="34"/>
      <c r="U277" s="34"/>
      <c r="V277" s="35" t="s">
        <v>67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76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4301135304</v>
      </c>
      <c r="D278" s="197">
        <v>4640242181240</v>
      </c>
      <c r="E278" s="198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70" t="s">
        <v>363</v>
      </c>
      <c r="P278" s="200"/>
      <c r="Q278" s="200"/>
      <c r="R278" s="200"/>
      <c r="S278" s="198"/>
      <c r="T278" s="34"/>
      <c r="U278" s="34"/>
      <c r="V278" s="35" t="s">
        <v>67</v>
      </c>
      <c r="W278" s="193">
        <v>0</v>
      </c>
      <c r="X278" s="194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76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4301135310</v>
      </c>
      <c r="D279" s="197">
        <v>4640242181318</v>
      </c>
      <c r="E279" s="198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0" t="s">
        <v>366</v>
      </c>
      <c r="P279" s="200"/>
      <c r="Q279" s="200"/>
      <c r="R279" s="200"/>
      <c r="S279" s="198"/>
      <c r="T279" s="34"/>
      <c r="U279" s="34"/>
      <c r="V279" s="35" t="s">
        <v>67</v>
      </c>
      <c r="W279" s="193">
        <v>0</v>
      </c>
      <c r="X279" s="194">
        <f t="shared" si="24"/>
        <v>0</v>
      </c>
      <c r="Y279" s="36">
        <f>IFERROR(IF(W279="","",W279*0.00936),"")</f>
        <v>0</v>
      </c>
      <c r="Z279" s="56"/>
      <c r="AA279" s="57"/>
      <c r="AE279" s="67"/>
      <c r="BB279" s="175" t="s">
        <v>76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4301135306</v>
      </c>
      <c r="D280" s="197">
        <v>4640242181578</v>
      </c>
      <c r="E280" s="198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126</v>
      </c>
      <c r="L280" s="33" t="s">
        <v>66</v>
      </c>
      <c r="M280" s="33"/>
      <c r="N280" s="32">
        <v>180</v>
      </c>
      <c r="O280" s="343" t="s">
        <v>369</v>
      </c>
      <c r="P280" s="200"/>
      <c r="Q280" s="200"/>
      <c r="R280" s="200"/>
      <c r="S280" s="198"/>
      <c r="T280" s="34"/>
      <c r="U280" s="34"/>
      <c r="V280" s="35" t="s">
        <v>67</v>
      </c>
      <c r="W280" s="193">
        <v>0</v>
      </c>
      <c r="X280" s="194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76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4301135305</v>
      </c>
      <c r="D281" s="197">
        <v>4640242181394</v>
      </c>
      <c r="E281" s="198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126</v>
      </c>
      <c r="L281" s="33" t="s">
        <v>66</v>
      </c>
      <c r="M281" s="33"/>
      <c r="N281" s="32">
        <v>180</v>
      </c>
      <c r="O281" s="324" t="s">
        <v>372</v>
      </c>
      <c r="P281" s="200"/>
      <c r="Q281" s="200"/>
      <c r="R281" s="200"/>
      <c r="S281" s="198"/>
      <c r="T281" s="34"/>
      <c r="U281" s="34"/>
      <c r="V281" s="35" t="s">
        <v>67</v>
      </c>
      <c r="W281" s="193">
        <v>0</v>
      </c>
      <c r="X281" s="194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76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4301135309</v>
      </c>
      <c r="D282" s="197">
        <v>4640242181332</v>
      </c>
      <c r="E282" s="198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126</v>
      </c>
      <c r="L282" s="33" t="s">
        <v>66</v>
      </c>
      <c r="M282" s="33"/>
      <c r="N282" s="32">
        <v>180</v>
      </c>
      <c r="O282" s="346" t="s">
        <v>375</v>
      </c>
      <c r="P282" s="200"/>
      <c r="Q282" s="200"/>
      <c r="R282" s="200"/>
      <c r="S282" s="198"/>
      <c r="T282" s="34"/>
      <c r="U282" s="34"/>
      <c r="V282" s="35" t="s">
        <v>67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76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4301135308</v>
      </c>
      <c r="D283" s="197">
        <v>4640242181349</v>
      </c>
      <c r="E283" s="198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55" t="s">
        <v>378</v>
      </c>
      <c r="P283" s="200"/>
      <c r="Q283" s="200"/>
      <c r="R283" s="200"/>
      <c r="S283" s="198"/>
      <c r="T283" s="34"/>
      <c r="U283" s="34"/>
      <c r="V283" s="35" t="s">
        <v>67</v>
      </c>
      <c r="W283" s="193">
        <v>0</v>
      </c>
      <c r="X283" s="194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76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4301135307</v>
      </c>
      <c r="D284" s="197">
        <v>4640242181370</v>
      </c>
      <c r="E284" s="198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55" t="s">
        <v>381</v>
      </c>
      <c r="P284" s="200"/>
      <c r="Q284" s="200"/>
      <c r="R284" s="200"/>
      <c r="S284" s="198"/>
      <c r="T284" s="34"/>
      <c r="U284" s="34"/>
      <c r="V284" s="35" t="s">
        <v>67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76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4301135318</v>
      </c>
      <c r="D285" s="197">
        <v>4607111037480</v>
      </c>
      <c r="E285" s="198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359" t="s">
        <v>384</v>
      </c>
      <c r="P285" s="200"/>
      <c r="Q285" s="200"/>
      <c r="R285" s="200"/>
      <c r="S285" s="198"/>
      <c r="T285" s="34"/>
      <c r="U285" s="34"/>
      <c r="V285" s="35" t="s">
        <v>67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76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4301135319</v>
      </c>
      <c r="D286" s="197">
        <v>4607111037473</v>
      </c>
      <c r="E286" s="198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262" t="s">
        <v>387</v>
      </c>
      <c r="P286" s="200"/>
      <c r="Q286" s="200"/>
      <c r="R286" s="200"/>
      <c r="S286" s="198"/>
      <c r="T286" s="34"/>
      <c r="U286" s="34"/>
      <c r="V286" s="35" t="s">
        <v>67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76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388</v>
      </c>
      <c r="B287" s="54" t="s">
        <v>389</v>
      </c>
      <c r="C287" s="31">
        <v>4301135198</v>
      </c>
      <c r="D287" s="197">
        <v>4640242180663</v>
      </c>
      <c r="E287" s="198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284" t="s">
        <v>390</v>
      </c>
      <c r="P287" s="200"/>
      <c r="Q287" s="200"/>
      <c r="R287" s="200"/>
      <c r="S287" s="198"/>
      <c r="T287" s="34"/>
      <c r="U287" s="34"/>
      <c r="V287" s="35" t="s">
        <v>67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76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18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19"/>
      <c r="O288" s="213" t="s">
        <v>68</v>
      </c>
      <c r="P288" s="214"/>
      <c r="Q288" s="214"/>
      <c r="R288" s="214"/>
      <c r="S288" s="214"/>
      <c r="T288" s="214"/>
      <c r="U288" s="215"/>
      <c r="V288" s="37" t="s">
        <v>67</v>
      </c>
      <c r="W288" s="195">
        <f>IFERROR(SUM(W267:W287),"0")</f>
        <v>82</v>
      </c>
      <c r="X288" s="195">
        <f>IFERROR(SUM(X267:X287),"0")</f>
        <v>82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0.84119999999999995</v>
      </c>
      <c r="Z288" s="196"/>
      <c r="AA288" s="196"/>
    </row>
    <row r="289" spans="1:36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19"/>
      <c r="O289" s="213" t="s">
        <v>68</v>
      </c>
      <c r="P289" s="214"/>
      <c r="Q289" s="214"/>
      <c r="R289" s="214"/>
      <c r="S289" s="214"/>
      <c r="T289" s="214"/>
      <c r="U289" s="215"/>
      <c r="V289" s="37" t="s">
        <v>69</v>
      </c>
      <c r="W289" s="195">
        <f>IFERROR(SUMPRODUCT(W267:W287*H267:H287),"0")</f>
        <v>305.39999999999998</v>
      </c>
      <c r="X289" s="195">
        <f>IFERROR(SUMPRODUCT(X267:X287*H267:H287),"0")</f>
        <v>305.39999999999998</v>
      </c>
      <c r="Y289" s="37"/>
      <c r="Z289" s="196"/>
      <c r="AA289" s="196"/>
    </row>
    <row r="290" spans="1:36" ht="15" customHeight="1" x14ac:dyDescent="0.2">
      <c r="A290" s="361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41"/>
      <c r="O290" s="250" t="s">
        <v>391</v>
      </c>
      <c r="P290" s="251"/>
      <c r="Q290" s="251"/>
      <c r="R290" s="251"/>
      <c r="S290" s="251"/>
      <c r="T290" s="251"/>
      <c r="U290" s="252"/>
      <c r="V290" s="37" t="s">
        <v>69</v>
      </c>
      <c r="W290" s="195">
        <f>IFERROR(W24+W33+W41+W51+W62+W68+W73+W79+W89+W96+W105+W111+W117+W124+W129+W135+W140+W146+W151+W159+W164+W171+W176+W181+W186+W192+W199+W209+W217+W222+W228+W234+W240+W248+W253+W258+W265+W289,"0")</f>
        <v>13048.92</v>
      </c>
      <c r="X290" s="195">
        <f>IFERROR(X24+X33+X41+X51+X62+X68+X73+X79+X89+X96+X105+X111+X117+X124+X129+X135+X140+X146+X151+X159+X164+X171+X176+X181+X186+X192+X199+X209+X217+X222+X228+X234+X240+X248+X253+X258+X265+X289,"0")</f>
        <v>13048.92</v>
      </c>
      <c r="Y290" s="37"/>
      <c r="Z290" s="196"/>
      <c r="AA290" s="196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41"/>
      <c r="O291" s="250" t="s">
        <v>392</v>
      </c>
      <c r="P291" s="251"/>
      <c r="Q291" s="251"/>
      <c r="R291" s="251"/>
      <c r="S291" s="251"/>
      <c r="T291" s="251"/>
      <c r="U291" s="252"/>
      <c r="V291" s="37" t="s">
        <v>69</v>
      </c>
      <c r="W291" s="195">
        <f>IFERROR(SUM(BL22:BL287),"0")</f>
        <v>14249.2832</v>
      </c>
      <c r="X291" s="195">
        <f>IFERROR(SUM(BM22:BM287),"0")</f>
        <v>14249.2832</v>
      </c>
      <c r="Y291" s="37"/>
      <c r="Z291" s="196"/>
      <c r="AA291" s="196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41"/>
      <c r="O292" s="250" t="s">
        <v>393</v>
      </c>
      <c r="P292" s="251"/>
      <c r="Q292" s="251"/>
      <c r="R292" s="251"/>
      <c r="S292" s="251"/>
      <c r="T292" s="251"/>
      <c r="U292" s="252"/>
      <c r="V292" s="37" t="s">
        <v>394</v>
      </c>
      <c r="W292" s="38">
        <f>ROUNDUP(SUM(BN22:BN287),0)</f>
        <v>35</v>
      </c>
      <c r="X292" s="38">
        <f>ROUNDUP(SUM(BO22:BO287),0)</f>
        <v>35</v>
      </c>
      <c r="Y292" s="37"/>
      <c r="Z292" s="196"/>
      <c r="AA292" s="196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41"/>
      <c r="O293" s="250" t="s">
        <v>395</v>
      </c>
      <c r="P293" s="251"/>
      <c r="Q293" s="251"/>
      <c r="R293" s="251"/>
      <c r="S293" s="251"/>
      <c r="T293" s="251"/>
      <c r="U293" s="252"/>
      <c r="V293" s="37" t="s">
        <v>69</v>
      </c>
      <c r="W293" s="195">
        <f>GrossWeightTotal+PalletQtyTotal*25</f>
        <v>15124.2832</v>
      </c>
      <c r="X293" s="195">
        <f>GrossWeightTotalR+PalletQtyTotalR*25</f>
        <v>15124.2832</v>
      </c>
      <c r="Y293" s="37"/>
      <c r="Z293" s="196"/>
      <c r="AA293" s="196"/>
    </row>
    <row r="294" spans="1:36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41"/>
      <c r="O294" s="250" t="s">
        <v>396</v>
      </c>
      <c r="P294" s="251"/>
      <c r="Q294" s="251"/>
      <c r="R294" s="251"/>
      <c r="S294" s="251"/>
      <c r="T294" s="251"/>
      <c r="U294" s="252"/>
      <c r="V294" s="37" t="s">
        <v>394</v>
      </c>
      <c r="W294" s="195">
        <f>IFERROR(W23+W32+W40+W50+W61+W67+W72+W78+W88+W95+W104+W110+W116+W123+W128+W134+W139+W145+W150+W158+W163+W170+W175+W180+W185+W191+W198+W208+W216+W221+W227+W233+W239+W247+W252+W257+W264+W288,"0")</f>
        <v>2766</v>
      </c>
      <c r="X294" s="195">
        <f>IFERROR(X23+X32+X40+X50+X61+X67+X72+X78+X88+X95+X104+X110+X116+X123+X128+X134+X139+X145+X150+X158+X163+X170+X175+X180+X185+X191+X198+X208+X216+X221+X227+X233+X239+X247+X252+X257+X264+X288,"0")</f>
        <v>2766</v>
      </c>
      <c r="Y294" s="37"/>
      <c r="Z294" s="196"/>
      <c r="AA294" s="196"/>
    </row>
    <row r="295" spans="1:36" ht="14.25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41"/>
      <c r="O295" s="250" t="s">
        <v>397</v>
      </c>
      <c r="P295" s="251"/>
      <c r="Q295" s="251"/>
      <c r="R295" s="251"/>
      <c r="S295" s="251"/>
      <c r="T295" s="251"/>
      <c r="U295" s="252"/>
      <c r="V295" s="39" t="s">
        <v>398</v>
      </c>
      <c r="W295" s="37"/>
      <c r="X295" s="37"/>
      <c r="Y295" s="37">
        <f>IFERROR(Y23+Y32+Y40+Y50+Y61+Y67+Y72+Y78+Y88+Y95+Y104+Y110+Y116+Y123+Y128+Y134+Y139+Y145+Y150+Y158+Y163+Y170+Y175+Y180+Y185+Y191+Y198+Y208+Y216+Y221+Y227+Y233+Y239+Y247+Y252+Y257+Y264+Y288,"0")</f>
        <v>44.217439999999996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399</v>
      </c>
      <c r="B297" s="190" t="s">
        <v>61</v>
      </c>
      <c r="C297" s="223" t="s">
        <v>70</v>
      </c>
      <c r="D297" s="270"/>
      <c r="E297" s="270"/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0"/>
      <c r="S297" s="271"/>
      <c r="T297" s="223" t="s">
        <v>204</v>
      </c>
      <c r="U297" s="270"/>
      <c r="V297" s="271"/>
      <c r="W297" s="223" t="s">
        <v>229</v>
      </c>
      <c r="X297" s="270"/>
      <c r="Y297" s="270"/>
      <c r="Z297" s="271"/>
      <c r="AA297" s="223" t="s">
        <v>246</v>
      </c>
      <c r="AB297" s="270"/>
      <c r="AC297" s="270"/>
      <c r="AD297" s="270"/>
      <c r="AE297" s="270"/>
      <c r="AF297" s="271"/>
      <c r="AG297" s="223" t="s">
        <v>288</v>
      </c>
      <c r="AH297" s="271"/>
      <c r="AI297" s="223" t="s">
        <v>299</v>
      </c>
      <c r="AJ297" s="271"/>
    </row>
    <row r="298" spans="1:36" ht="14.25" customHeight="1" thickTop="1" x14ac:dyDescent="0.2">
      <c r="A298" s="341" t="s">
        <v>400</v>
      </c>
      <c r="B298" s="223" t="s">
        <v>61</v>
      </c>
      <c r="C298" s="223" t="s">
        <v>71</v>
      </c>
      <c r="D298" s="223" t="s">
        <v>83</v>
      </c>
      <c r="E298" s="223" t="s">
        <v>93</v>
      </c>
      <c r="F298" s="223" t="s">
        <v>108</v>
      </c>
      <c r="G298" s="223" t="s">
        <v>123</v>
      </c>
      <c r="H298" s="223" t="s">
        <v>129</v>
      </c>
      <c r="I298" s="223" t="s">
        <v>133</v>
      </c>
      <c r="J298" s="223" t="s">
        <v>139</v>
      </c>
      <c r="K298" s="223" t="s">
        <v>152</v>
      </c>
      <c r="L298" s="223" t="s">
        <v>159</v>
      </c>
      <c r="M298" s="191"/>
      <c r="N298" s="223" t="s">
        <v>170</v>
      </c>
      <c r="O298" s="223" t="s">
        <v>175</v>
      </c>
      <c r="P298" s="223" t="s">
        <v>182</v>
      </c>
      <c r="Q298" s="223" t="s">
        <v>190</v>
      </c>
      <c r="R298" s="223" t="s">
        <v>193</v>
      </c>
      <c r="S298" s="223" t="s">
        <v>201</v>
      </c>
      <c r="T298" s="223" t="s">
        <v>205</v>
      </c>
      <c r="U298" s="223" t="s">
        <v>209</v>
      </c>
      <c r="V298" s="223" t="s">
        <v>212</v>
      </c>
      <c r="W298" s="223" t="s">
        <v>230</v>
      </c>
      <c r="X298" s="223" t="s">
        <v>235</v>
      </c>
      <c r="Y298" s="223" t="s">
        <v>229</v>
      </c>
      <c r="Z298" s="223" t="s">
        <v>243</v>
      </c>
      <c r="AA298" s="223" t="s">
        <v>247</v>
      </c>
      <c r="AB298" s="223" t="s">
        <v>250</v>
      </c>
      <c r="AC298" s="223" t="s">
        <v>257</v>
      </c>
      <c r="AD298" s="223" t="s">
        <v>270</v>
      </c>
      <c r="AE298" s="223" t="s">
        <v>279</v>
      </c>
      <c r="AF298" s="223" t="s">
        <v>282</v>
      </c>
      <c r="AG298" s="223" t="s">
        <v>289</v>
      </c>
      <c r="AH298" s="223" t="s">
        <v>293</v>
      </c>
      <c r="AI298" s="223" t="s">
        <v>299</v>
      </c>
      <c r="AJ298" s="223" t="s">
        <v>309</v>
      </c>
    </row>
    <row r="299" spans="1:36" ht="13.5" customHeight="1" thickBot="1" x14ac:dyDescent="0.25">
      <c r="A299" s="342"/>
      <c r="B299" s="224"/>
      <c r="C299" s="224"/>
      <c r="D299" s="224"/>
      <c r="E299" s="224"/>
      <c r="F299" s="224"/>
      <c r="G299" s="224"/>
      <c r="H299" s="224"/>
      <c r="I299" s="224"/>
      <c r="J299" s="224"/>
      <c r="K299" s="224"/>
      <c r="L299" s="224"/>
      <c r="M299" s="191"/>
      <c r="N299" s="224"/>
      <c r="O299" s="224"/>
      <c r="P299" s="224"/>
      <c r="Q299" s="224"/>
      <c r="R299" s="224"/>
      <c r="S299" s="224"/>
      <c r="T299" s="224"/>
      <c r="U299" s="224"/>
      <c r="V299" s="224"/>
      <c r="W299" s="224"/>
      <c r="X299" s="224"/>
      <c r="Y299" s="224"/>
      <c r="Z299" s="224"/>
      <c r="AA299" s="224"/>
      <c r="AB299" s="224"/>
      <c r="AC299" s="224"/>
      <c r="AD299" s="224"/>
      <c r="AE299" s="224"/>
      <c r="AF299" s="224"/>
      <c r="AG299" s="224"/>
      <c r="AH299" s="224"/>
      <c r="AI299" s="224"/>
      <c r="AJ299" s="224"/>
    </row>
    <row r="300" spans="1:36" ht="18" customHeight="1" thickTop="1" thickBot="1" x14ac:dyDescent="0.25">
      <c r="A300" s="40" t="s">
        <v>401</v>
      </c>
      <c r="B300" s="46">
        <f>IFERROR(W22*H22,"0")</f>
        <v>0</v>
      </c>
      <c r="C300" s="46">
        <f>IFERROR(W28*H28,"0")+IFERROR(W29*H29,"0")+IFERROR(W30*H30,"0")+IFERROR(W31*H31,"0")</f>
        <v>0</v>
      </c>
      <c r="D300" s="46">
        <f>IFERROR(W36*H36,"0")+IFERROR(W37*H37,"0")+IFERROR(W38*H38,"0")+IFERROR(W39*H39,"0")</f>
        <v>288</v>
      </c>
      <c r="E300" s="46">
        <f>IFERROR(W44*H44,"0")+IFERROR(W45*H45,"0")+IFERROR(W46*H46,"0")+IFERROR(W47*H47,"0")+IFERROR(W48*H48,"0")+IFERROR(W49*H49,"0")</f>
        <v>48</v>
      </c>
      <c r="F300" s="46">
        <f>IFERROR(W54*H54,"0")+IFERROR(W55*H55,"0")+IFERROR(W56*H56,"0")+IFERROR(W57*H57,"0")+IFERROR(W58*H58,"0")+IFERROR(W59*H59,"0")+IFERROR(W60*H60,"0")</f>
        <v>2486.4000000000005</v>
      </c>
      <c r="G300" s="46">
        <f>IFERROR(W65*H65,"0")+IFERROR(W66*H66,"0")</f>
        <v>291.60000000000002</v>
      </c>
      <c r="H300" s="46">
        <f>IFERROR(W71*H71,"0")</f>
        <v>0</v>
      </c>
      <c r="I300" s="46">
        <f>IFERROR(W76*H76,"0")+IFERROR(W77*H77,"0")</f>
        <v>201.6</v>
      </c>
      <c r="J300" s="46">
        <f>IFERROR(W82*H82,"0")+IFERROR(W83*H83,"0")+IFERROR(W84*H84,"0")+IFERROR(W85*H85,"0")+IFERROR(W86*H86,"0")+IFERROR(W87*H87,"0")</f>
        <v>1167.5999999999999</v>
      </c>
      <c r="K300" s="46">
        <f>IFERROR(W92*H92,"0")+IFERROR(W93*H93,"0")+IFERROR(W94*H94,"0")</f>
        <v>30.240000000000002</v>
      </c>
      <c r="L300" s="46">
        <f>IFERROR(W99*H99,"0")+IFERROR(W100*H100,"0")+IFERROR(W101*H101,"0")+IFERROR(W102*H102,"0")+IFERROR(W103*H103,"0")</f>
        <v>4471.68</v>
      </c>
      <c r="M300" s="191"/>
      <c r="N300" s="46">
        <f>IFERROR(W108*H108,"0")+IFERROR(W109*H109,"0")</f>
        <v>1176</v>
      </c>
      <c r="O300" s="46">
        <f>IFERROR(W114*H114,"0")+IFERROR(W115*H115,"0")</f>
        <v>714</v>
      </c>
      <c r="P300" s="46">
        <f>IFERROR(W120*H120,"0")+IFERROR(W121*H121,"0")+IFERROR(W122*H122,"0")</f>
        <v>378</v>
      </c>
      <c r="Q300" s="46">
        <f>IFERROR(W127*H127,"0")</f>
        <v>0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0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0</v>
      </c>
      <c r="W300" s="46">
        <f>IFERROR(W168*H168,"0")+IFERROR(W169*H169,"0")</f>
        <v>672</v>
      </c>
      <c r="X300" s="46">
        <f>IFERROR(W174*H174,"0")</f>
        <v>0</v>
      </c>
      <c r="Y300" s="46">
        <f>IFERROR(W179*H179,"0")</f>
        <v>0</v>
      </c>
      <c r="Z300" s="46">
        <f>IFERROR(W184*H184,"0")</f>
        <v>0</v>
      </c>
      <c r="AA300" s="46">
        <f>IFERROR(W190*H190,"0")</f>
        <v>0</v>
      </c>
      <c r="AB300" s="46">
        <f>IFERROR(W195*H195,"0")+IFERROR(W196*H196,"0")+IFERROR(W197*H197,"0")</f>
        <v>268.79999999999995</v>
      </c>
      <c r="AC300" s="46">
        <f>IFERROR(W202*H202,"0")+IFERROR(W203*H203,"0")+IFERROR(W204*H204,"0")+IFERROR(W205*H205,"0")+IFERROR(W206*H206,"0")+IFERROR(W207*H207,"0")</f>
        <v>67.199999999999989</v>
      </c>
      <c r="AD300" s="46">
        <f>IFERROR(W212*H212,"0")+IFERROR(W213*H213,"0")+IFERROR(W214*H214,"0")+IFERROR(W215*H215,"0")</f>
        <v>86.4</v>
      </c>
      <c r="AE300" s="46">
        <f>IFERROR(W220*H220,"0")</f>
        <v>0</v>
      </c>
      <c r="AF300" s="46">
        <f>IFERROR(W225*H225,"0")+IFERROR(W226*H226,"0")</f>
        <v>0</v>
      </c>
      <c r="AG300" s="46">
        <f>IFERROR(W232*H232,"0")</f>
        <v>0</v>
      </c>
      <c r="AH300" s="46">
        <f>IFERROR(W237*H237,"0")+IFERROR(W238*H238,"0")</f>
        <v>0</v>
      </c>
      <c r="AI300" s="46">
        <f>IFERROR(W244*H244,"0")+IFERROR(W245*H245,"0")+IFERROR(W246*H246,"0")</f>
        <v>0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701.4</v>
      </c>
    </row>
    <row r="301" spans="1:36" ht="13.5" customHeight="1" thickTop="1" x14ac:dyDescent="0.2">
      <c r="C301" s="191"/>
    </row>
    <row r="302" spans="1:36" ht="19.5" customHeight="1" x14ac:dyDescent="0.2">
      <c r="A302" s="58" t="s">
        <v>402</v>
      </c>
      <c r="B302" s="58" t="s">
        <v>403</v>
      </c>
      <c r="C302" s="58" t="s">
        <v>404</v>
      </c>
    </row>
    <row r="303" spans="1:36" x14ac:dyDescent="0.2">
      <c r="A303" s="59">
        <f>SUMPRODUCT(--(BB:BB="ЗПФ"),--(V:V="кор"),H:H,X:X)+SUMPRODUCT(--(BB:BB="ЗПФ"),--(V:V="кг"),X:X)</f>
        <v>7960.08</v>
      </c>
      <c r="B303" s="60">
        <f>SUMPRODUCT(--(BB:BB="ПГП"),--(V:V="кор"),H:H,X:X)+SUMPRODUCT(--(BB:BB="ПГП"),--(V:V="кг"),X:X)</f>
        <v>5088.8399999999992</v>
      </c>
      <c r="C303" s="60">
        <f>SUMPRODUCT(--(BB:BB="КИЗ"),--(V:V="кор"),H:H,X:X)+SUMPRODUCT(--(BB:BB="КИЗ"),--(V:V="кг"),X:X)</f>
        <v>0</v>
      </c>
    </row>
  </sheetData>
  <sheetProtection algorithmName="SHA-512" hashValue="TFkUh8Em5o3X8IyaU/FW18+vaf7Vgc0mFVSvuYO5vtU0yjm92j7utiYovi3buxmaftZP3m0bhh26dHxFNqoeRw==" saltValue="ghnOE7FPCIcHzw2nSbf/l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9">
    <mergeCell ref="Q1:S1"/>
    <mergeCell ref="A20:Y20"/>
    <mergeCell ref="X298:X299"/>
    <mergeCell ref="O208:U208"/>
    <mergeCell ref="Z298:Z299"/>
    <mergeCell ref="Y17:Y18"/>
    <mergeCell ref="O275:S275"/>
    <mergeCell ref="D57:E57"/>
    <mergeCell ref="U11:V11"/>
    <mergeCell ref="A8:C8"/>
    <mergeCell ref="P8:Q8"/>
    <mergeCell ref="A249:Y249"/>
    <mergeCell ref="O54:S54"/>
    <mergeCell ref="D268:E268"/>
    <mergeCell ref="O277:S277"/>
    <mergeCell ref="A64:Y64"/>
    <mergeCell ref="A10:C10"/>
    <mergeCell ref="A107:Y107"/>
    <mergeCell ref="D184:E184"/>
    <mergeCell ref="D121:E121"/>
    <mergeCell ref="O32:U32"/>
    <mergeCell ref="O88:U88"/>
    <mergeCell ref="O60:S60"/>
    <mergeCell ref="O124:U124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E298:E299"/>
    <mergeCell ref="A183:Y183"/>
    <mergeCell ref="O262:S262"/>
    <mergeCell ref="O122:S122"/>
    <mergeCell ref="D133:E133"/>
    <mergeCell ref="D54:E54"/>
    <mergeCell ref="D271:E271"/>
    <mergeCell ref="D262:E262"/>
    <mergeCell ref="A254:Y254"/>
    <mergeCell ref="D237:E237"/>
    <mergeCell ref="D17:E18"/>
    <mergeCell ref="A78:N79"/>
    <mergeCell ref="W298:W299"/>
    <mergeCell ref="V17:V18"/>
    <mergeCell ref="X17:X18"/>
    <mergeCell ref="O139:U139"/>
    <mergeCell ref="J298:J299"/>
    <mergeCell ref="O272:S272"/>
    <mergeCell ref="A128:N129"/>
    <mergeCell ref="D29:E29"/>
    <mergeCell ref="O38:S38"/>
    <mergeCell ref="O274:S274"/>
    <mergeCell ref="A235:Y235"/>
    <mergeCell ref="A106:Y106"/>
    <mergeCell ref="O129:U129"/>
    <mergeCell ref="T297:V297"/>
    <mergeCell ref="D276:E276"/>
    <mergeCell ref="A43:Y43"/>
    <mergeCell ref="O181:U181"/>
    <mergeCell ref="D49:E49"/>
    <mergeCell ref="D120:E120"/>
    <mergeCell ref="O258:U258"/>
    <mergeCell ref="D278:E278"/>
    <mergeCell ref="A130:Y130"/>
    <mergeCell ref="A201:Y201"/>
    <mergeCell ref="D244:E244"/>
    <mergeCell ref="O196:S196"/>
    <mergeCell ref="O116:U116"/>
    <mergeCell ref="O133:S133"/>
    <mergeCell ref="A119:Y119"/>
    <mergeCell ref="AG297:AH297"/>
    <mergeCell ref="F5:G5"/>
    <mergeCell ref="A14:L14"/>
    <mergeCell ref="O127:S127"/>
    <mergeCell ref="O114:S114"/>
    <mergeCell ref="A257:N258"/>
    <mergeCell ref="A191:N192"/>
    <mergeCell ref="O290:U290"/>
    <mergeCell ref="D279:E279"/>
    <mergeCell ref="O23:U23"/>
    <mergeCell ref="N17:N18"/>
    <mergeCell ref="F17:F18"/>
    <mergeCell ref="O24:U24"/>
    <mergeCell ref="A13:L13"/>
    <mergeCell ref="P5:Q5"/>
    <mergeCell ref="J9:L9"/>
    <mergeCell ref="A50:N51"/>
    <mergeCell ref="D44:E44"/>
    <mergeCell ref="D286:E286"/>
    <mergeCell ref="O40:U40"/>
    <mergeCell ref="D226:E226"/>
    <mergeCell ref="O192:U192"/>
    <mergeCell ref="D10:E10"/>
    <mergeCell ref="O101:S101"/>
    <mergeCell ref="O123:U123"/>
    <mergeCell ref="F10:G10"/>
    <mergeCell ref="O190:S190"/>
    <mergeCell ref="D270:E270"/>
    <mergeCell ref="D99:E99"/>
    <mergeCell ref="A53:Y53"/>
    <mergeCell ref="A12:L12"/>
    <mergeCell ref="O132:S132"/>
    <mergeCell ref="O83:S83"/>
    <mergeCell ref="D101:E101"/>
    <mergeCell ref="D76:E76"/>
    <mergeCell ref="A9:C9"/>
    <mergeCell ref="A250:Y250"/>
    <mergeCell ref="D202:E202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155:E155"/>
    <mergeCell ref="D22:E22"/>
    <mergeCell ref="D149:E149"/>
    <mergeCell ref="A247:N248"/>
    <mergeCell ref="A185:N186"/>
    <mergeCell ref="D86:E86"/>
    <mergeCell ref="A230:Y230"/>
    <mergeCell ref="D213:E213"/>
    <mergeCell ref="O239:U239"/>
    <mergeCell ref="A167:Y167"/>
    <mergeCell ref="H10:L10"/>
    <mergeCell ref="A97:Y97"/>
    <mergeCell ref="A224:Y224"/>
    <mergeCell ref="O225:S225"/>
    <mergeCell ref="O285:S285"/>
    <mergeCell ref="A104:N105"/>
    <mergeCell ref="AJ298:AJ299"/>
    <mergeCell ref="O156:S156"/>
    <mergeCell ref="O78:U78"/>
    <mergeCell ref="O105:U105"/>
    <mergeCell ref="D154:E154"/>
    <mergeCell ref="D225:E225"/>
    <mergeCell ref="O170:U170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O246:S246"/>
    <mergeCell ref="O68:U68"/>
    <mergeCell ref="O162:S162"/>
    <mergeCell ref="U12:V12"/>
    <mergeCell ref="O214:S214"/>
    <mergeCell ref="D212:E212"/>
    <mergeCell ref="O222:U222"/>
    <mergeCell ref="O234:U234"/>
    <mergeCell ref="O294:U294"/>
    <mergeCell ref="D83:E83"/>
    <mergeCell ref="O221:U221"/>
    <mergeCell ref="A221:N222"/>
    <mergeCell ref="D256:E256"/>
    <mergeCell ref="D207:E207"/>
    <mergeCell ref="D85:E85"/>
    <mergeCell ref="G17:G18"/>
    <mergeCell ref="A160:Y160"/>
    <mergeCell ref="O283:S283"/>
    <mergeCell ref="O161:S161"/>
    <mergeCell ref="D215:E215"/>
    <mergeCell ref="A182:Y182"/>
    <mergeCell ref="O176:U176"/>
    <mergeCell ref="A98:Y98"/>
    <mergeCell ref="M17:M18"/>
    <mergeCell ref="O226:S226"/>
    <mergeCell ref="O191:U191"/>
    <mergeCell ref="O128:U128"/>
    <mergeCell ref="AB298:AB299"/>
    <mergeCell ref="AA17:AA18"/>
    <mergeCell ref="AD298:AD299"/>
    <mergeCell ref="A193:Y193"/>
    <mergeCell ref="O50:U50"/>
    <mergeCell ref="O248:U248"/>
    <mergeCell ref="A233:N234"/>
    <mergeCell ref="O104:U104"/>
    <mergeCell ref="A227:N228"/>
    <mergeCell ref="O79:U79"/>
    <mergeCell ref="D65:E65"/>
    <mergeCell ref="A147:Y147"/>
    <mergeCell ref="O179:S179"/>
    <mergeCell ref="A211:Y211"/>
    <mergeCell ref="A116:N117"/>
    <mergeCell ref="O212:S212"/>
    <mergeCell ref="Z17:Z18"/>
    <mergeCell ref="O206:S206"/>
    <mergeCell ref="A148:Y148"/>
    <mergeCell ref="A180:N181"/>
    <mergeCell ref="O276:S276"/>
    <mergeCell ref="P298:P299"/>
    <mergeCell ref="R298:R299"/>
    <mergeCell ref="C297:S297"/>
    <mergeCell ref="H1:P1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O62:U62"/>
    <mergeCell ref="D138:E138"/>
    <mergeCell ref="D203:E203"/>
    <mergeCell ref="O77:S77"/>
    <mergeCell ref="P10:Q10"/>
    <mergeCell ref="O204:S204"/>
    <mergeCell ref="A63:Y63"/>
    <mergeCell ref="H17:H18"/>
    <mergeCell ref="D204:E204"/>
    <mergeCell ref="A72:N73"/>
    <mergeCell ref="D206:E206"/>
    <mergeCell ref="O151:U151"/>
    <mergeCell ref="O59:S59"/>
    <mergeCell ref="O46:S46"/>
    <mergeCell ref="D7:L7"/>
    <mergeCell ref="O281:S281"/>
    <mergeCell ref="A19:Y19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O109:S109"/>
    <mergeCell ref="O47:S47"/>
    <mergeCell ref="D56:E56"/>
    <mergeCell ref="P13:Q13"/>
    <mergeCell ref="D127:E127"/>
    <mergeCell ref="O265:U265"/>
    <mergeCell ref="D285:E285"/>
    <mergeCell ref="D114:E114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O110:U110"/>
    <mergeCell ref="A42:Y42"/>
    <mergeCell ref="AC298:AC299"/>
    <mergeCell ref="AE298:AE299"/>
    <mergeCell ref="O279:S279"/>
    <mergeCell ref="A188:Y188"/>
    <mergeCell ref="A259:Y259"/>
    <mergeCell ref="A126:Y126"/>
    <mergeCell ref="O45:S45"/>
    <mergeCell ref="G298:G299"/>
    <mergeCell ref="I298:I299"/>
    <mergeCell ref="A298:A299"/>
    <mergeCell ref="O293:U293"/>
    <mergeCell ref="D269:E269"/>
    <mergeCell ref="O280:S280"/>
    <mergeCell ref="D273:E273"/>
    <mergeCell ref="O282:S282"/>
    <mergeCell ref="P12:Q12"/>
    <mergeCell ref="O169:S169"/>
    <mergeCell ref="D251:E251"/>
    <mergeCell ref="A118:Y118"/>
    <mergeCell ref="A189:Y189"/>
    <mergeCell ref="A208:N209"/>
    <mergeCell ref="O37:S37"/>
    <mergeCell ref="O264:U264"/>
    <mergeCell ref="O198:U198"/>
    <mergeCell ref="A158:N159"/>
    <mergeCell ref="D109:E109"/>
    <mergeCell ref="A145:N146"/>
    <mergeCell ref="A139:N140"/>
    <mergeCell ref="D190:E190"/>
    <mergeCell ref="D246:E246"/>
    <mergeCell ref="O135:U135"/>
    <mergeCell ref="D46:E46"/>
    <mergeCell ref="A200:Y200"/>
    <mergeCell ref="O72:U72"/>
    <mergeCell ref="O108:S108"/>
    <mergeCell ref="O199:U199"/>
    <mergeCell ref="O197:S197"/>
    <mergeCell ref="O261:S261"/>
    <mergeCell ref="O55:S55"/>
    <mergeCell ref="S298:S299"/>
    <mergeCell ref="D162:E162"/>
    <mergeCell ref="O33:U33"/>
    <mergeCell ref="U298:U299"/>
    <mergeCell ref="D156:E156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A40:N41"/>
    <mergeCell ref="A67:N68"/>
    <mergeCell ref="O41:U41"/>
    <mergeCell ref="O146:U146"/>
    <mergeCell ref="D36:E36"/>
    <mergeCell ref="D39:E39"/>
    <mergeCell ref="O232:S232"/>
    <mergeCell ref="A5:C5"/>
    <mergeCell ref="O180:U180"/>
    <mergeCell ref="A173:Y173"/>
    <mergeCell ref="A229:Y229"/>
    <mergeCell ref="O103:S103"/>
    <mergeCell ref="P11:Q11"/>
    <mergeCell ref="O168:S168"/>
    <mergeCell ref="D179:E179"/>
    <mergeCell ref="O117:U117"/>
    <mergeCell ref="A166:Y166"/>
    <mergeCell ref="A17:A18"/>
    <mergeCell ref="K17:K18"/>
    <mergeCell ref="C17:C18"/>
    <mergeCell ref="D103:E103"/>
    <mergeCell ref="D37:E37"/>
    <mergeCell ref="D168:E168"/>
    <mergeCell ref="D9:E9"/>
    <mergeCell ref="F9:G9"/>
    <mergeCell ref="D161:E161"/>
    <mergeCell ref="D38:E38"/>
    <mergeCell ref="D169:E169"/>
    <mergeCell ref="O121:S121"/>
    <mergeCell ref="A21:Y21"/>
    <mergeCell ref="A113:Y113"/>
    <mergeCell ref="D1:F1"/>
    <mergeCell ref="A172:Y172"/>
    <mergeCell ref="A243:Y243"/>
    <mergeCell ref="K298:K299"/>
    <mergeCell ref="O244:S244"/>
    <mergeCell ref="D82:E82"/>
    <mergeCell ref="O100:S100"/>
    <mergeCell ref="J17:J18"/>
    <mergeCell ref="L17:L18"/>
    <mergeCell ref="O287:S287"/>
    <mergeCell ref="A236:Y236"/>
    <mergeCell ref="O115:S115"/>
    <mergeCell ref="O66:S66"/>
    <mergeCell ref="O237:S237"/>
    <mergeCell ref="A223:Y223"/>
    <mergeCell ref="O102:S102"/>
    <mergeCell ref="D100:E100"/>
    <mergeCell ref="A239:N240"/>
    <mergeCell ref="A95:N96"/>
    <mergeCell ref="O253:U253"/>
    <mergeCell ref="D31:E31"/>
    <mergeCell ref="O240:U240"/>
    <mergeCell ref="A32:N33"/>
    <mergeCell ref="A134:N135"/>
    <mergeCell ref="D5:E5"/>
    <mergeCell ref="A75:Y75"/>
    <mergeCell ref="D94:E94"/>
    <mergeCell ref="W297:Z297"/>
    <mergeCell ref="O120:S120"/>
    <mergeCell ref="AE17:AE18"/>
    <mergeCell ref="O67:U67"/>
    <mergeCell ref="O159:U159"/>
    <mergeCell ref="F298:F299"/>
    <mergeCell ref="A81:Y81"/>
    <mergeCell ref="A152:Y152"/>
    <mergeCell ref="O96:U96"/>
    <mergeCell ref="A23:N24"/>
    <mergeCell ref="D272:E272"/>
    <mergeCell ref="D8:L8"/>
    <mergeCell ref="D87:E87"/>
    <mergeCell ref="D274:E274"/>
    <mergeCell ref="D245:E245"/>
    <mergeCell ref="D122:E122"/>
    <mergeCell ref="A241:Y241"/>
    <mergeCell ref="A70:Y70"/>
    <mergeCell ref="O71:S71"/>
    <mergeCell ref="O58:S58"/>
    <mergeCell ref="O227:U227"/>
    <mergeCell ref="AG298:AG299"/>
    <mergeCell ref="AI298:AI299"/>
    <mergeCell ref="D28:E28"/>
    <mergeCell ref="O94:S94"/>
    <mergeCell ref="AB17:AD18"/>
    <mergeCell ref="A110:N111"/>
    <mergeCell ref="D92:E92"/>
    <mergeCell ref="D55:E55"/>
    <mergeCell ref="D30:E30"/>
    <mergeCell ref="A125:Y125"/>
    <mergeCell ref="D77:E77"/>
    <mergeCell ref="D108:E108"/>
    <mergeCell ref="A112:Y112"/>
    <mergeCell ref="O111:U111"/>
    <mergeCell ref="I17:I18"/>
    <mergeCell ref="O184:S184"/>
    <mergeCell ref="O255:S255"/>
    <mergeCell ref="A178:Y178"/>
    <mergeCell ref="D255:E255"/>
    <mergeCell ref="A218:Y218"/>
    <mergeCell ref="A123:N124"/>
    <mergeCell ref="O175:U175"/>
    <mergeCell ref="T298:T299"/>
    <mergeCell ref="V298:V299"/>
    <mergeCell ref="O2:V3"/>
    <mergeCell ref="D287:E287"/>
    <mergeCell ref="A34:Y34"/>
    <mergeCell ref="A143:Y143"/>
    <mergeCell ref="O84:S84"/>
    <mergeCell ref="D66:E66"/>
    <mergeCell ref="D197:E197"/>
    <mergeCell ref="O271:S271"/>
    <mergeCell ref="D47:E47"/>
    <mergeCell ref="W17:W18"/>
    <mergeCell ref="O273:S273"/>
    <mergeCell ref="O144:S144"/>
    <mergeCell ref="A216:N217"/>
    <mergeCell ref="O158:U158"/>
    <mergeCell ref="A80:Y80"/>
    <mergeCell ref="U10:V10"/>
    <mergeCell ref="O268:S268"/>
    <mergeCell ref="O95:U95"/>
    <mergeCell ref="D144:E144"/>
    <mergeCell ref="O89:U89"/>
    <mergeCell ref="O257:U257"/>
    <mergeCell ref="O61:U61"/>
    <mergeCell ref="O155:S155"/>
    <mergeCell ref="A91:Y91"/>
    <mergeCell ref="AF298:AF299"/>
    <mergeCell ref="AH298:AH299"/>
    <mergeCell ref="O85:S85"/>
    <mergeCell ref="A136:Y136"/>
    <mergeCell ref="H5:L5"/>
    <mergeCell ref="O134:U134"/>
    <mergeCell ref="O57:S57"/>
    <mergeCell ref="O51:U51"/>
    <mergeCell ref="O149:S149"/>
    <mergeCell ref="O220:S220"/>
    <mergeCell ref="Y298:Y299"/>
    <mergeCell ref="O195:S195"/>
    <mergeCell ref="O163:U163"/>
    <mergeCell ref="B17:B18"/>
    <mergeCell ref="A131:Y131"/>
    <mergeCell ref="O73:U73"/>
    <mergeCell ref="A163:N164"/>
    <mergeCell ref="A150:N151"/>
    <mergeCell ref="O215:S215"/>
    <mergeCell ref="O140:U140"/>
    <mergeCell ref="D195:E195"/>
    <mergeCell ref="S6:T9"/>
    <mergeCell ref="O295:U295"/>
    <mergeCell ref="L298:L299"/>
    <mergeCell ref="B298:B299"/>
    <mergeCell ref="D238:E238"/>
    <mergeCell ref="O31:S31"/>
    <mergeCell ref="D298:D299"/>
    <mergeCell ref="O216:U216"/>
    <mergeCell ref="D205:E205"/>
    <mergeCell ref="D71:E71"/>
    <mergeCell ref="O56:S56"/>
    <mergeCell ref="A153:Y153"/>
    <mergeCell ref="O154:S154"/>
    <mergeCell ref="A90:Y90"/>
    <mergeCell ref="N298:N299"/>
    <mergeCell ref="O157:S157"/>
    <mergeCell ref="O284:S284"/>
    <mergeCell ref="O99:S99"/>
    <mergeCell ref="O286:S286"/>
    <mergeCell ref="D214:E214"/>
    <mergeCell ref="D284:E284"/>
    <mergeCell ref="O233:U233"/>
    <mergeCell ref="D260:E260"/>
    <mergeCell ref="O164:U164"/>
    <mergeCell ref="A242:Y242"/>
    <mergeCell ref="D115:E115"/>
    <mergeCell ref="D261:E261"/>
    <mergeCell ref="H9:I9"/>
    <mergeCell ref="O207:S207"/>
    <mergeCell ref="O263:S263"/>
    <mergeCell ref="D281:E281"/>
    <mergeCell ref="O30:S30"/>
    <mergeCell ref="O150:U150"/>
    <mergeCell ref="P6:Q6"/>
    <mergeCell ref="O29:S29"/>
    <mergeCell ref="A175:N176"/>
    <mergeCell ref="O65:S65"/>
    <mergeCell ref="D263:E263"/>
    <mergeCell ref="O44:S44"/>
    <mergeCell ref="O202:S202"/>
    <mergeCell ref="O17:S18"/>
    <mergeCell ref="O15:S16"/>
    <mergeCell ref="A6:C6"/>
    <mergeCell ref="A26:Y26"/>
    <mergeCell ref="O228:U228"/>
    <mergeCell ref="O245:S245"/>
    <mergeCell ref="A231:Y231"/>
    <mergeCell ref="A165:Y165"/>
    <mergeCell ref="O39:S39"/>
    <mergeCell ref="P9:Q9"/>
    <mergeCell ref="D232:E232"/>
    <mergeCell ref="D60:E60"/>
    <mergeCell ref="O28:S28"/>
    <mergeCell ref="O270:S270"/>
    <mergeCell ref="D174:E174"/>
    <mergeCell ref="A141:Y141"/>
    <mergeCell ref="A35:Y35"/>
    <mergeCell ref="O36:S36"/>
    <mergeCell ref="O92:S92"/>
    <mergeCell ref="D45:E45"/>
    <mergeCell ref="O87:S87"/>
    <mergeCell ref="A219:Y219"/>
    <mergeCell ref="A194:Y194"/>
    <mergeCell ref="O247:U247"/>
    <mergeCell ref="O260:S260"/>
    <mergeCell ref="O185:U185"/>
    <mergeCell ref="O209:U209"/>
    <mergeCell ref="A52:Y52"/>
    <mergeCell ref="O49:S49"/>
    <mergeCell ref="O93:S93"/>
    <mergeCell ref="O186:U186"/>
    <mergeCell ref="A61:N62"/>
    <mergeCell ref="A88:N89"/>
    <mergeCell ref="O48:S48"/>
    <mergeCell ref="A177:Y177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405</v>
      </c>
      <c r="H1" s="52"/>
    </row>
    <row r="3" spans="2:8" x14ac:dyDescent="0.2">
      <c r="B3" s="47" t="s">
        <v>406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407</v>
      </c>
      <c r="D6" s="47" t="s">
        <v>408</v>
      </c>
      <c r="E6" s="47"/>
    </row>
    <row r="8" spans="2:8" x14ac:dyDescent="0.2">
      <c r="B8" s="47" t="s">
        <v>19</v>
      </c>
      <c r="C8" s="47" t="s">
        <v>407</v>
      </c>
      <c r="D8" s="47"/>
      <c r="E8" s="47"/>
    </row>
    <row r="10" spans="2:8" x14ac:dyDescent="0.2">
      <c r="B10" s="47" t="s">
        <v>409</v>
      </c>
      <c r="C10" s="47"/>
      <c r="D10" s="47"/>
      <c r="E10" s="47"/>
    </row>
    <row r="11" spans="2:8" x14ac:dyDescent="0.2">
      <c r="B11" s="47" t="s">
        <v>410</v>
      </c>
      <c r="C11" s="47"/>
      <c r="D11" s="47"/>
      <c r="E11" s="47"/>
    </row>
    <row r="12" spans="2:8" x14ac:dyDescent="0.2">
      <c r="B12" s="47" t="s">
        <v>411</v>
      </c>
      <c r="C12" s="47"/>
      <c r="D12" s="47"/>
      <c r="E12" s="47"/>
    </row>
    <row r="13" spans="2:8" x14ac:dyDescent="0.2">
      <c r="B13" s="47" t="s">
        <v>412</v>
      </c>
      <c r="C13" s="47"/>
      <c r="D13" s="47"/>
      <c r="E13" s="47"/>
    </row>
    <row r="14" spans="2:8" x14ac:dyDescent="0.2">
      <c r="B14" s="47" t="s">
        <v>413</v>
      </c>
      <c r="C14" s="47"/>
      <c r="D14" s="47"/>
      <c r="E14" s="47"/>
    </row>
    <row r="15" spans="2:8" x14ac:dyDescent="0.2">
      <c r="B15" s="47" t="s">
        <v>414</v>
      </c>
      <c r="C15" s="47"/>
      <c r="D15" s="47"/>
      <c r="E15" s="47"/>
    </row>
    <row r="16" spans="2:8" x14ac:dyDescent="0.2">
      <c r="B16" s="47" t="s">
        <v>415</v>
      </c>
      <c r="C16" s="47"/>
      <c r="D16" s="47"/>
      <c r="E16" s="47"/>
    </row>
    <row r="17" spans="2:5" x14ac:dyDescent="0.2">
      <c r="B17" s="47" t="s">
        <v>416</v>
      </c>
      <c r="C17" s="47"/>
      <c r="D17" s="47"/>
      <c r="E17" s="47"/>
    </row>
    <row r="18" spans="2:5" x14ac:dyDescent="0.2">
      <c r="B18" s="47" t="s">
        <v>417</v>
      </c>
      <c r="C18" s="47"/>
      <c r="D18" s="47"/>
      <c r="E18" s="47"/>
    </row>
    <row r="19" spans="2:5" x14ac:dyDescent="0.2">
      <c r="B19" s="47" t="s">
        <v>418</v>
      </c>
      <c r="C19" s="47"/>
      <c r="D19" s="47"/>
      <c r="E19" s="47"/>
    </row>
    <row r="20" spans="2:5" x14ac:dyDescent="0.2">
      <c r="B20" s="47" t="s">
        <v>419</v>
      </c>
      <c r="C20" s="47"/>
      <c r="D20" s="47"/>
      <c r="E20" s="47"/>
    </row>
  </sheetData>
  <sheetProtection algorithmName="SHA-512" hashValue="ol+25NzABL8hp9pg3sz4LJ0qioNRPzbO2w/jWoILQxS1Mo2ZKBYnsBZsFeAa2yAf3jjOT/M4fDbR7UDWeCeHtg==" saltValue="BaPY3XnH1d0yjsk5DYG/6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2024-07-24T09:50:56Z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