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7,24 Симф ЗПФ\"/>
    </mc:Choice>
  </mc:AlternateContent>
  <xr:revisionPtr revIDLastSave="0" documentId="13_ncr:1_{E557E43F-B7A6-488F-9354-5E6317C0FA2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C26" i="1" s="1"/>
  <c r="AB27" i="1"/>
  <c r="AB28" i="1"/>
  <c r="AB29" i="1"/>
  <c r="AB30" i="1"/>
  <c r="AB31" i="1"/>
  <c r="AB32" i="1"/>
  <c r="AB33" i="1"/>
  <c r="AB34" i="1"/>
  <c r="AC34" i="1" s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C54" i="1" s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" i="1"/>
  <c r="AA58" i="1"/>
  <c r="AA34" i="1"/>
  <c r="AA28" i="1"/>
  <c r="AA1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" i="1"/>
  <c r="Y8" i="1"/>
  <c r="AC8" i="1" s="1"/>
  <c r="Y9" i="1"/>
  <c r="AC9" i="1" s="1"/>
  <c r="Y10" i="1"/>
  <c r="Y11" i="1"/>
  <c r="AC11" i="1" s="1"/>
  <c r="Y12" i="1"/>
  <c r="Y13" i="1"/>
  <c r="AC13" i="1" s="1"/>
  <c r="Y14" i="1"/>
  <c r="Y15" i="1"/>
  <c r="AC15" i="1" s="1"/>
  <c r="Y16" i="1"/>
  <c r="Y17" i="1"/>
  <c r="AC17" i="1" s="1"/>
  <c r="Y18" i="1"/>
  <c r="Y19" i="1"/>
  <c r="AC19" i="1" s="1"/>
  <c r="Y20" i="1"/>
  <c r="Y21" i="1"/>
  <c r="AC21" i="1" s="1"/>
  <c r="Y22" i="1"/>
  <c r="AA22" i="1" s="1"/>
  <c r="Y23" i="1"/>
  <c r="AC23" i="1" s="1"/>
  <c r="Y24" i="1"/>
  <c r="Y25" i="1"/>
  <c r="AC25" i="1" s="1"/>
  <c r="Y26" i="1"/>
  <c r="AA26" i="1" s="1"/>
  <c r="Y27" i="1"/>
  <c r="AC27" i="1" s="1"/>
  <c r="Y28" i="1"/>
  <c r="AC28" i="1" s="1"/>
  <c r="Y29" i="1"/>
  <c r="AC29" i="1" s="1"/>
  <c r="Y30" i="1"/>
  <c r="Y31" i="1"/>
  <c r="AC31" i="1" s="1"/>
  <c r="Y32" i="1"/>
  <c r="Y33" i="1"/>
  <c r="AC33" i="1" s="1"/>
  <c r="Y34" i="1"/>
  <c r="Y35" i="1"/>
  <c r="AC35" i="1" s="1"/>
  <c r="Y36" i="1"/>
  <c r="AA36" i="1" s="1"/>
  <c r="Y37" i="1"/>
  <c r="AC37" i="1" s="1"/>
  <c r="Y38" i="1"/>
  <c r="AC38" i="1" s="1"/>
  <c r="Y39" i="1"/>
  <c r="AC39" i="1" s="1"/>
  <c r="Y40" i="1"/>
  <c r="Y41" i="1"/>
  <c r="AC41" i="1" s="1"/>
  <c r="Y42" i="1"/>
  <c r="Y43" i="1"/>
  <c r="AC43" i="1" s="1"/>
  <c r="Y44" i="1"/>
  <c r="AA44" i="1" s="1"/>
  <c r="Y45" i="1"/>
  <c r="AC45" i="1" s="1"/>
  <c r="Y46" i="1"/>
  <c r="Y47" i="1"/>
  <c r="AC47" i="1" s="1"/>
  <c r="Y48" i="1"/>
  <c r="Y49" i="1"/>
  <c r="AC49" i="1" s="1"/>
  <c r="Y50" i="1"/>
  <c r="Y51" i="1"/>
  <c r="AC51" i="1" s="1"/>
  <c r="Y52" i="1"/>
  <c r="Y53" i="1"/>
  <c r="AC53" i="1" s="1"/>
  <c r="Y54" i="1"/>
  <c r="AA54" i="1" s="1"/>
  <c r="Y55" i="1"/>
  <c r="AC55" i="1" s="1"/>
  <c r="Y56" i="1"/>
  <c r="Y57" i="1"/>
  <c r="AC57" i="1" s="1"/>
  <c r="Y58" i="1"/>
  <c r="Y59" i="1"/>
  <c r="AA59" i="1" s="1"/>
  <c r="Y60" i="1"/>
  <c r="Y61" i="1"/>
  <c r="AC61" i="1" s="1"/>
  <c r="Y62" i="1"/>
  <c r="Y63" i="1"/>
  <c r="AA63" i="1" s="1"/>
  <c r="Y64" i="1"/>
  <c r="Y65" i="1"/>
  <c r="AC65" i="1" s="1"/>
  <c r="Y66" i="1"/>
  <c r="AA66" i="1" s="1"/>
  <c r="Y67" i="1"/>
  <c r="AA67" i="1" s="1"/>
  <c r="Y68" i="1"/>
  <c r="Y69" i="1"/>
  <c r="AC69" i="1" s="1"/>
  <c r="Y70" i="1"/>
  <c r="AA70" i="1" s="1"/>
  <c r="Y71" i="1"/>
  <c r="AA71" i="1" s="1"/>
  <c r="Y72" i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" i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V52" i="1"/>
  <c r="O52" i="1" s="1"/>
  <c r="R52" i="1" s="1"/>
  <c r="V53" i="1"/>
  <c r="O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" i="1"/>
  <c r="O7" i="1" s="1"/>
  <c r="R7" i="1" s="1"/>
  <c r="K8" i="1"/>
  <c r="Q8" i="1" s="1"/>
  <c r="K9" i="1"/>
  <c r="Q9" i="1" s="1"/>
  <c r="K10" i="1"/>
  <c r="Q10" i="1" s="1"/>
  <c r="K11" i="1"/>
  <c r="K12" i="1"/>
  <c r="Q12" i="1" s="1"/>
  <c r="K13" i="1"/>
  <c r="Q13" i="1" s="1"/>
  <c r="K14" i="1"/>
  <c r="Q14" i="1" s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Q55" i="1" s="1"/>
  <c r="K56" i="1"/>
  <c r="Q56" i="1" s="1"/>
  <c r="K57" i="1"/>
  <c r="K58" i="1"/>
  <c r="Q58" i="1" s="1"/>
  <c r="K59" i="1"/>
  <c r="Q59" i="1" s="1"/>
  <c r="K60" i="1"/>
  <c r="Q60" i="1" s="1"/>
  <c r="K61" i="1"/>
  <c r="Q61" i="1" s="1"/>
  <c r="K62" i="1"/>
  <c r="K63" i="1"/>
  <c r="Q63" i="1" s="1"/>
  <c r="K64" i="1"/>
  <c r="K65" i="1"/>
  <c r="Q65" i="1" s="1"/>
  <c r="K66" i="1"/>
  <c r="K67" i="1"/>
  <c r="Q67" i="1" s="1"/>
  <c r="K68" i="1"/>
  <c r="K69" i="1"/>
  <c r="Q69" i="1" s="1"/>
  <c r="K70" i="1"/>
  <c r="K71" i="1"/>
  <c r="Q71" i="1" s="1"/>
  <c r="K72" i="1"/>
  <c r="K7" i="1"/>
  <c r="Q7" i="1" s="1"/>
  <c r="J8" i="1"/>
  <c r="J12" i="1"/>
  <c r="J16" i="1"/>
  <c r="J20" i="1"/>
  <c r="J24" i="1"/>
  <c r="J28" i="1"/>
  <c r="J32" i="1"/>
  <c r="J36" i="1"/>
  <c r="J40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" i="1"/>
  <c r="E6" i="1"/>
  <c r="F6" i="1"/>
  <c r="R62" i="1" l="1"/>
  <c r="O6" i="1"/>
  <c r="Q72" i="1"/>
  <c r="Q70" i="1"/>
  <c r="Q68" i="1"/>
  <c r="Q66" i="1"/>
  <c r="Q64" i="1"/>
  <c r="Q62" i="1"/>
  <c r="R57" i="1"/>
  <c r="Q57" i="1"/>
  <c r="R53" i="1"/>
  <c r="Q53" i="1"/>
  <c r="Q51" i="1"/>
  <c r="R51" i="1"/>
  <c r="R39" i="1"/>
  <c r="Q39" i="1"/>
  <c r="R35" i="1"/>
  <c r="Q35" i="1"/>
  <c r="R31" i="1"/>
  <c r="Q31" i="1"/>
  <c r="R27" i="1"/>
  <c r="Q27" i="1"/>
  <c r="R23" i="1"/>
  <c r="Q23" i="1"/>
  <c r="R19" i="1"/>
  <c r="Q19" i="1"/>
  <c r="R15" i="1"/>
  <c r="Q15" i="1"/>
  <c r="R11" i="1"/>
  <c r="Q11" i="1"/>
  <c r="Q49" i="1"/>
  <c r="Q47" i="1"/>
  <c r="Q45" i="1"/>
  <c r="Q43" i="1"/>
  <c r="Q41" i="1"/>
  <c r="AC72" i="1"/>
  <c r="AC68" i="1"/>
  <c r="AC64" i="1"/>
  <c r="AC62" i="1"/>
  <c r="AC58" i="1"/>
  <c r="AC56" i="1"/>
  <c r="AC52" i="1"/>
  <c r="AC50" i="1"/>
  <c r="AC48" i="1"/>
  <c r="AC46" i="1"/>
  <c r="AC42" i="1"/>
  <c r="AC40" i="1"/>
  <c r="AC32" i="1"/>
  <c r="AC30" i="1"/>
  <c r="AC24" i="1"/>
  <c r="AC20" i="1"/>
  <c r="AC18" i="1"/>
  <c r="AC16" i="1"/>
  <c r="AC14" i="1"/>
  <c r="AC12" i="1"/>
  <c r="AC10" i="1"/>
  <c r="AA32" i="1"/>
  <c r="AA38" i="1"/>
  <c r="AA72" i="1"/>
  <c r="AC70" i="1"/>
  <c r="AA68" i="1"/>
  <c r="AC66" i="1"/>
  <c r="AA64" i="1"/>
  <c r="AA62" i="1"/>
  <c r="AC60" i="1"/>
  <c r="AA52" i="1"/>
  <c r="AA50" i="1"/>
  <c r="AA48" i="1"/>
  <c r="AC44" i="1"/>
  <c r="AA42" i="1"/>
  <c r="AA40" i="1"/>
  <c r="AC36" i="1"/>
  <c r="AA30" i="1"/>
  <c r="AA24" i="1"/>
  <c r="AA20" i="1"/>
  <c r="AA18" i="1"/>
  <c r="AA16" i="1"/>
  <c r="AA12" i="1"/>
  <c r="AA10" i="1"/>
  <c r="AA46" i="1"/>
  <c r="AC22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61" i="1"/>
  <c r="AA65" i="1"/>
  <c r="AA69" i="1"/>
  <c r="AC71" i="1"/>
  <c r="AC67" i="1"/>
  <c r="AC63" i="1"/>
  <c r="AC59" i="1"/>
  <c r="AA13" i="1"/>
  <c r="AA17" i="1"/>
  <c r="AA21" i="1"/>
  <c r="AA25" i="1"/>
  <c r="AA29" i="1"/>
  <c r="AA33" i="1"/>
  <c r="AA37" i="1"/>
  <c r="AA41" i="1"/>
  <c r="AA45" i="1"/>
  <c r="AA49" i="1"/>
  <c r="AA53" i="1"/>
  <c r="AA9" i="1"/>
  <c r="Q40" i="1"/>
  <c r="Y6" i="1"/>
  <c r="U6" i="1"/>
  <c r="T6" i="1"/>
  <c r="S6" i="1"/>
  <c r="V6" i="1"/>
  <c r="K6" i="1"/>
  <c r="J6" i="1"/>
  <c r="I6" i="1"/>
  <c r="AC6" i="1" l="1"/>
</calcChain>
</file>

<file path=xl/sharedStrings.xml><?xml version="1.0" encoding="utf-8"?>
<sst xmlns="http://schemas.openxmlformats.org/spreadsheetml/2006/main" count="169" uniqueCount="100">
  <si>
    <t>Период: 18.07.2024 - 25.07.2024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</si>
  <si>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</si>
  <si>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</si>
  <si>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</si>
  <si>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</si>
  <si>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</si>
  <si>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</si>
  <si>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</si>
  <si>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</si>
  <si>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</si>
  <si>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</si>
  <si>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</si>
  <si>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</si>
  <si>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</si>
  <si>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</si>
  <si>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</si>
  <si>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</si>
  <si>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</si>
  <si>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</si>
  <si>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</si>
  <si>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</si>
  <si>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</si>
  <si>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</si>
  <si>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</si>
  <si>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</si>
  <si>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</si>
  <si>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</si>
  <si>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</si>
  <si>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</si>
  <si>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</si>
  <si>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</si>
  <si>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</si>
  <si>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</si>
  <si>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</si>
  <si>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</si>
  <si>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</si>
  <si>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</si>
  <si>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</si>
  <si>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</si>
  <si>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</si>
  <si>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</si>
  <si>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</si>
  <si>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</si>
  <si>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</si>
  <si>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</si>
  <si>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</si>
  <si>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</si>
  <si>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</si>
  <si>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</si>
  <si>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</si>
  <si>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</si>
  <si>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</si>
  <si>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</si>
  <si>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</si>
  <si>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</si>
  <si>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</si>
  <si>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</si>
  <si>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</si>
  <si>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</si>
  <si>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</si>
  <si>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</si>
  <si>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</si>
  <si>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</si>
  <si>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</si>
  <si>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</si>
  <si>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</si>
  <si>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</si>
  <si>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</si>
  <si>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</si>
  <si>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</si>
  <si>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</si>
  <si>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</si>
  <si>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</si>
  <si>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</si>
  <si>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</si>
  <si>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</si>
  <si>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</si>
  <si>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</si>
  <si>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</si>
  <si>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</si>
  <si>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</si>
  <si>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</si>
  <si>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</si>
  <si>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</si>
  <si>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</si>
  <si>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</si>
  <si>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</si>
  <si>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</si>
  <si>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</si>
  <si>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</si>
  <si>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</si>
  <si>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</si>
  <si>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</si>
  <si>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</si>
  <si>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29,07,</t>
  </si>
  <si>
    <t>31,07,</t>
  </si>
  <si>
    <t>11,07,</t>
  </si>
  <si>
    <t>18,07,</t>
  </si>
  <si>
    <t>25,07,</t>
  </si>
  <si>
    <t>в26,07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</si>
</sst>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17.07.2024 - 24.07.2024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29,07,</v>
          </cell>
          <cell r="P5" t="str">
            <v>29,07,</v>
          </cell>
          <cell r="S5" t="str">
            <v>11,07,</v>
          </cell>
          <cell r="T5" t="str">
            <v>18,07,</v>
          </cell>
          <cell r="U5" t="str">
            <v>24,07,</v>
          </cell>
        </row>
        <row r="6">
          <cell r="E6">
            <v>51514.06</v>
          </cell>
          <cell r="F6">
            <v>58120.012000000002</v>
          </cell>
          <cell r="I6">
            <v>51880.46100000001</v>
          </cell>
          <cell r="J6">
            <v>-366.4009999999999</v>
          </cell>
          <cell r="K6">
            <v>0</v>
          </cell>
          <cell r="L6">
            <v>0</v>
          </cell>
          <cell r="M6">
            <v>0</v>
          </cell>
          <cell r="N6">
            <v>12560</v>
          </cell>
          <cell r="O6">
            <v>8818.8119999999999</v>
          </cell>
          <cell r="P6">
            <v>14794.5</v>
          </cell>
          <cell r="S6">
            <v>7639.8312000000014</v>
          </cell>
          <cell r="T6">
            <v>8630.3160000000025</v>
          </cell>
          <cell r="U6">
            <v>9969.8799999999992</v>
          </cell>
          <cell r="V6">
            <v>7420</v>
          </cell>
          <cell r="Y6">
            <v>27354.5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-503.90199999999999</v>
          </cell>
          <cell r="D7">
            <v>16.2</v>
          </cell>
          <cell r="E7">
            <v>213.3</v>
          </cell>
          <cell r="F7">
            <v>-703.702</v>
          </cell>
          <cell r="G7">
            <v>0</v>
          </cell>
          <cell r="H7" t="e">
            <v>#N/A</v>
          </cell>
          <cell r="I7">
            <v>216</v>
          </cell>
          <cell r="J7">
            <v>-2.6999999999999886</v>
          </cell>
          <cell r="O7">
            <v>42.660000000000004</v>
          </cell>
          <cell r="Q7">
            <v>-16.495593061415846</v>
          </cell>
          <cell r="R7">
            <v>-16.495593061415846</v>
          </cell>
          <cell r="S7">
            <v>45.900400000000005</v>
          </cell>
          <cell r="T7">
            <v>54.879999999999995</v>
          </cell>
          <cell r="U7">
            <v>37.799999999999997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-1699</v>
          </cell>
          <cell r="D8">
            <v>33</v>
          </cell>
          <cell r="E8">
            <v>499</v>
          </cell>
          <cell r="F8">
            <v>-2186</v>
          </cell>
          <cell r="G8">
            <v>0</v>
          </cell>
          <cell r="H8">
            <v>0</v>
          </cell>
          <cell r="I8">
            <v>523</v>
          </cell>
          <cell r="J8">
            <v>-24</v>
          </cell>
          <cell r="O8">
            <v>99.8</v>
          </cell>
          <cell r="Q8">
            <v>-21.903807615230463</v>
          </cell>
          <cell r="R8">
            <v>-21.903807615230463</v>
          </cell>
          <cell r="S8">
            <v>100.8</v>
          </cell>
          <cell r="T8">
            <v>111.2</v>
          </cell>
          <cell r="U8">
            <v>106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755</v>
          </cell>
          <cell r="D9">
            <v>568</v>
          </cell>
          <cell r="E9">
            <v>532</v>
          </cell>
          <cell r="F9">
            <v>753</v>
          </cell>
          <cell r="G9">
            <v>1</v>
          </cell>
          <cell r="H9">
            <v>180</v>
          </cell>
          <cell r="I9">
            <v>570</v>
          </cell>
          <cell r="J9">
            <v>-38</v>
          </cell>
          <cell r="O9">
            <v>106.4</v>
          </cell>
          <cell r="P9">
            <v>165</v>
          </cell>
          <cell r="Q9">
            <v>8.6278195488721803</v>
          </cell>
          <cell r="R9">
            <v>7.0770676691729317</v>
          </cell>
          <cell r="S9">
            <v>82.2</v>
          </cell>
          <cell r="T9">
            <v>101.4</v>
          </cell>
          <cell r="U9">
            <v>118</v>
          </cell>
          <cell r="V9">
            <v>0</v>
          </cell>
          <cell r="W9">
            <v>70</v>
          </cell>
          <cell r="X9">
            <v>14</v>
          </cell>
          <cell r="Y9">
            <v>165</v>
          </cell>
          <cell r="Z9">
            <v>0</v>
          </cell>
          <cell r="AA9">
            <v>13.75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2252</v>
          </cell>
          <cell r="D10">
            <v>2457</v>
          </cell>
          <cell r="E10">
            <v>2414</v>
          </cell>
          <cell r="F10">
            <v>2235</v>
          </cell>
          <cell r="G10" t="str">
            <v>пуд,яб</v>
          </cell>
          <cell r="H10">
            <v>180</v>
          </cell>
          <cell r="I10">
            <v>2426</v>
          </cell>
          <cell r="J10">
            <v>-12</v>
          </cell>
          <cell r="N10">
            <v>960</v>
          </cell>
          <cell r="O10">
            <v>362.8</v>
          </cell>
          <cell r="P10">
            <v>720</v>
          </cell>
          <cell r="Q10">
            <v>8.1449834619625143</v>
          </cell>
          <cell r="R10">
            <v>6.1604189636163174</v>
          </cell>
          <cell r="S10">
            <v>287.60000000000002</v>
          </cell>
          <cell r="T10">
            <v>345</v>
          </cell>
          <cell r="U10">
            <v>394</v>
          </cell>
          <cell r="V10">
            <v>600</v>
          </cell>
          <cell r="W10">
            <v>70</v>
          </cell>
          <cell r="X10">
            <v>14</v>
          </cell>
          <cell r="Y10">
            <v>1680</v>
          </cell>
          <cell r="Z10" t="str">
            <v>апр яб</v>
          </cell>
          <cell r="AA10">
            <v>140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1225</v>
          </cell>
          <cell r="D11">
            <v>4151</v>
          </cell>
          <cell r="E11">
            <v>2713</v>
          </cell>
          <cell r="F11">
            <v>2590</v>
          </cell>
          <cell r="G11" t="str">
            <v>пуд</v>
          </cell>
          <cell r="H11">
            <v>180</v>
          </cell>
          <cell r="I11">
            <v>2768</v>
          </cell>
          <cell r="J11">
            <v>-55</v>
          </cell>
          <cell r="N11">
            <v>1680</v>
          </cell>
          <cell r="O11">
            <v>350.6</v>
          </cell>
          <cell r="P11">
            <v>170</v>
          </cell>
          <cell r="Q11">
            <v>7.8722190530519107</v>
          </cell>
          <cell r="R11">
            <v>7.387335995436394</v>
          </cell>
          <cell r="S11">
            <v>298.60000000000002</v>
          </cell>
          <cell r="T11">
            <v>344.8</v>
          </cell>
          <cell r="U11">
            <v>398</v>
          </cell>
          <cell r="V11">
            <v>960</v>
          </cell>
          <cell r="W11">
            <v>70</v>
          </cell>
          <cell r="X11">
            <v>14</v>
          </cell>
          <cell r="Y11">
            <v>1850</v>
          </cell>
          <cell r="Z11">
            <v>0</v>
          </cell>
          <cell r="AA11">
            <v>154.16666666666666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82</v>
          </cell>
          <cell r="D12">
            <v>738</v>
          </cell>
          <cell r="E12">
            <v>358</v>
          </cell>
          <cell r="F12">
            <v>460</v>
          </cell>
          <cell r="G12">
            <v>1</v>
          </cell>
          <cell r="H12">
            <v>180</v>
          </cell>
          <cell r="I12">
            <v>313</v>
          </cell>
          <cell r="J12">
            <v>45</v>
          </cell>
          <cell r="O12">
            <v>71.599999999999994</v>
          </cell>
          <cell r="P12">
            <v>330</v>
          </cell>
          <cell r="Q12">
            <v>11.033519553072626</v>
          </cell>
          <cell r="R12">
            <v>6.4245810055865924</v>
          </cell>
          <cell r="S12">
            <v>60.6</v>
          </cell>
          <cell r="T12">
            <v>46.8</v>
          </cell>
          <cell r="U12">
            <v>64</v>
          </cell>
          <cell r="V12">
            <v>0</v>
          </cell>
          <cell r="W12">
            <v>126</v>
          </cell>
          <cell r="X12">
            <v>14</v>
          </cell>
          <cell r="Y12">
            <v>330</v>
          </cell>
          <cell r="Z12">
            <v>0</v>
          </cell>
          <cell r="AA12">
            <v>13.75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330.899</v>
          </cell>
          <cell r="D13">
            <v>66</v>
          </cell>
          <cell r="E13">
            <v>171</v>
          </cell>
          <cell r="F13">
            <v>204.899</v>
          </cell>
          <cell r="G13">
            <v>1</v>
          </cell>
          <cell r="H13" t="e">
            <v>#N/A</v>
          </cell>
          <cell r="I13">
            <v>193.1</v>
          </cell>
          <cell r="J13">
            <v>-22.099999999999994</v>
          </cell>
          <cell r="O13">
            <v>34.200000000000003</v>
          </cell>
          <cell r="P13">
            <v>84</v>
          </cell>
          <cell r="Q13">
            <v>8.4473391812865497</v>
          </cell>
          <cell r="R13">
            <v>5.9911988304093562</v>
          </cell>
          <cell r="S13">
            <v>34.799999999999997</v>
          </cell>
          <cell r="T13">
            <v>30.6</v>
          </cell>
          <cell r="U13">
            <v>45</v>
          </cell>
          <cell r="V13">
            <v>0</v>
          </cell>
          <cell r="W13">
            <v>126</v>
          </cell>
          <cell r="X13">
            <v>14</v>
          </cell>
          <cell r="Y13">
            <v>84</v>
          </cell>
          <cell r="Z13" t="e">
            <v>#N/A</v>
          </cell>
          <cell r="AA13">
            <v>28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458.65600000000001</v>
          </cell>
          <cell r="D14">
            <v>166.5</v>
          </cell>
          <cell r="E14">
            <v>196.1</v>
          </cell>
          <cell r="F14">
            <v>425.35599999999999</v>
          </cell>
          <cell r="G14">
            <v>1</v>
          </cell>
          <cell r="H14" t="e">
            <v>#N/A</v>
          </cell>
          <cell r="I14">
            <v>202.804</v>
          </cell>
          <cell r="J14">
            <v>-6.7040000000000077</v>
          </cell>
          <cell r="O14">
            <v>39.22</v>
          </cell>
          <cell r="Q14">
            <v>10.845385007649158</v>
          </cell>
          <cell r="R14">
            <v>10.845385007649158</v>
          </cell>
          <cell r="S14">
            <v>42.9208</v>
          </cell>
          <cell r="T14">
            <v>47.38</v>
          </cell>
          <cell r="U14">
            <v>29.6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145.1</v>
          </cell>
          <cell r="E15">
            <v>48.1</v>
          </cell>
          <cell r="F15">
            <v>97</v>
          </cell>
          <cell r="G15">
            <v>1</v>
          </cell>
          <cell r="H15" t="e">
            <v>#N/A</v>
          </cell>
          <cell r="I15">
            <v>48.100999999999999</v>
          </cell>
          <cell r="J15">
            <v>-9.9999999999766942E-4</v>
          </cell>
          <cell r="O15">
            <v>9.620000000000001</v>
          </cell>
          <cell r="Q15">
            <v>10.083160083160083</v>
          </cell>
          <cell r="R15">
            <v>10.083160083160083</v>
          </cell>
          <cell r="S15">
            <v>5.18</v>
          </cell>
          <cell r="T15">
            <v>10.36</v>
          </cell>
          <cell r="U15">
            <v>3.7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111</v>
          </cell>
          <cell r="D16">
            <v>269</v>
          </cell>
          <cell r="E16">
            <v>165</v>
          </cell>
          <cell r="F16">
            <v>215</v>
          </cell>
          <cell r="G16">
            <v>1</v>
          </cell>
          <cell r="H16" t="e">
            <v>#N/A</v>
          </cell>
          <cell r="I16">
            <v>160.19999999999999</v>
          </cell>
          <cell r="J16">
            <v>4.8000000000000114</v>
          </cell>
          <cell r="O16">
            <v>33</v>
          </cell>
          <cell r="P16">
            <v>65.5</v>
          </cell>
          <cell r="Q16">
            <v>8.5</v>
          </cell>
          <cell r="R16">
            <v>6.5151515151515156</v>
          </cell>
          <cell r="S16">
            <v>26.4</v>
          </cell>
          <cell r="T16">
            <v>34</v>
          </cell>
          <cell r="U16">
            <v>44</v>
          </cell>
          <cell r="V16">
            <v>0</v>
          </cell>
          <cell r="W16">
            <v>84</v>
          </cell>
          <cell r="X16">
            <v>12</v>
          </cell>
          <cell r="Y16">
            <v>65.5</v>
          </cell>
          <cell r="Z16" t="e">
            <v>#N/A</v>
          </cell>
          <cell r="AA16">
            <v>11.909090909090908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294</v>
          </cell>
          <cell r="D17">
            <v>1057</v>
          </cell>
          <cell r="E17">
            <v>598</v>
          </cell>
          <cell r="F17">
            <v>729</v>
          </cell>
          <cell r="G17">
            <v>1</v>
          </cell>
          <cell r="H17">
            <v>180</v>
          </cell>
          <cell r="I17">
            <v>616</v>
          </cell>
          <cell r="J17">
            <v>-18</v>
          </cell>
          <cell r="O17">
            <v>119.6</v>
          </cell>
          <cell r="P17">
            <v>170</v>
          </cell>
          <cell r="Q17">
            <v>7.5167224080267561</v>
          </cell>
          <cell r="R17">
            <v>6.0953177257525084</v>
          </cell>
          <cell r="S17">
            <v>102.8</v>
          </cell>
          <cell r="T17">
            <v>113.4</v>
          </cell>
          <cell r="U17">
            <v>156</v>
          </cell>
          <cell r="V17">
            <v>0</v>
          </cell>
          <cell r="W17">
            <v>70</v>
          </cell>
          <cell r="X17">
            <v>14</v>
          </cell>
          <cell r="Y17">
            <v>170</v>
          </cell>
          <cell r="Z17" t="str">
            <v>апр яб</v>
          </cell>
          <cell r="AA17">
            <v>14.166666666666666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1138</v>
          </cell>
          <cell r="D18">
            <v>1746</v>
          </cell>
          <cell r="E18">
            <v>1650</v>
          </cell>
          <cell r="F18">
            <v>1202</v>
          </cell>
          <cell r="G18" t="str">
            <v>пуд</v>
          </cell>
          <cell r="H18">
            <v>180</v>
          </cell>
          <cell r="I18">
            <v>1654</v>
          </cell>
          <cell r="J18">
            <v>-4</v>
          </cell>
          <cell r="N18">
            <v>1200</v>
          </cell>
          <cell r="O18">
            <v>138</v>
          </cell>
          <cell r="P18">
            <v>140</v>
          </cell>
          <cell r="Q18">
            <v>9.72463768115942</v>
          </cell>
          <cell r="R18">
            <v>8.7101449275362324</v>
          </cell>
          <cell r="S18">
            <v>107.6</v>
          </cell>
          <cell r="T18">
            <v>152</v>
          </cell>
          <cell r="U18">
            <v>183</v>
          </cell>
          <cell r="V18">
            <v>960</v>
          </cell>
          <cell r="W18">
            <v>70</v>
          </cell>
          <cell r="X18">
            <v>14</v>
          </cell>
          <cell r="Y18">
            <v>1340</v>
          </cell>
          <cell r="Z18" t="str">
            <v>апр яб</v>
          </cell>
          <cell r="AA18">
            <v>111.66666666666667</v>
          </cell>
          <cell r="AB18">
            <v>0.25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D19">
            <v>252</v>
          </cell>
          <cell r="E19">
            <v>0</v>
          </cell>
          <cell r="F19">
            <v>252</v>
          </cell>
          <cell r="G19" t="str">
            <v>нов</v>
          </cell>
          <cell r="H19" t="e">
            <v>#N/A</v>
          </cell>
          <cell r="I19">
            <v>0</v>
          </cell>
          <cell r="J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e">
            <v>#N/A</v>
          </cell>
          <cell r="AA19">
            <v>0</v>
          </cell>
          <cell r="AB19">
            <v>0.3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313.10000000000002</v>
          </cell>
          <cell r="D20">
            <v>418.1</v>
          </cell>
          <cell r="E20">
            <v>333</v>
          </cell>
          <cell r="F20">
            <v>394.5</v>
          </cell>
          <cell r="G20">
            <v>1</v>
          </cell>
          <cell r="H20" t="e">
            <v>#N/A</v>
          </cell>
          <cell r="I20">
            <v>334.40199999999999</v>
          </cell>
          <cell r="J20">
            <v>-1.4019999999999868</v>
          </cell>
          <cell r="O20">
            <v>66.599999999999994</v>
          </cell>
          <cell r="P20">
            <v>155</v>
          </cell>
          <cell r="Q20">
            <v>8.2507507507507523</v>
          </cell>
          <cell r="R20">
            <v>5.923423423423424</v>
          </cell>
          <cell r="S20">
            <v>47.36</v>
          </cell>
          <cell r="T20">
            <v>59.94</v>
          </cell>
          <cell r="U20">
            <v>81.400000000000006</v>
          </cell>
          <cell r="V20">
            <v>0</v>
          </cell>
          <cell r="W20">
            <v>126</v>
          </cell>
          <cell r="X20">
            <v>14</v>
          </cell>
          <cell r="Y20">
            <v>155</v>
          </cell>
          <cell r="Z20" t="e">
            <v>#N/A</v>
          </cell>
          <cell r="AA20">
            <v>41.891891891891888</v>
          </cell>
          <cell r="AB20">
            <v>1</v>
          </cell>
        </row>
        <row r="21">
          <cell r="A21" t="str">
            <v>Мини-сосиски в тесте 0,3кг ТМ Зареченские  ПОКОМ</v>
          </cell>
          <cell r="B21" t="str">
            <v>шт</v>
          </cell>
          <cell r="D21">
            <v>252</v>
          </cell>
          <cell r="E21">
            <v>0</v>
          </cell>
          <cell r="F21">
            <v>252</v>
          </cell>
          <cell r="G21" t="str">
            <v>нов</v>
          </cell>
          <cell r="H21" t="e">
            <v>#N/A</v>
          </cell>
          <cell r="I21">
            <v>0</v>
          </cell>
          <cell r="J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e">
            <v>#N/A</v>
          </cell>
          <cell r="AA21">
            <v>0</v>
          </cell>
          <cell r="AB21">
            <v>0.3</v>
          </cell>
        </row>
        <row r="22">
          <cell r="A22" t="str">
            <v>Мини-чебуречки с мясом  0,3кг ТМ Зареченские  ПОКОМ</v>
          </cell>
          <cell r="B22" t="str">
            <v>шт</v>
          </cell>
          <cell r="D22">
            <v>324</v>
          </cell>
          <cell r="E22">
            <v>0</v>
          </cell>
          <cell r="F22">
            <v>324</v>
          </cell>
          <cell r="G22" t="str">
            <v>нов</v>
          </cell>
          <cell r="H22" t="e">
            <v>#N/A</v>
          </cell>
          <cell r="I22">
            <v>0</v>
          </cell>
          <cell r="J22">
            <v>0</v>
          </cell>
          <cell r="O22">
            <v>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234</v>
          </cell>
          <cell r="X22">
            <v>18</v>
          </cell>
          <cell r="Y22">
            <v>0</v>
          </cell>
          <cell r="Z22" t="e">
            <v>#N/A</v>
          </cell>
          <cell r="AA22">
            <v>0</v>
          </cell>
          <cell r="AB22">
            <v>0.3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D23">
            <v>324</v>
          </cell>
          <cell r="E23">
            <v>0</v>
          </cell>
          <cell r="F23">
            <v>324</v>
          </cell>
          <cell r="G23" t="str">
            <v>нов</v>
          </cell>
          <cell r="H23" t="e">
            <v>#N/A</v>
          </cell>
          <cell r="I23">
            <v>0</v>
          </cell>
          <cell r="J23">
            <v>0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234</v>
          </cell>
          <cell r="X23">
            <v>18</v>
          </cell>
          <cell r="Y23">
            <v>0</v>
          </cell>
          <cell r="Z23" t="e">
            <v>#N/A</v>
          </cell>
          <cell r="AA23">
            <v>0</v>
          </cell>
          <cell r="AB23">
            <v>0.3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1190</v>
          </cell>
          <cell r="D24">
            <v>5071</v>
          </cell>
          <cell r="E24">
            <v>2920</v>
          </cell>
          <cell r="F24">
            <v>3206</v>
          </cell>
          <cell r="G24" t="str">
            <v>пуд</v>
          </cell>
          <cell r="H24">
            <v>180</v>
          </cell>
          <cell r="I24">
            <v>2784</v>
          </cell>
          <cell r="J24">
            <v>136</v>
          </cell>
          <cell r="O24">
            <v>584</v>
          </cell>
          <cell r="P24">
            <v>1510</v>
          </cell>
          <cell r="Q24">
            <v>8.0753424657534243</v>
          </cell>
          <cell r="R24">
            <v>5.4897260273972606</v>
          </cell>
          <cell r="S24">
            <v>472.6</v>
          </cell>
          <cell r="T24">
            <v>543.20000000000005</v>
          </cell>
          <cell r="U24">
            <v>740</v>
          </cell>
          <cell r="V24">
            <v>0</v>
          </cell>
          <cell r="W24">
            <v>70</v>
          </cell>
          <cell r="X24">
            <v>14</v>
          </cell>
          <cell r="Y24">
            <v>1510</v>
          </cell>
          <cell r="Z24" t="str">
            <v>апр яб</v>
          </cell>
          <cell r="AA24">
            <v>125.83333333333333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1648</v>
          </cell>
          <cell r="D25">
            <v>3210</v>
          </cell>
          <cell r="E25">
            <v>1742</v>
          </cell>
          <cell r="F25">
            <v>3052</v>
          </cell>
          <cell r="G25" t="str">
            <v>яб</v>
          </cell>
          <cell r="H25">
            <v>180</v>
          </cell>
          <cell r="I25">
            <v>1822</v>
          </cell>
          <cell r="J25">
            <v>-80</v>
          </cell>
          <cell r="O25">
            <v>348.4</v>
          </cell>
          <cell r="Q25">
            <v>8.7600459242250288</v>
          </cell>
          <cell r="R25">
            <v>8.7600459242250288</v>
          </cell>
          <cell r="S25">
            <v>325.2</v>
          </cell>
          <cell r="T25">
            <v>402.2</v>
          </cell>
          <cell r="U25">
            <v>437</v>
          </cell>
          <cell r="V25">
            <v>0</v>
          </cell>
          <cell r="W25">
            <v>126</v>
          </cell>
          <cell r="X25">
            <v>14</v>
          </cell>
          <cell r="Y25">
            <v>0</v>
          </cell>
          <cell r="Z25" t="str">
            <v>апр яб</v>
          </cell>
          <cell r="AA25">
            <v>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791</v>
          </cell>
          <cell r="D26">
            <v>4856</v>
          </cell>
          <cell r="E26">
            <v>2600</v>
          </cell>
          <cell r="F26">
            <v>2966</v>
          </cell>
          <cell r="G26">
            <v>1</v>
          </cell>
          <cell r="H26">
            <v>180</v>
          </cell>
          <cell r="I26">
            <v>2396</v>
          </cell>
          <cell r="J26">
            <v>204</v>
          </cell>
          <cell r="O26">
            <v>520</v>
          </cell>
          <cell r="P26">
            <v>1180</v>
          </cell>
          <cell r="Q26">
            <v>7.9730769230769232</v>
          </cell>
          <cell r="R26">
            <v>5.703846153846154</v>
          </cell>
          <cell r="S26">
            <v>396.8</v>
          </cell>
          <cell r="T26">
            <v>488.8</v>
          </cell>
          <cell r="U26">
            <v>634</v>
          </cell>
          <cell r="V26">
            <v>0</v>
          </cell>
          <cell r="W26">
            <v>70</v>
          </cell>
          <cell r="X26">
            <v>14</v>
          </cell>
          <cell r="Y26">
            <v>1180</v>
          </cell>
          <cell r="Z26" t="str">
            <v>апр яб</v>
          </cell>
          <cell r="AA26">
            <v>98.333333333333329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454</v>
          </cell>
          <cell r="D27">
            <v>1425</v>
          </cell>
          <cell r="E27">
            <v>733</v>
          </cell>
          <cell r="F27">
            <v>1101</v>
          </cell>
          <cell r="G27">
            <v>1</v>
          </cell>
          <cell r="H27" t="e">
            <v>#N/A</v>
          </cell>
          <cell r="I27">
            <v>781</v>
          </cell>
          <cell r="J27">
            <v>-48</v>
          </cell>
          <cell r="O27">
            <v>146.6</v>
          </cell>
          <cell r="Q27">
            <v>7.510231923601637</v>
          </cell>
          <cell r="R27">
            <v>7.510231923601637</v>
          </cell>
          <cell r="S27">
            <v>131.4</v>
          </cell>
          <cell r="T27">
            <v>144.19999999999999</v>
          </cell>
          <cell r="U27">
            <v>185</v>
          </cell>
          <cell r="V27">
            <v>0</v>
          </cell>
          <cell r="W27">
            <v>70</v>
          </cell>
          <cell r="X27">
            <v>14</v>
          </cell>
          <cell r="Y27">
            <v>0</v>
          </cell>
          <cell r="Z27" t="e">
            <v>#N/A</v>
          </cell>
          <cell r="AA27">
            <v>0</v>
          </cell>
          <cell r="AB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D28">
            <v>324</v>
          </cell>
          <cell r="E28">
            <v>0</v>
          </cell>
          <cell r="F28">
            <v>324</v>
          </cell>
          <cell r="G28" t="str">
            <v>нов</v>
          </cell>
          <cell r="H28" t="e">
            <v>#N/A</v>
          </cell>
          <cell r="I28">
            <v>0</v>
          </cell>
          <cell r="J28">
            <v>0</v>
          </cell>
          <cell r="O28">
            <v>0</v>
          </cell>
          <cell r="Q28" t="e">
            <v>#DIV/0!</v>
          </cell>
          <cell r="R28" t="e">
            <v>#DIV/0!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234</v>
          </cell>
          <cell r="X28">
            <v>18</v>
          </cell>
          <cell r="Y28">
            <v>0</v>
          </cell>
          <cell r="Z28" t="e">
            <v>#N/A</v>
          </cell>
          <cell r="AA28">
            <v>0</v>
          </cell>
          <cell r="AB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359</v>
          </cell>
          <cell r="D29">
            <v>1662</v>
          </cell>
          <cell r="E29">
            <v>834</v>
          </cell>
          <cell r="F29">
            <v>1151</v>
          </cell>
          <cell r="G29">
            <v>1</v>
          </cell>
          <cell r="H29" t="e">
            <v>#N/A</v>
          </cell>
          <cell r="I29">
            <v>863.00199999999995</v>
          </cell>
          <cell r="J29">
            <v>-29.001999999999953</v>
          </cell>
          <cell r="O29">
            <v>166.8</v>
          </cell>
          <cell r="P29">
            <v>215</v>
          </cell>
          <cell r="Q29">
            <v>8.1894484412470021</v>
          </cell>
          <cell r="R29">
            <v>6.9004796163069537</v>
          </cell>
          <cell r="S29">
            <v>148</v>
          </cell>
          <cell r="T29">
            <v>159.19999999999999</v>
          </cell>
          <cell r="U29">
            <v>132</v>
          </cell>
          <cell r="V29">
            <v>0</v>
          </cell>
          <cell r="W29">
            <v>84</v>
          </cell>
          <cell r="X29">
            <v>12</v>
          </cell>
          <cell r="Y29">
            <v>215</v>
          </cell>
          <cell r="Z29" t="e">
            <v>#N/A</v>
          </cell>
          <cell r="AA29">
            <v>35.833333333333336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315</v>
          </cell>
          <cell r="D30">
            <v>455</v>
          </cell>
          <cell r="E30">
            <v>436</v>
          </cell>
          <cell r="F30">
            <v>281</v>
          </cell>
          <cell r="G30" t="str">
            <v>яб</v>
          </cell>
          <cell r="H30">
            <v>180</v>
          </cell>
          <cell r="I30">
            <v>470</v>
          </cell>
          <cell r="J30">
            <v>-34</v>
          </cell>
          <cell r="O30">
            <v>87.2</v>
          </cell>
          <cell r="P30">
            <v>380</v>
          </cell>
          <cell r="Q30">
            <v>7.580275229357798</v>
          </cell>
          <cell r="R30">
            <v>3.2224770642201834</v>
          </cell>
          <cell r="S30">
            <v>75</v>
          </cell>
          <cell r="T30">
            <v>65.400000000000006</v>
          </cell>
          <cell r="U30">
            <v>64</v>
          </cell>
          <cell r="V30">
            <v>0</v>
          </cell>
          <cell r="W30">
            <v>84</v>
          </cell>
          <cell r="X30">
            <v>12</v>
          </cell>
          <cell r="Y30">
            <v>380</v>
          </cell>
          <cell r="Z30" t="str">
            <v>апр яб</v>
          </cell>
          <cell r="AA30">
            <v>47.5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64</v>
          </cell>
          <cell r="D31">
            <v>202</v>
          </cell>
          <cell r="E31">
            <v>106</v>
          </cell>
          <cell r="F31">
            <v>144</v>
          </cell>
          <cell r="G31">
            <v>1</v>
          </cell>
          <cell r="H31" t="e">
            <v>#N/A</v>
          </cell>
          <cell r="I31">
            <v>113</v>
          </cell>
          <cell r="J31">
            <v>-7</v>
          </cell>
          <cell r="O31">
            <v>21.2</v>
          </cell>
          <cell r="Q31">
            <v>6.7924528301886795</v>
          </cell>
          <cell r="R31">
            <v>6.7924528301886795</v>
          </cell>
          <cell r="S31">
            <v>17.399999999999999</v>
          </cell>
          <cell r="T31">
            <v>19.600000000000001</v>
          </cell>
          <cell r="U31">
            <v>26</v>
          </cell>
          <cell r="V31">
            <v>0</v>
          </cell>
          <cell r="W31">
            <v>84</v>
          </cell>
          <cell r="X31">
            <v>12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1419</v>
          </cell>
          <cell r="D32">
            <v>399</v>
          </cell>
          <cell r="E32">
            <v>997</v>
          </cell>
          <cell r="F32">
            <v>750</v>
          </cell>
          <cell r="G32">
            <v>1</v>
          </cell>
          <cell r="H32" t="e">
            <v>#N/A</v>
          </cell>
          <cell r="I32">
            <v>1050</v>
          </cell>
          <cell r="J32">
            <v>-53</v>
          </cell>
          <cell r="O32">
            <v>199.4</v>
          </cell>
          <cell r="P32">
            <v>860</v>
          </cell>
          <cell r="Q32">
            <v>8.0742226680040119</v>
          </cell>
          <cell r="R32">
            <v>3.7612838515546638</v>
          </cell>
          <cell r="S32">
            <v>154.19999999999999</v>
          </cell>
          <cell r="T32">
            <v>155.4</v>
          </cell>
          <cell r="U32">
            <v>184</v>
          </cell>
          <cell r="V32">
            <v>0</v>
          </cell>
          <cell r="W32">
            <v>84</v>
          </cell>
          <cell r="X32">
            <v>12</v>
          </cell>
          <cell r="Y32">
            <v>860</v>
          </cell>
          <cell r="Z32" t="str">
            <v>апр яб</v>
          </cell>
          <cell r="AA32">
            <v>107.5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280</v>
          </cell>
          <cell r="D33">
            <v>426</v>
          </cell>
          <cell r="E33">
            <v>251</v>
          </cell>
          <cell r="F33">
            <v>368</v>
          </cell>
          <cell r="G33">
            <v>0</v>
          </cell>
          <cell r="H33" t="e">
            <v>#N/A</v>
          </cell>
          <cell r="I33">
            <v>278</v>
          </cell>
          <cell r="J33">
            <v>-27</v>
          </cell>
          <cell r="O33">
            <v>50.2</v>
          </cell>
          <cell r="Q33">
            <v>7.3306772908366531</v>
          </cell>
          <cell r="R33">
            <v>7.3306772908366531</v>
          </cell>
          <cell r="S33">
            <v>56.4</v>
          </cell>
          <cell r="T33">
            <v>45</v>
          </cell>
          <cell r="U33">
            <v>67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увел</v>
          </cell>
          <cell r="AA33">
            <v>0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891</v>
          </cell>
          <cell r="D34">
            <v>556</v>
          </cell>
          <cell r="E34">
            <v>806</v>
          </cell>
          <cell r="F34">
            <v>589</v>
          </cell>
          <cell r="G34">
            <v>1</v>
          </cell>
          <cell r="H34">
            <v>150</v>
          </cell>
          <cell r="I34">
            <v>849</v>
          </cell>
          <cell r="J34">
            <v>-43</v>
          </cell>
          <cell r="N34">
            <v>1120</v>
          </cell>
          <cell r="O34">
            <v>97.2</v>
          </cell>
          <cell r="P34">
            <v>220</v>
          </cell>
          <cell r="Q34">
            <v>8.3230452674897109</v>
          </cell>
          <cell r="R34">
            <v>6.0596707818930042</v>
          </cell>
          <cell r="S34">
            <v>96.8</v>
          </cell>
          <cell r="T34">
            <v>84.4</v>
          </cell>
          <cell r="U34">
            <v>124</v>
          </cell>
          <cell r="V34">
            <v>320</v>
          </cell>
          <cell r="W34">
            <v>84</v>
          </cell>
          <cell r="X34">
            <v>12</v>
          </cell>
          <cell r="Y34">
            <v>1340</v>
          </cell>
          <cell r="Z34">
            <v>0</v>
          </cell>
          <cell r="AA34">
            <v>167.5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395</v>
          </cell>
          <cell r="D35">
            <v>1858</v>
          </cell>
          <cell r="E35">
            <v>1187</v>
          </cell>
          <cell r="F35">
            <v>947</v>
          </cell>
          <cell r="G35">
            <v>0</v>
          </cell>
          <cell r="H35" t="e">
            <v>#N/A</v>
          </cell>
          <cell r="I35">
            <v>1160</v>
          </cell>
          <cell r="J35">
            <v>27</v>
          </cell>
          <cell r="O35">
            <v>237.4</v>
          </cell>
          <cell r="P35">
            <v>960</v>
          </cell>
          <cell r="Q35">
            <v>8.0328559393428804</v>
          </cell>
          <cell r="R35">
            <v>3.9890480202190397</v>
          </cell>
          <cell r="S35">
            <v>186</v>
          </cell>
          <cell r="T35">
            <v>178.8</v>
          </cell>
          <cell r="U35">
            <v>246</v>
          </cell>
          <cell r="V35">
            <v>0</v>
          </cell>
          <cell r="W35">
            <v>84</v>
          </cell>
          <cell r="X35">
            <v>12</v>
          </cell>
          <cell r="Y35">
            <v>960</v>
          </cell>
          <cell r="Z35" t="str">
            <v>апр яб</v>
          </cell>
          <cell r="AA35">
            <v>60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308</v>
          </cell>
          <cell r="D36">
            <v>547</v>
          </cell>
          <cell r="E36">
            <v>352</v>
          </cell>
          <cell r="F36">
            <v>457</v>
          </cell>
          <cell r="G36">
            <v>1</v>
          </cell>
          <cell r="H36" t="e">
            <v>#N/A</v>
          </cell>
          <cell r="I36">
            <v>382</v>
          </cell>
          <cell r="J36">
            <v>-30</v>
          </cell>
          <cell r="O36">
            <v>70.400000000000006</v>
          </cell>
          <cell r="P36">
            <v>98</v>
          </cell>
          <cell r="Q36">
            <v>7.8835227272727266</v>
          </cell>
          <cell r="R36">
            <v>6.4914772727272725</v>
          </cell>
          <cell r="S36">
            <v>45.4</v>
          </cell>
          <cell r="T36">
            <v>66</v>
          </cell>
          <cell r="U36">
            <v>99</v>
          </cell>
          <cell r="V36">
            <v>0</v>
          </cell>
          <cell r="W36">
            <v>84</v>
          </cell>
          <cell r="X36">
            <v>12</v>
          </cell>
          <cell r="Y36">
            <v>98</v>
          </cell>
          <cell r="Z36">
            <v>0</v>
          </cell>
          <cell r="AA36">
            <v>12.25</v>
          </cell>
          <cell r="AB36">
            <v>0.9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276</v>
          </cell>
          <cell r="D37">
            <v>1029</v>
          </cell>
          <cell r="E37">
            <v>516</v>
          </cell>
          <cell r="F37">
            <v>722</v>
          </cell>
          <cell r="G37">
            <v>1</v>
          </cell>
          <cell r="H37" t="e">
            <v>#N/A</v>
          </cell>
          <cell r="I37">
            <v>567</v>
          </cell>
          <cell r="J37">
            <v>-51</v>
          </cell>
          <cell r="O37">
            <v>103.2</v>
          </cell>
          <cell r="P37">
            <v>98</v>
          </cell>
          <cell r="Q37">
            <v>7.945736434108527</v>
          </cell>
          <cell r="R37">
            <v>6.9961240310077519</v>
          </cell>
          <cell r="S37">
            <v>100.8</v>
          </cell>
          <cell r="T37">
            <v>109</v>
          </cell>
          <cell r="U37">
            <v>109</v>
          </cell>
          <cell r="V37">
            <v>0</v>
          </cell>
          <cell r="W37">
            <v>84</v>
          </cell>
          <cell r="X37">
            <v>12</v>
          </cell>
          <cell r="Y37">
            <v>98</v>
          </cell>
          <cell r="Z37" t="str">
            <v>увел</v>
          </cell>
          <cell r="AA37">
            <v>12.25</v>
          </cell>
          <cell r="AB37">
            <v>0.8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2633</v>
          </cell>
          <cell r="D38">
            <v>3175</v>
          </cell>
          <cell r="E38">
            <v>2710</v>
          </cell>
          <cell r="F38">
            <v>2870</v>
          </cell>
          <cell r="G38">
            <v>1</v>
          </cell>
          <cell r="H38">
            <v>150</v>
          </cell>
          <cell r="I38">
            <v>2894</v>
          </cell>
          <cell r="J38">
            <v>-184</v>
          </cell>
          <cell r="N38">
            <v>1304</v>
          </cell>
          <cell r="O38">
            <v>382</v>
          </cell>
          <cell r="P38">
            <v>420</v>
          </cell>
          <cell r="Q38">
            <v>8.6125654450261777</v>
          </cell>
          <cell r="R38">
            <v>7.5130890052356021</v>
          </cell>
          <cell r="S38">
            <v>316</v>
          </cell>
          <cell r="T38">
            <v>393.6</v>
          </cell>
          <cell r="U38">
            <v>491</v>
          </cell>
          <cell r="V38">
            <v>800</v>
          </cell>
          <cell r="W38">
            <v>84</v>
          </cell>
          <cell r="X38">
            <v>12</v>
          </cell>
          <cell r="Y38">
            <v>1724</v>
          </cell>
          <cell r="Z38" t="str">
            <v>апр яб</v>
          </cell>
          <cell r="AA38">
            <v>215.5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713</v>
          </cell>
          <cell r="D39">
            <v>4275</v>
          </cell>
          <cell r="E39">
            <v>1897</v>
          </cell>
          <cell r="F39">
            <v>2899</v>
          </cell>
          <cell r="G39">
            <v>1</v>
          </cell>
          <cell r="H39">
            <v>150</v>
          </cell>
          <cell r="I39">
            <v>1783</v>
          </cell>
          <cell r="J39">
            <v>114</v>
          </cell>
          <cell r="O39">
            <v>379.4</v>
          </cell>
          <cell r="P39">
            <v>380</v>
          </cell>
          <cell r="Q39">
            <v>8.6425935687928312</v>
          </cell>
          <cell r="R39">
            <v>7.6410121244069584</v>
          </cell>
          <cell r="S39">
            <v>327.2</v>
          </cell>
          <cell r="T39">
            <v>404.6</v>
          </cell>
          <cell r="U39">
            <v>373</v>
          </cell>
          <cell r="V39">
            <v>0</v>
          </cell>
          <cell r="W39">
            <v>84</v>
          </cell>
          <cell r="X39">
            <v>12</v>
          </cell>
          <cell r="Y39">
            <v>380</v>
          </cell>
          <cell r="Z39">
            <v>0</v>
          </cell>
          <cell r="AA39">
            <v>23.75</v>
          </cell>
          <cell r="AB39">
            <v>0.43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660.5</v>
          </cell>
          <cell r="D40">
            <v>488.7</v>
          </cell>
          <cell r="E40">
            <v>363</v>
          </cell>
          <cell r="F40">
            <v>291</v>
          </cell>
          <cell r="G40" t="str">
            <v>нов</v>
          </cell>
          <cell r="H40" t="e">
            <v>#N/A</v>
          </cell>
          <cell r="I40">
            <v>145.9</v>
          </cell>
          <cell r="J40">
            <v>217.1</v>
          </cell>
          <cell r="O40">
            <v>72.599999999999994</v>
          </cell>
          <cell r="P40">
            <v>292</v>
          </cell>
          <cell r="Q40">
            <v>8.0303030303030312</v>
          </cell>
          <cell r="R40">
            <v>4.008264462809918</v>
          </cell>
          <cell r="S40">
            <v>75.2</v>
          </cell>
          <cell r="T40">
            <v>83.2</v>
          </cell>
          <cell r="U40">
            <v>30.7</v>
          </cell>
          <cell r="V40">
            <v>0</v>
          </cell>
          <cell r="W40">
            <v>234</v>
          </cell>
          <cell r="X40">
            <v>18</v>
          </cell>
          <cell r="Y40">
            <v>292</v>
          </cell>
          <cell r="Z40" t="str">
            <v>пер ск 870</v>
          </cell>
          <cell r="AA40">
            <v>108.14814814814814</v>
          </cell>
          <cell r="AB40">
            <v>1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970.98900000000003</v>
          </cell>
          <cell r="D41">
            <v>2913.81</v>
          </cell>
          <cell r="E41">
            <v>1355</v>
          </cell>
          <cell r="F41">
            <v>2429.799</v>
          </cell>
          <cell r="G41">
            <v>1</v>
          </cell>
          <cell r="H41">
            <v>150</v>
          </cell>
          <cell r="I41">
            <v>1435.413</v>
          </cell>
          <cell r="J41">
            <v>-80.413000000000011</v>
          </cell>
          <cell r="O41">
            <v>271</v>
          </cell>
          <cell r="Q41">
            <v>8.9660479704797051</v>
          </cell>
          <cell r="R41">
            <v>8.9660479704797051</v>
          </cell>
          <cell r="S41">
            <v>312</v>
          </cell>
          <cell r="T41">
            <v>284</v>
          </cell>
          <cell r="U41">
            <v>315</v>
          </cell>
          <cell r="V41">
            <v>0</v>
          </cell>
          <cell r="W41">
            <v>144</v>
          </cell>
          <cell r="X41">
            <v>12</v>
          </cell>
          <cell r="Y41">
            <v>0</v>
          </cell>
          <cell r="Z41" t="str">
            <v>пер ск 870</v>
          </cell>
          <cell r="AA41">
            <v>0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1583</v>
          </cell>
          <cell r="D42">
            <v>5964</v>
          </cell>
          <cell r="E42">
            <v>3562</v>
          </cell>
          <cell r="F42">
            <v>3681</v>
          </cell>
          <cell r="G42" t="str">
            <v>пуд,яб</v>
          </cell>
          <cell r="H42">
            <v>150</v>
          </cell>
          <cell r="I42">
            <v>3733</v>
          </cell>
          <cell r="J42">
            <v>-171</v>
          </cell>
          <cell r="N42">
            <v>1904</v>
          </cell>
          <cell r="O42">
            <v>573.20000000000005</v>
          </cell>
          <cell r="P42">
            <v>977</v>
          </cell>
          <cell r="Q42">
            <v>8.1263084438241453</v>
          </cell>
          <cell r="R42">
            <v>6.4218422889043962</v>
          </cell>
          <cell r="S42">
            <v>529.6</v>
          </cell>
          <cell r="T42">
            <v>552.20000000000005</v>
          </cell>
          <cell r="U42">
            <v>675</v>
          </cell>
          <cell r="V42">
            <v>696</v>
          </cell>
          <cell r="W42">
            <v>84</v>
          </cell>
          <cell r="X42">
            <v>12</v>
          </cell>
          <cell r="Y42">
            <v>2881</v>
          </cell>
          <cell r="Z42" t="str">
            <v>апр яб</v>
          </cell>
          <cell r="AA42">
            <v>360.125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874</v>
          </cell>
          <cell r="D43">
            <v>2864</v>
          </cell>
          <cell r="E43">
            <v>1414</v>
          </cell>
          <cell r="F43">
            <v>2172</v>
          </cell>
          <cell r="G43">
            <v>1</v>
          </cell>
          <cell r="H43">
            <v>150</v>
          </cell>
          <cell r="I43">
            <v>1479</v>
          </cell>
          <cell r="J43">
            <v>-65</v>
          </cell>
          <cell r="O43">
            <v>282.8</v>
          </cell>
          <cell r="P43">
            <v>190</v>
          </cell>
          <cell r="Q43">
            <v>8.3521923620933514</v>
          </cell>
          <cell r="R43">
            <v>7.6803394625176802</v>
          </cell>
          <cell r="S43">
            <v>246.6</v>
          </cell>
          <cell r="T43">
            <v>282</v>
          </cell>
          <cell r="U43">
            <v>364</v>
          </cell>
          <cell r="V43">
            <v>0</v>
          </cell>
          <cell r="W43">
            <v>84</v>
          </cell>
          <cell r="X43">
            <v>12</v>
          </cell>
          <cell r="Y43">
            <v>190</v>
          </cell>
          <cell r="Z43">
            <v>0</v>
          </cell>
          <cell r="AA43">
            <v>11.875</v>
          </cell>
          <cell r="AB43">
            <v>0.43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D44">
            <v>256</v>
          </cell>
          <cell r="E44">
            <v>83</v>
          </cell>
          <cell r="F44">
            <v>158</v>
          </cell>
          <cell r="G44">
            <v>1</v>
          </cell>
          <cell r="H44" t="e">
            <v>#N/A</v>
          </cell>
          <cell r="I44">
            <v>102</v>
          </cell>
          <cell r="J44">
            <v>-19</v>
          </cell>
          <cell r="O44">
            <v>16.600000000000001</v>
          </cell>
          <cell r="Q44">
            <v>9.5180722891566258</v>
          </cell>
          <cell r="R44">
            <v>9.5180722891566258</v>
          </cell>
          <cell r="S44">
            <v>2</v>
          </cell>
          <cell r="T44">
            <v>2.6</v>
          </cell>
          <cell r="U44">
            <v>9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0.7</v>
          </cell>
        </row>
        <row r="45">
          <cell r="A45" t="str">
            <v>Пельмени Домашние со сливочным маслом 0,7кг, сфера ТМ Зареченские  ПОКОМ</v>
          </cell>
          <cell r="B45" t="str">
            <v>шт</v>
          </cell>
          <cell r="C45">
            <v>20</v>
          </cell>
          <cell r="D45">
            <v>513</v>
          </cell>
          <cell r="E45">
            <v>175</v>
          </cell>
          <cell r="F45">
            <v>338</v>
          </cell>
          <cell r="G45">
            <v>1</v>
          </cell>
          <cell r="H45" t="e">
            <v>#N/A</v>
          </cell>
          <cell r="I45">
            <v>195</v>
          </cell>
          <cell r="J45">
            <v>-20</v>
          </cell>
          <cell r="O45">
            <v>35</v>
          </cell>
          <cell r="Q45">
            <v>9.6571428571428566</v>
          </cell>
          <cell r="R45">
            <v>9.6571428571428566</v>
          </cell>
          <cell r="S45">
            <v>10.199999999999999</v>
          </cell>
          <cell r="T45">
            <v>31</v>
          </cell>
          <cell r="U45">
            <v>56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0.7</v>
          </cell>
        </row>
        <row r="46">
          <cell r="A46" t="str">
            <v>Пельмени Жемчужные сфера 1,0кг ТМ Зареченские  ПОКОМ</v>
          </cell>
          <cell r="B46" t="str">
            <v>шт</v>
          </cell>
          <cell r="D46">
            <v>288</v>
          </cell>
          <cell r="E46">
            <v>0</v>
          </cell>
          <cell r="F46">
            <v>288</v>
          </cell>
          <cell r="G46" t="str">
            <v>нов</v>
          </cell>
          <cell r="H46" t="e">
            <v>#N/A</v>
          </cell>
          <cell r="I46">
            <v>0</v>
          </cell>
          <cell r="J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 t="e">
            <v>#N/A</v>
          </cell>
          <cell r="AA46">
            <v>0</v>
          </cell>
          <cell r="AB46">
            <v>1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289</v>
          </cell>
          <cell r="D47">
            <v>363</v>
          </cell>
          <cell r="E47">
            <v>197</v>
          </cell>
          <cell r="F47">
            <v>397</v>
          </cell>
          <cell r="G47">
            <v>1</v>
          </cell>
          <cell r="H47" t="e">
            <v>#N/A</v>
          </cell>
          <cell r="I47">
            <v>293</v>
          </cell>
          <cell r="J47">
            <v>-96</v>
          </cell>
          <cell r="O47">
            <v>39.4</v>
          </cell>
          <cell r="Q47">
            <v>10.076142131979696</v>
          </cell>
          <cell r="R47">
            <v>10.076142131979696</v>
          </cell>
          <cell r="S47">
            <v>15.6</v>
          </cell>
          <cell r="T47">
            <v>36.799999999999997</v>
          </cell>
          <cell r="U47">
            <v>44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e">
            <v>#N/A</v>
          </cell>
          <cell r="AA47">
            <v>0</v>
          </cell>
          <cell r="AB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173</v>
          </cell>
          <cell r="D48">
            <v>416</v>
          </cell>
          <cell r="E48">
            <v>234</v>
          </cell>
          <cell r="F48">
            <v>323</v>
          </cell>
          <cell r="G48">
            <v>1</v>
          </cell>
          <cell r="H48" t="e">
            <v>#N/A</v>
          </cell>
          <cell r="I48">
            <v>260</v>
          </cell>
          <cell r="J48">
            <v>-26</v>
          </cell>
          <cell r="O48">
            <v>46.8</v>
          </cell>
          <cell r="P48">
            <v>96</v>
          </cell>
          <cell r="Q48">
            <v>8.9529914529914532</v>
          </cell>
          <cell r="R48">
            <v>6.9017094017094021</v>
          </cell>
          <cell r="S48">
            <v>30.8</v>
          </cell>
          <cell r="T48">
            <v>38.4</v>
          </cell>
          <cell r="U48">
            <v>56</v>
          </cell>
          <cell r="V48">
            <v>0</v>
          </cell>
          <cell r="W48">
            <v>84</v>
          </cell>
          <cell r="X48">
            <v>12</v>
          </cell>
          <cell r="Y48">
            <v>96</v>
          </cell>
          <cell r="Z48" t="e">
            <v>#N/A</v>
          </cell>
          <cell r="AA48">
            <v>12</v>
          </cell>
          <cell r="AB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92</v>
          </cell>
          <cell r="D49">
            <v>333</v>
          </cell>
          <cell r="E49">
            <v>155</v>
          </cell>
          <cell r="F49">
            <v>221</v>
          </cell>
          <cell r="G49">
            <v>1</v>
          </cell>
          <cell r="H49" t="e">
            <v>#N/A</v>
          </cell>
          <cell r="I49">
            <v>190</v>
          </cell>
          <cell r="J49">
            <v>-35</v>
          </cell>
          <cell r="O49">
            <v>31</v>
          </cell>
          <cell r="P49">
            <v>96</v>
          </cell>
          <cell r="Q49">
            <v>10.225806451612904</v>
          </cell>
          <cell r="R49">
            <v>7.129032258064516</v>
          </cell>
          <cell r="S49">
            <v>28.4</v>
          </cell>
          <cell r="T49">
            <v>32</v>
          </cell>
          <cell r="U49">
            <v>43</v>
          </cell>
          <cell r="V49">
            <v>0</v>
          </cell>
          <cell r="W49">
            <v>84</v>
          </cell>
          <cell r="X49">
            <v>12</v>
          </cell>
          <cell r="Y49">
            <v>96</v>
          </cell>
          <cell r="Z49">
            <v>0</v>
          </cell>
          <cell r="AA49">
            <v>12</v>
          </cell>
          <cell r="AB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821</v>
          </cell>
          <cell r="D50">
            <v>2736</v>
          </cell>
          <cell r="E50">
            <v>1386</v>
          </cell>
          <cell r="F50">
            <v>2064</v>
          </cell>
          <cell r="G50">
            <v>1</v>
          </cell>
          <cell r="H50" t="e">
            <v>#N/A</v>
          </cell>
          <cell r="I50">
            <v>1438</v>
          </cell>
          <cell r="J50">
            <v>-52</v>
          </cell>
          <cell r="O50">
            <v>277.2</v>
          </cell>
          <cell r="P50">
            <v>285</v>
          </cell>
          <cell r="Q50">
            <v>8.4740259740259738</v>
          </cell>
          <cell r="R50">
            <v>7.445887445887446</v>
          </cell>
          <cell r="S50">
            <v>279.8</v>
          </cell>
          <cell r="T50">
            <v>287.2</v>
          </cell>
          <cell r="U50">
            <v>298</v>
          </cell>
          <cell r="V50">
            <v>0</v>
          </cell>
          <cell r="W50">
            <v>84</v>
          </cell>
          <cell r="X50">
            <v>12</v>
          </cell>
          <cell r="Y50">
            <v>285</v>
          </cell>
          <cell r="Z50">
            <v>0</v>
          </cell>
          <cell r="AA50">
            <v>35.625</v>
          </cell>
          <cell r="AB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2158</v>
          </cell>
          <cell r="D51">
            <v>1481</v>
          </cell>
          <cell r="E51">
            <v>753</v>
          </cell>
          <cell r="F51">
            <v>1172</v>
          </cell>
          <cell r="G51">
            <v>1</v>
          </cell>
          <cell r="H51">
            <v>180</v>
          </cell>
          <cell r="I51">
            <v>273</v>
          </cell>
          <cell r="J51">
            <v>480</v>
          </cell>
          <cell r="O51">
            <v>150.6</v>
          </cell>
          <cell r="P51">
            <v>98</v>
          </cell>
          <cell r="Q51">
            <v>8.432934926958831</v>
          </cell>
          <cell r="R51">
            <v>7.7822045152722445</v>
          </cell>
          <cell r="S51">
            <v>158.80000000000001</v>
          </cell>
          <cell r="T51">
            <v>157.6</v>
          </cell>
          <cell r="U51">
            <v>88</v>
          </cell>
          <cell r="V51">
            <v>0</v>
          </cell>
          <cell r="W51">
            <v>84</v>
          </cell>
          <cell r="X51">
            <v>12</v>
          </cell>
          <cell r="Y51">
            <v>98</v>
          </cell>
          <cell r="Z51">
            <v>0</v>
          </cell>
          <cell r="AA51">
            <v>12.25</v>
          </cell>
          <cell r="AB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385</v>
          </cell>
          <cell r="D52">
            <v>1435</v>
          </cell>
          <cell r="E52">
            <v>595</v>
          </cell>
          <cell r="F52">
            <v>1195</v>
          </cell>
          <cell r="G52">
            <v>1</v>
          </cell>
          <cell r="H52">
            <v>90</v>
          </cell>
          <cell r="I52">
            <v>615.00099999999998</v>
          </cell>
          <cell r="J52">
            <v>-20.000999999999976</v>
          </cell>
          <cell r="O52">
            <v>119</v>
          </cell>
          <cell r="Q52">
            <v>10.042016806722689</v>
          </cell>
          <cell r="R52">
            <v>10.042016806722689</v>
          </cell>
          <cell r="S52">
            <v>157</v>
          </cell>
          <cell r="T52">
            <v>150</v>
          </cell>
          <cell r="U52">
            <v>120</v>
          </cell>
          <cell r="V52">
            <v>0</v>
          </cell>
          <cell r="W52">
            <v>144</v>
          </cell>
          <cell r="X52">
            <v>12</v>
          </cell>
          <cell r="Y52">
            <v>0</v>
          </cell>
          <cell r="Z52">
            <v>0</v>
          </cell>
          <cell r="AA52">
            <v>0</v>
          </cell>
          <cell r="AB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473</v>
          </cell>
          <cell r="D53">
            <v>1321</v>
          </cell>
          <cell r="E53">
            <v>637</v>
          </cell>
          <cell r="F53">
            <v>1092</v>
          </cell>
          <cell r="G53">
            <v>1</v>
          </cell>
          <cell r="H53">
            <v>120</v>
          </cell>
          <cell r="I53">
            <v>677</v>
          </cell>
          <cell r="J53">
            <v>-40</v>
          </cell>
          <cell r="O53">
            <v>127.4</v>
          </cell>
          <cell r="Q53">
            <v>8.5714285714285712</v>
          </cell>
          <cell r="R53">
            <v>8.5714285714285712</v>
          </cell>
          <cell r="S53">
            <v>156.6</v>
          </cell>
          <cell r="T53">
            <v>144.4</v>
          </cell>
          <cell r="U53">
            <v>139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>
            <v>0</v>
          </cell>
          <cell r="AA53">
            <v>0</v>
          </cell>
          <cell r="AB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49</v>
          </cell>
          <cell r="D54">
            <v>300</v>
          </cell>
          <cell r="E54">
            <v>88</v>
          </cell>
          <cell r="F54">
            <v>251</v>
          </cell>
          <cell r="G54">
            <v>1</v>
          </cell>
          <cell r="H54" t="e">
            <v>#N/A</v>
          </cell>
          <cell r="I54">
            <v>89</v>
          </cell>
          <cell r="J54">
            <v>-1</v>
          </cell>
          <cell r="O54">
            <v>17.600000000000001</v>
          </cell>
          <cell r="Q54">
            <v>14.261363636363635</v>
          </cell>
          <cell r="R54">
            <v>14.261363636363635</v>
          </cell>
          <cell r="S54">
            <v>15.2</v>
          </cell>
          <cell r="T54">
            <v>27.2</v>
          </cell>
          <cell r="U54">
            <v>20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 t="str">
            <v>увел</v>
          </cell>
          <cell r="AA54">
            <v>0</v>
          </cell>
          <cell r="AB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170</v>
          </cell>
          <cell r="D55">
            <v>324</v>
          </cell>
          <cell r="E55">
            <v>22</v>
          </cell>
          <cell r="F55">
            <v>472</v>
          </cell>
          <cell r="G55" t="str">
            <v>нов</v>
          </cell>
          <cell r="H55" t="e">
            <v>#N/A</v>
          </cell>
          <cell r="I55">
            <v>22</v>
          </cell>
          <cell r="J55">
            <v>0</v>
          </cell>
          <cell r="O55">
            <v>4.4000000000000004</v>
          </cell>
          <cell r="Q55">
            <v>107.27272727272727</v>
          </cell>
          <cell r="R55">
            <v>107.27272727272727</v>
          </cell>
          <cell r="S55">
            <v>3.6</v>
          </cell>
          <cell r="T55">
            <v>7</v>
          </cell>
          <cell r="U55">
            <v>1</v>
          </cell>
          <cell r="V55">
            <v>0</v>
          </cell>
          <cell r="W55">
            <v>234</v>
          </cell>
          <cell r="X55">
            <v>18</v>
          </cell>
          <cell r="Y55">
            <v>0</v>
          </cell>
          <cell r="Z55" t="str">
            <v>увел</v>
          </cell>
          <cell r="AA55">
            <v>0</v>
          </cell>
          <cell r="AB55">
            <v>0.3</v>
          </cell>
        </row>
        <row r="56">
          <cell r="A56" t="str">
            <v>Пирожки с яблоком и грушей 0,3кг ТМ Зареченские  ПОКОМ</v>
          </cell>
          <cell r="B56" t="str">
            <v>шт</v>
          </cell>
          <cell r="C56">
            <v>92</v>
          </cell>
          <cell r="D56">
            <v>3</v>
          </cell>
          <cell r="E56">
            <v>12</v>
          </cell>
          <cell r="F56">
            <v>80</v>
          </cell>
          <cell r="G56" t="str">
            <v>в30,05</v>
          </cell>
          <cell r="H56" t="e">
            <v>#N/A</v>
          </cell>
          <cell r="I56">
            <v>16</v>
          </cell>
          <cell r="J56">
            <v>-4</v>
          </cell>
          <cell r="O56">
            <v>2.4</v>
          </cell>
          <cell r="Q56">
            <v>33.333333333333336</v>
          </cell>
          <cell r="R56">
            <v>33.333333333333336</v>
          </cell>
          <cell r="S56">
            <v>0.6</v>
          </cell>
          <cell r="T56">
            <v>2.8</v>
          </cell>
          <cell r="U56">
            <v>0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 t="str">
            <v>увел</v>
          </cell>
          <cell r="AA56">
            <v>0</v>
          </cell>
          <cell r="AB56">
            <v>0</v>
          </cell>
        </row>
        <row r="57">
          <cell r="A57" t="str">
            <v>Смаколадьи с яблоком и грушей ТМ Зареченские,0,9 кг ПОКОМ</v>
          </cell>
          <cell r="B57" t="str">
            <v>шт</v>
          </cell>
          <cell r="C57">
            <v>25.6</v>
          </cell>
          <cell r="D57">
            <v>1</v>
          </cell>
          <cell r="E57">
            <v>2</v>
          </cell>
          <cell r="F57">
            <v>24.6</v>
          </cell>
          <cell r="G57" t="str">
            <v>в30,05</v>
          </cell>
          <cell r="H57" t="e">
            <v>#N/A</v>
          </cell>
          <cell r="I57">
            <v>2</v>
          </cell>
          <cell r="J57">
            <v>0</v>
          </cell>
          <cell r="O57">
            <v>0.4</v>
          </cell>
          <cell r="Q57">
            <v>61.5</v>
          </cell>
          <cell r="R57">
            <v>61.5</v>
          </cell>
          <cell r="S57">
            <v>1.4</v>
          </cell>
          <cell r="T57">
            <v>3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вывод</v>
          </cell>
          <cell r="AA57">
            <v>0</v>
          </cell>
          <cell r="AB57">
            <v>0</v>
          </cell>
        </row>
        <row r="58">
          <cell r="A58" t="str">
            <v>Сосисоны в темпуре ВЕС  ПОКОМ</v>
          </cell>
          <cell r="B58" t="str">
            <v>кг</v>
          </cell>
          <cell r="C58">
            <v>16.399999999999999</v>
          </cell>
          <cell r="D58">
            <v>66.599999999999994</v>
          </cell>
          <cell r="E58">
            <v>21.6</v>
          </cell>
          <cell r="F58">
            <v>59.6</v>
          </cell>
          <cell r="G58">
            <v>1</v>
          </cell>
          <cell r="H58" t="e">
            <v>#N/A</v>
          </cell>
          <cell r="I58">
            <v>21.210999999999999</v>
          </cell>
          <cell r="J58">
            <v>0.3890000000000029</v>
          </cell>
          <cell r="O58">
            <v>4.32</v>
          </cell>
          <cell r="Q58">
            <v>13.796296296296296</v>
          </cell>
          <cell r="R58">
            <v>13.796296296296296</v>
          </cell>
          <cell r="S58">
            <v>2.88</v>
          </cell>
          <cell r="T58">
            <v>5.4</v>
          </cell>
          <cell r="U58">
            <v>14.4</v>
          </cell>
          <cell r="V58">
            <v>0</v>
          </cell>
          <cell r="W58">
            <v>234</v>
          </cell>
          <cell r="X58">
            <v>18</v>
          </cell>
          <cell r="Y58">
            <v>0</v>
          </cell>
          <cell r="Z58" t="e">
            <v>#N/A</v>
          </cell>
          <cell r="AA58">
            <v>0</v>
          </cell>
          <cell r="AB58">
            <v>1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219.62</v>
          </cell>
          <cell r="D59">
            <v>678.6</v>
          </cell>
          <cell r="E59">
            <v>310.83999999999997</v>
          </cell>
          <cell r="F59">
            <v>576.17999999999995</v>
          </cell>
          <cell r="G59">
            <v>0</v>
          </cell>
          <cell r="H59" t="e">
            <v>#N/A</v>
          </cell>
          <cell r="I59">
            <v>323.38499999999999</v>
          </cell>
          <cell r="J59">
            <v>-12.545000000000016</v>
          </cell>
          <cell r="O59">
            <v>62.167999999999992</v>
          </cell>
          <cell r="Q59">
            <v>9.2681122120705197</v>
          </cell>
          <cell r="R59">
            <v>9.2681122120705197</v>
          </cell>
          <cell r="S59">
            <v>67.53</v>
          </cell>
          <cell r="T59">
            <v>69.096000000000004</v>
          </cell>
          <cell r="U59">
            <v>51.36</v>
          </cell>
          <cell r="V59">
            <v>0</v>
          </cell>
          <cell r="W59">
            <v>126</v>
          </cell>
          <cell r="X59">
            <v>14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Фрай-пицца с ветчиной и грибами 3,0 кг ТМ Зареченские ТС Зареченские продукты. ВЕС ПОКОМ</v>
          </cell>
          <cell r="B60" t="str">
            <v>кг</v>
          </cell>
          <cell r="C60">
            <v>12</v>
          </cell>
          <cell r="E60">
            <v>3</v>
          </cell>
          <cell r="F60">
            <v>9</v>
          </cell>
          <cell r="G60">
            <v>1</v>
          </cell>
          <cell r="H60" t="e">
            <v>#N/A</v>
          </cell>
          <cell r="I60">
            <v>6</v>
          </cell>
          <cell r="J60">
            <v>-3</v>
          </cell>
          <cell r="O60">
            <v>0.6</v>
          </cell>
          <cell r="Q60">
            <v>15</v>
          </cell>
          <cell r="R60">
            <v>15</v>
          </cell>
          <cell r="S60">
            <v>0.6</v>
          </cell>
          <cell r="T60">
            <v>0</v>
          </cell>
          <cell r="U60">
            <v>0</v>
          </cell>
          <cell r="V60">
            <v>0</v>
          </cell>
          <cell r="W60">
            <v>126</v>
          </cell>
          <cell r="X60">
            <v>14</v>
          </cell>
          <cell r="Y60">
            <v>0</v>
          </cell>
          <cell r="Z60" t="str">
            <v>увел</v>
          </cell>
          <cell r="AA60">
            <v>0</v>
          </cell>
          <cell r="AB60">
            <v>1</v>
          </cell>
        </row>
        <row r="61">
          <cell r="A61" t="str">
            <v>Хинкали Классические ТМ Зареченские ВЕС ПОКОМ</v>
          </cell>
          <cell r="B61" t="str">
            <v>кг</v>
          </cell>
          <cell r="C61">
            <v>40</v>
          </cell>
          <cell r="D61">
            <v>200</v>
          </cell>
          <cell r="E61">
            <v>80</v>
          </cell>
          <cell r="F61">
            <v>150</v>
          </cell>
          <cell r="G61">
            <v>1</v>
          </cell>
          <cell r="H61">
            <v>180</v>
          </cell>
          <cell r="I61">
            <v>90</v>
          </cell>
          <cell r="J61">
            <v>-10</v>
          </cell>
          <cell r="O61">
            <v>16</v>
          </cell>
          <cell r="Q61">
            <v>9.375</v>
          </cell>
          <cell r="R61">
            <v>9.375</v>
          </cell>
          <cell r="S61">
            <v>15</v>
          </cell>
          <cell r="T61">
            <v>18</v>
          </cell>
          <cell r="U61">
            <v>25</v>
          </cell>
          <cell r="V61">
            <v>0</v>
          </cell>
          <cell r="W61">
            <v>144</v>
          </cell>
          <cell r="X61">
            <v>12</v>
          </cell>
          <cell r="Y61">
            <v>0</v>
          </cell>
          <cell r="Z61" t="e">
            <v>#N/A</v>
          </cell>
          <cell r="AA61">
            <v>0</v>
          </cell>
          <cell r="AB61">
            <v>1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486</v>
          </cell>
          <cell r="D62">
            <v>5119</v>
          </cell>
          <cell r="E62">
            <v>3052</v>
          </cell>
          <cell r="F62">
            <v>2510</v>
          </cell>
          <cell r="G62" t="str">
            <v>пуд,яб</v>
          </cell>
          <cell r="H62">
            <v>180</v>
          </cell>
          <cell r="I62">
            <v>3048</v>
          </cell>
          <cell r="J62">
            <v>4</v>
          </cell>
          <cell r="N62">
            <v>1992</v>
          </cell>
          <cell r="O62">
            <v>413.6</v>
          </cell>
          <cell r="P62">
            <v>860</v>
          </cell>
          <cell r="Q62">
            <v>8.1479690522243704</v>
          </cell>
          <cell r="R62">
            <v>6.0686653771760151</v>
          </cell>
          <cell r="S62">
            <v>312.8</v>
          </cell>
          <cell r="T62">
            <v>401.6</v>
          </cell>
          <cell r="U62">
            <v>431</v>
          </cell>
          <cell r="V62">
            <v>984</v>
          </cell>
          <cell r="W62">
            <v>70</v>
          </cell>
          <cell r="X62">
            <v>14</v>
          </cell>
          <cell r="Y62">
            <v>2852</v>
          </cell>
          <cell r="Z62">
            <v>0</v>
          </cell>
          <cell r="AA62">
            <v>237.66666666666666</v>
          </cell>
          <cell r="AB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530</v>
          </cell>
          <cell r="D63">
            <v>531</v>
          </cell>
          <cell r="E63">
            <v>498</v>
          </cell>
          <cell r="F63">
            <v>555</v>
          </cell>
          <cell r="G63">
            <v>1</v>
          </cell>
          <cell r="H63">
            <v>180</v>
          </cell>
          <cell r="I63">
            <v>488</v>
          </cell>
          <cell r="J63">
            <v>10</v>
          </cell>
          <cell r="O63">
            <v>99.6</v>
          </cell>
          <cell r="P63">
            <v>330</v>
          </cell>
          <cell r="Q63">
            <v>8.8855421686747</v>
          </cell>
          <cell r="R63">
            <v>5.572289156626506</v>
          </cell>
          <cell r="S63">
            <v>74.400000000000006</v>
          </cell>
          <cell r="T63">
            <v>91.2</v>
          </cell>
          <cell r="U63">
            <v>91</v>
          </cell>
          <cell r="V63">
            <v>0</v>
          </cell>
          <cell r="W63">
            <v>70</v>
          </cell>
          <cell r="X63">
            <v>14</v>
          </cell>
          <cell r="Y63">
            <v>330</v>
          </cell>
          <cell r="Z63">
            <v>0</v>
          </cell>
          <cell r="AA63">
            <v>27.5</v>
          </cell>
          <cell r="AB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446</v>
          </cell>
          <cell r="D64">
            <v>904</v>
          </cell>
          <cell r="E64">
            <v>628</v>
          </cell>
          <cell r="F64">
            <v>683</v>
          </cell>
          <cell r="G64">
            <v>1</v>
          </cell>
          <cell r="H64">
            <v>180</v>
          </cell>
          <cell r="I64">
            <v>615</v>
          </cell>
          <cell r="J64">
            <v>13</v>
          </cell>
          <cell r="O64">
            <v>125.6</v>
          </cell>
          <cell r="P64">
            <v>340</v>
          </cell>
          <cell r="Q64">
            <v>8.1449044585987274</v>
          </cell>
          <cell r="R64">
            <v>5.4378980891719744</v>
          </cell>
          <cell r="S64">
            <v>103.2</v>
          </cell>
          <cell r="T64">
            <v>106.8</v>
          </cell>
          <cell r="U64">
            <v>148</v>
          </cell>
          <cell r="V64">
            <v>0</v>
          </cell>
          <cell r="W64">
            <v>70</v>
          </cell>
          <cell r="X64">
            <v>14</v>
          </cell>
          <cell r="Y64">
            <v>340</v>
          </cell>
          <cell r="Z64">
            <v>0</v>
          </cell>
          <cell r="AA64">
            <v>28.333333333333332</v>
          </cell>
          <cell r="AB64">
            <v>0.3</v>
          </cell>
        </row>
        <row r="65">
          <cell r="A65" t="str">
            <v>Хрустящие крылышки ТМ Зареченские ТС Зареченские продукты. ВЕС ПОКОМ</v>
          </cell>
          <cell r="B65" t="str">
            <v>кг</v>
          </cell>
          <cell r="D65">
            <v>194.4</v>
          </cell>
          <cell r="E65">
            <v>1.82</v>
          </cell>
          <cell r="F65">
            <v>192.58</v>
          </cell>
          <cell r="G65" t="str">
            <v>нов</v>
          </cell>
          <cell r="H65" t="e">
            <v>#N/A</v>
          </cell>
          <cell r="I65">
            <v>1.7</v>
          </cell>
          <cell r="J65">
            <v>0.12000000000000011</v>
          </cell>
          <cell r="O65">
            <v>0.36399999999999999</v>
          </cell>
          <cell r="Q65">
            <v>529.06593406593413</v>
          </cell>
          <cell r="R65">
            <v>529.06593406593413</v>
          </cell>
          <cell r="S65">
            <v>0</v>
          </cell>
          <cell r="T65">
            <v>0</v>
          </cell>
          <cell r="U65">
            <v>1.82</v>
          </cell>
          <cell r="V65">
            <v>0</v>
          </cell>
          <cell r="W65">
            <v>234</v>
          </cell>
          <cell r="X65">
            <v>18</v>
          </cell>
          <cell r="Y65">
            <v>0</v>
          </cell>
          <cell r="Z65" t="e">
            <v>#N/A</v>
          </cell>
          <cell r="AA65">
            <v>0</v>
          </cell>
          <cell r="AB65">
            <v>1</v>
          </cell>
        </row>
        <row r="66">
          <cell r="A66" t="str">
            <v>Чебупай сочное яблоко ТМ Горячая штучка 0,2 кг зам.  ПОКОМ</v>
          </cell>
          <cell r="B66" t="str">
            <v>шт</v>
          </cell>
          <cell r="C66">
            <v>90</v>
          </cell>
          <cell r="D66">
            <v>201</v>
          </cell>
          <cell r="E66">
            <v>141</v>
          </cell>
          <cell r="F66">
            <v>137</v>
          </cell>
          <cell r="G66">
            <v>1</v>
          </cell>
          <cell r="H66">
            <v>365</v>
          </cell>
          <cell r="I66">
            <v>148</v>
          </cell>
          <cell r="J66">
            <v>-7</v>
          </cell>
          <cell r="O66">
            <v>28.2</v>
          </cell>
          <cell r="P66">
            <v>120</v>
          </cell>
          <cell r="Q66">
            <v>9.1134751773049647</v>
          </cell>
          <cell r="R66">
            <v>4.8581560283687946</v>
          </cell>
          <cell r="S66">
            <v>26.2</v>
          </cell>
          <cell r="T66">
            <v>24.6</v>
          </cell>
          <cell r="U66">
            <v>27</v>
          </cell>
          <cell r="V66">
            <v>0</v>
          </cell>
          <cell r="W66">
            <v>130</v>
          </cell>
          <cell r="X66">
            <v>10</v>
          </cell>
          <cell r="Y66">
            <v>120</v>
          </cell>
          <cell r="Z66">
            <v>0</v>
          </cell>
          <cell r="AA66">
            <v>20</v>
          </cell>
          <cell r="AB66">
            <v>0.2</v>
          </cell>
        </row>
        <row r="67">
          <cell r="A67" t="str">
            <v>Чебупай спелая вишня ТМ Горячая штучка 0,2 кг зам.  ПОКОМ</v>
          </cell>
          <cell r="B67" t="str">
            <v>шт</v>
          </cell>
          <cell r="C67">
            <v>577</v>
          </cell>
          <cell r="D67">
            <v>30</v>
          </cell>
          <cell r="E67">
            <v>265</v>
          </cell>
          <cell r="F67">
            <v>318</v>
          </cell>
          <cell r="G67">
            <v>1</v>
          </cell>
          <cell r="H67">
            <v>365</v>
          </cell>
          <cell r="I67">
            <v>277</v>
          </cell>
          <cell r="J67">
            <v>-12</v>
          </cell>
          <cell r="O67">
            <v>53</v>
          </cell>
          <cell r="P67">
            <v>120</v>
          </cell>
          <cell r="Q67">
            <v>8.2641509433962259</v>
          </cell>
          <cell r="R67">
            <v>6</v>
          </cell>
          <cell r="S67">
            <v>40.200000000000003</v>
          </cell>
          <cell r="T67">
            <v>45.6</v>
          </cell>
          <cell r="U67">
            <v>65</v>
          </cell>
          <cell r="V67">
            <v>0</v>
          </cell>
          <cell r="W67">
            <v>130</v>
          </cell>
          <cell r="X67">
            <v>10</v>
          </cell>
          <cell r="Y67">
            <v>120</v>
          </cell>
          <cell r="Z67">
            <v>0</v>
          </cell>
          <cell r="AA67">
            <v>20</v>
          </cell>
          <cell r="AB67">
            <v>0.2</v>
          </cell>
        </row>
        <row r="68">
          <cell r="A68" t="str">
            <v>Чебупели Курочка гриль ТМ Горячая штучка, 0,3 кг зам  ПОКОМ</v>
          </cell>
          <cell r="B68" t="str">
            <v>шт</v>
          </cell>
          <cell r="C68">
            <v>8</v>
          </cell>
          <cell r="D68">
            <v>614</v>
          </cell>
          <cell r="E68">
            <v>238</v>
          </cell>
          <cell r="F68">
            <v>368</v>
          </cell>
          <cell r="G68">
            <v>1</v>
          </cell>
          <cell r="H68">
            <v>180</v>
          </cell>
          <cell r="I68">
            <v>248</v>
          </cell>
          <cell r="J68">
            <v>-10</v>
          </cell>
          <cell r="O68">
            <v>47.6</v>
          </cell>
          <cell r="P68">
            <v>190</v>
          </cell>
          <cell r="Q68">
            <v>11.722689075630251</v>
          </cell>
          <cell r="R68">
            <v>7.73109243697479</v>
          </cell>
          <cell r="S68">
            <v>6.6</v>
          </cell>
          <cell r="T68">
            <v>42.6</v>
          </cell>
          <cell r="U68">
            <v>79</v>
          </cell>
          <cell r="V68">
            <v>0</v>
          </cell>
          <cell r="W68">
            <v>70</v>
          </cell>
          <cell r="X68">
            <v>14</v>
          </cell>
          <cell r="Y68">
            <v>190</v>
          </cell>
          <cell r="Z68">
            <v>0</v>
          </cell>
          <cell r="AA68">
            <v>13.571428571428571</v>
          </cell>
          <cell r="AB68">
            <v>0.3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>
            <v>1093</v>
          </cell>
          <cell r="D69">
            <v>4528</v>
          </cell>
          <cell r="E69">
            <v>3267</v>
          </cell>
          <cell r="F69">
            <v>2232</v>
          </cell>
          <cell r="G69">
            <v>1</v>
          </cell>
          <cell r="H69">
            <v>180</v>
          </cell>
          <cell r="I69">
            <v>3373</v>
          </cell>
          <cell r="J69">
            <v>-106</v>
          </cell>
          <cell r="N69">
            <v>2400</v>
          </cell>
          <cell r="O69">
            <v>353.4</v>
          </cell>
          <cell r="P69">
            <v>790</v>
          </cell>
          <cell r="Q69">
            <v>8.5512167515563107</v>
          </cell>
          <cell r="R69">
            <v>6.3157894736842106</v>
          </cell>
          <cell r="S69">
            <v>287.39999999999998</v>
          </cell>
          <cell r="T69">
            <v>334.8</v>
          </cell>
          <cell r="U69">
            <v>404</v>
          </cell>
          <cell r="V69">
            <v>1500</v>
          </cell>
          <cell r="W69">
            <v>70</v>
          </cell>
          <cell r="X69">
            <v>14</v>
          </cell>
          <cell r="Y69">
            <v>3190</v>
          </cell>
          <cell r="Z69">
            <v>0</v>
          </cell>
          <cell r="AA69">
            <v>265.83333333333331</v>
          </cell>
          <cell r="AB69">
            <v>0.25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>
            <v>2557</v>
          </cell>
          <cell r="D70">
            <v>4579</v>
          </cell>
          <cell r="E70">
            <v>3488</v>
          </cell>
          <cell r="F70">
            <v>3493</v>
          </cell>
          <cell r="G70">
            <v>1</v>
          </cell>
          <cell r="H70">
            <v>180</v>
          </cell>
          <cell r="I70">
            <v>3550</v>
          </cell>
          <cell r="J70">
            <v>-62</v>
          </cell>
          <cell r="O70">
            <v>577.6</v>
          </cell>
          <cell r="P70">
            <v>1510</v>
          </cell>
          <cell r="Q70">
            <v>8.6617036011080337</v>
          </cell>
          <cell r="R70">
            <v>6.0474376731301938</v>
          </cell>
          <cell r="S70">
            <v>473.6</v>
          </cell>
          <cell r="T70">
            <v>552.79999999999995</v>
          </cell>
          <cell r="U70">
            <v>689</v>
          </cell>
          <cell r="V70">
            <v>600</v>
          </cell>
          <cell r="W70">
            <v>70</v>
          </cell>
          <cell r="X70">
            <v>14</v>
          </cell>
          <cell r="Y70">
            <v>1510</v>
          </cell>
          <cell r="Z70" t="str">
            <v>апр яб</v>
          </cell>
          <cell r="AA70">
            <v>125.83333333333333</v>
          </cell>
          <cell r="AB70">
            <v>0.25</v>
          </cell>
        </row>
        <row r="71">
          <cell r="A71" t="str">
            <v>Чебуреки Мясные вес 2,7 кг ТМ Зареченские ВЕС ПОКОМ</v>
          </cell>
          <cell r="B71" t="str">
            <v>кг</v>
          </cell>
          <cell r="C71">
            <v>24.8</v>
          </cell>
          <cell r="D71">
            <v>37.799999999999997</v>
          </cell>
          <cell r="E71">
            <v>24.3</v>
          </cell>
          <cell r="F71">
            <v>38.299999999999997</v>
          </cell>
          <cell r="G71">
            <v>1</v>
          </cell>
          <cell r="H71" t="e">
            <v>#N/A</v>
          </cell>
          <cell r="I71">
            <v>24.3</v>
          </cell>
          <cell r="J71">
            <v>0</v>
          </cell>
          <cell r="O71">
            <v>4.8600000000000003</v>
          </cell>
          <cell r="Q71">
            <v>7.8806584362139906</v>
          </cell>
          <cell r="R71">
            <v>7.8806584362139906</v>
          </cell>
          <cell r="S71">
            <v>4.8600000000000003</v>
          </cell>
          <cell r="T71">
            <v>3.78</v>
          </cell>
          <cell r="U71">
            <v>8.1</v>
          </cell>
          <cell r="V71">
            <v>0</v>
          </cell>
          <cell r="W71">
            <v>126</v>
          </cell>
          <cell r="X71">
            <v>14</v>
          </cell>
          <cell r="Y71">
            <v>0</v>
          </cell>
          <cell r="Z71" t="e">
            <v>#N/A</v>
          </cell>
          <cell r="AA71">
            <v>0</v>
          </cell>
          <cell r="AB71">
            <v>1</v>
          </cell>
        </row>
        <row r="72">
          <cell r="A72" t="str">
            <v>Чебуреки сочные ВЕС ТМ Зареченские  ПОКОМ</v>
          </cell>
          <cell r="B72" t="str">
            <v>кг</v>
          </cell>
          <cell r="C72">
            <v>628.9</v>
          </cell>
          <cell r="D72">
            <v>615</v>
          </cell>
          <cell r="E72">
            <v>485</v>
          </cell>
          <cell r="F72">
            <v>753.9</v>
          </cell>
          <cell r="G72">
            <v>1</v>
          </cell>
          <cell r="H72" t="e">
            <v>#N/A</v>
          </cell>
          <cell r="I72">
            <v>484.94200000000001</v>
          </cell>
          <cell r="J72">
            <v>5.7999999999992724E-2</v>
          </cell>
          <cell r="O72">
            <v>97</v>
          </cell>
          <cell r="P72">
            <v>180</v>
          </cell>
          <cell r="Q72">
            <v>9.6278350515463913</v>
          </cell>
          <cell r="R72">
            <v>7.7721649484536082</v>
          </cell>
          <cell r="S72">
            <v>109.2</v>
          </cell>
          <cell r="T72">
            <v>101.47999999999999</v>
          </cell>
          <cell r="U72">
            <v>105</v>
          </cell>
          <cell r="V72">
            <v>0</v>
          </cell>
          <cell r="W72">
            <v>84</v>
          </cell>
          <cell r="X72">
            <v>12</v>
          </cell>
          <cell r="Y72">
            <v>180</v>
          </cell>
          <cell r="Z72" t="e">
            <v>#N/A</v>
          </cell>
          <cell r="AA72">
            <v>36</v>
          </cell>
          <cell r="AB7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19.07.2024 - 25.07.2024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795.11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709.61199999999997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2331.4430000000002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2.601</v>
          </cell>
          <cell r="F11">
            <v>204.36199999999999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10</v>
          </cell>
          <cell r="F12">
            <v>423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1315</v>
          </cell>
          <cell r="F13">
            <v>4040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1388</v>
          </cell>
          <cell r="F15">
            <v>6845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1817</v>
          </cell>
          <cell r="F16">
            <v>7141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2</v>
          </cell>
          <cell r="F17">
            <v>425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7</v>
          </cell>
          <cell r="F19">
            <v>345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</v>
          </cell>
          <cell r="F22">
            <v>550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</v>
          </cell>
          <cell r="F23">
            <v>1581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378</v>
          </cell>
        </row>
        <row r="25">
          <cell r="A25" t="str">
            <v xml:space="preserve"> 092  Сосиски Баварские с сыром,  0.42кг,ПОКОМ</v>
          </cell>
          <cell r="D25">
            <v>2</v>
          </cell>
          <cell r="F25">
            <v>2</v>
          </cell>
        </row>
        <row r="26">
          <cell r="A26" t="str">
            <v xml:space="preserve"> 096  Сосиски Баварские,  0.42кг,ПОКОМ</v>
          </cell>
          <cell r="D26">
            <v>4</v>
          </cell>
          <cell r="F26">
            <v>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1194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242</v>
          </cell>
          <cell r="F28">
            <v>508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58</v>
          </cell>
          <cell r="F29">
            <v>553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976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4.1210000000000004</v>
          </cell>
          <cell r="F31">
            <v>603.64200000000005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27.701000000000001</v>
          </cell>
          <cell r="F32">
            <v>6051.5590000000002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406.01400000000001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1.601</v>
          </cell>
          <cell r="F34">
            <v>519.48099999999999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1.8</v>
          </cell>
          <cell r="F35">
            <v>249.02600000000001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1.6</v>
          </cell>
          <cell r="F37">
            <v>726.71799999999996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F38">
            <v>17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1.601</v>
          </cell>
          <cell r="F39">
            <v>279.44499999999999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0.80100000000000005</v>
          </cell>
          <cell r="F40">
            <v>281.678</v>
          </cell>
        </row>
        <row r="41">
          <cell r="A41" t="str">
            <v xml:space="preserve"> 240  Колбаса Салями охотничья, ВЕС. ПОКОМ</v>
          </cell>
          <cell r="D41">
            <v>0.37</v>
          </cell>
          <cell r="F41">
            <v>41.406999999999996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2.4009999999999998</v>
          </cell>
          <cell r="F42">
            <v>699.36300000000006</v>
          </cell>
        </row>
        <row r="43">
          <cell r="A43" t="str">
            <v xml:space="preserve"> 247  Сардельки Нежные, ВЕС.  ПОКОМ</v>
          </cell>
          <cell r="D43">
            <v>3.9449999999999998</v>
          </cell>
          <cell r="F43">
            <v>173.21</v>
          </cell>
        </row>
        <row r="44">
          <cell r="A44" t="str">
            <v xml:space="preserve"> 248  Сардельки Сочные ТМ Особый рецепт,   ПОКОМ</v>
          </cell>
          <cell r="F44">
            <v>187.11099999999999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3.9</v>
          </cell>
          <cell r="F45">
            <v>1351.098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F46">
            <v>169.80600000000001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</v>
          </cell>
          <cell r="F47">
            <v>291.93799999999999</v>
          </cell>
        </row>
        <row r="48">
          <cell r="A48" t="str">
            <v xml:space="preserve"> 263  Шпикачки Стародворские, ВЕС.  ПОКОМ</v>
          </cell>
          <cell r="F48">
            <v>132.059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0.70699999999999996</v>
          </cell>
          <cell r="F49">
            <v>338.33499999999998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F50">
            <v>240.19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0.7</v>
          </cell>
          <cell r="F51">
            <v>223.083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8</v>
          </cell>
          <cell r="F52">
            <v>1906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1488</v>
          </cell>
          <cell r="F53">
            <v>5104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1677</v>
          </cell>
          <cell r="F54">
            <v>8453</v>
          </cell>
        </row>
        <row r="55">
          <cell r="A55" t="str">
            <v xml:space="preserve"> 277  Колбаса Мясорубская ТМ Стародворье с сочной грудинкой , 0,35 кг срез  ПОКОМ</v>
          </cell>
          <cell r="F55">
            <v>1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3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754.45500000000004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4</v>
          </cell>
          <cell r="F58">
            <v>766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19</v>
          </cell>
          <cell r="F59">
            <v>1619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1.5</v>
          </cell>
          <cell r="F60">
            <v>251.30600000000001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8</v>
          </cell>
          <cell r="F61">
            <v>2823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18</v>
          </cell>
          <cell r="F62">
            <v>4259</v>
          </cell>
        </row>
        <row r="63">
          <cell r="A63" t="str">
            <v xml:space="preserve"> 303  Колбаса Мясорубская ТМ Стародворье с рубленой грудинкой в/у 0,4 кг срез  ПОКОМ</v>
          </cell>
          <cell r="F63">
            <v>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1.4</v>
          </cell>
          <cell r="F64">
            <v>96.378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1.6</v>
          </cell>
          <cell r="F65">
            <v>170.54499999999999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18</v>
          </cell>
          <cell r="F66">
            <v>1759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20</v>
          </cell>
          <cell r="F67">
            <v>2289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26</v>
          </cell>
          <cell r="F68">
            <v>1665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28.001000000000001</v>
          </cell>
          <cell r="F69">
            <v>511.80900000000003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1.3</v>
          </cell>
          <cell r="F70">
            <v>963.601</v>
          </cell>
        </row>
        <row r="71">
          <cell r="A71" t="str">
            <v xml:space="preserve"> 316  Колбаса Нежная ТМ Зареченские ВЕС  ПОКОМ</v>
          </cell>
          <cell r="D71">
            <v>3.9</v>
          </cell>
          <cell r="F71">
            <v>93.82</v>
          </cell>
        </row>
        <row r="72">
          <cell r="A72" t="str">
            <v xml:space="preserve"> 318  Сосиски Датские ТМ Зареченские, ВЕС  ПОКОМ</v>
          </cell>
          <cell r="D72">
            <v>5.2</v>
          </cell>
          <cell r="F72">
            <v>3310.8110000000001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652</v>
          </cell>
          <cell r="F73">
            <v>5771</v>
          </cell>
        </row>
        <row r="74">
          <cell r="A74" t="str">
            <v xml:space="preserve"> 321  Колбаса Сервелат Пражский ТМ Зареченские, ВЕС ПОКОМ</v>
          </cell>
          <cell r="F74">
            <v>0.70099999999999996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1395</v>
          </cell>
          <cell r="F75">
            <v>5040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</v>
          </cell>
          <cell r="F76">
            <v>1593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9</v>
          </cell>
          <cell r="F77">
            <v>671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</v>
          </cell>
          <cell r="F78">
            <v>620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6.5010000000000003</v>
          </cell>
          <cell r="F79">
            <v>1423.048</v>
          </cell>
        </row>
        <row r="80">
          <cell r="A80" t="str">
            <v xml:space="preserve"> 335  Колбаса Сливушка ТМ Вязанка. ВЕС.  ПОКОМ </v>
          </cell>
          <cell r="D80">
            <v>1.3</v>
          </cell>
          <cell r="F80">
            <v>304.07299999999998</v>
          </cell>
        </row>
        <row r="81">
          <cell r="A81" t="str">
            <v xml:space="preserve"> 340  Сосиски Сочинки Молочные ТМ Стародворье, ВЕС ПОКОМ</v>
          </cell>
          <cell r="D81">
            <v>1</v>
          </cell>
          <cell r="F81">
            <v>1</v>
          </cell>
        </row>
        <row r="82">
          <cell r="A82" t="str">
            <v xml:space="preserve"> 341 Сосиски Сочинки Сливочные ТМ Стародворье ВЕС ПОКОМ</v>
          </cell>
          <cell r="D82">
            <v>1</v>
          </cell>
          <cell r="F82">
            <v>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1733</v>
          </cell>
          <cell r="F83">
            <v>5307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22</v>
          </cell>
          <cell r="F84">
            <v>3219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4.2</v>
          </cell>
          <cell r="F85">
            <v>531.87099999999998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3.2</v>
          </cell>
          <cell r="F86">
            <v>363.85199999999998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2.6</v>
          </cell>
          <cell r="F87">
            <v>721.43200000000002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0.8</v>
          </cell>
          <cell r="F88">
            <v>484.89699999999999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</v>
          </cell>
          <cell r="F89">
            <v>141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</v>
          </cell>
          <cell r="F90">
            <v>290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</v>
          </cell>
          <cell r="F91">
            <v>470</v>
          </cell>
        </row>
        <row r="92">
          <cell r="A92" t="str">
            <v xml:space="preserve"> 358  Колбаса Молочная стародворская, амифлекс, 0,5кг, ТМ Стародворье  ПОКОМ</v>
          </cell>
          <cell r="D92">
            <v>1</v>
          </cell>
          <cell r="F92">
            <v>1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279.61900000000003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770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6</v>
          </cell>
          <cell r="F95">
            <v>929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9</v>
          </cell>
          <cell r="F96">
            <v>2026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15</v>
          </cell>
          <cell r="F97">
            <v>852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29</v>
          </cell>
          <cell r="F98">
            <v>1106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11</v>
          </cell>
          <cell r="F99">
            <v>573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3</v>
          </cell>
          <cell r="F100">
            <v>755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1826</v>
          </cell>
          <cell r="F101">
            <v>7416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2137</v>
          </cell>
          <cell r="F102">
            <v>9346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1</v>
          </cell>
          <cell r="F103">
            <v>121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1</v>
          </cell>
          <cell r="F104">
            <v>146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12</v>
          </cell>
          <cell r="F105">
            <v>579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10</v>
          </cell>
          <cell r="F106">
            <v>491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12</v>
          </cell>
          <cell r="F107">
            <v>805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</v>
          </cell>
          <cell r="F108">
            <v>539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  <cell r="F109">
            <v>325</v>
          </cell>
        </row>
        <row r="110">
          <cell r="A110" t="str">
            <v xml:space="preserve"> 423  Колбаса Сервелат Рижский ТМ Зареченские ТС Зареченские продукты, 0,28 кг срез ПОКОМ</v>
          </cell>
          <cell r="F110">
            <v>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2</v>
          </cell>
          <cell r="F111">
            <v>324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589.30700000000002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</v>
          </cell>
          <cell r="F113">
            <v>517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</v>
          </cell>
          <cell r="F114">
            <v>468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341.92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2</v>
          </cell>
          <cell r="F116">
            <v>308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F117">
            <v>296.75700000000001</v>
          </cell>
        </row>
        <row r="118">
          <cell r="A118" t="str">
            <v xml:space="preserve"> 438  Колбаса Филедворская 0,4 кг. ТМ Стародворье  ПОКОМ</v>
          </cell>
          <cell r="D118">
            <v>1</v>
          </cell>
          <cell r="F118">
            <v>143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F119">
            <v>196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F120">
            <v>168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2</v>
          </cell>
          <cell r="F121">
            <v>470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1</v>
          </cell>
          <cell r="F122">
            <v>133</v>
          </cell>
        </row>
        <row r="123">
          <cell r="A123" t="str">
            <v xml:space="preserve"> 449  Колбаса Дугушка Стародворская ВЕС ТС Дугушка ПОКОМ</v>
          </cell>
          <cell r="D123">
            <v>1.601</v>
          </cell>
          <cell r="F123">
            <v>388.23700000000002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7.6</v>
          </cell>
          <cell r="F124">
            <v>3870.0160000000001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37.801000000000002</v>
          </cell>
          <cell r="F125">
            <v>10030.343000000001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22.7</v>
          </cell>
          <cell r="F126">
            <v>4395.0330000000004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F127">
            <v>34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1</v>
          </cell>
          <cell r="F128">
            <v>229</v>
          </cell>
        </row>
        <row r="129">
          <cell r="A129" t="str">
            <v xml:space="preserve"> 474  Колбаса Молочная 0,4кг ТМ Зареченские  ПОКОМ</v>
          </cell>
          <cell r="F129">
            <v>6</v>
          </cell>
        </row>
        <row r="130">
          <cell r="A130" t="str">
            <v xml:space="preserve"> 475  Колбаса Нежная 0,4кг ТМ Зареченские  ПОКОМ</v>
          </cell>
          <cell r="F130">
            <v>1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1</v>
          </cell>
        </row>
        <row r="132">
          <cell r="A132" t="str">
            <v xml:space="preserve"> 478  Сардельки Зареченские ВЕС ТМ Зареченские  ПОКОМ</v>
          </cell>
          <cell r="F132">
            <v>1.3009999999999999</v>
          </cell>
        </row>
        <row r="133">
          <cell r="A133" t="str">
            <v xml:space="preserve"> 479  Шпикачки Зареченские ВЕС ТМ Зареченские  ПОКОМ</v>
          </cell>
          <cell r="F133">
            <v>2.601</v>
          </cell>
        </row>
        <row r="134">
          <cell r="A134" t="str">
            <v>3215 ВЕТЧ.МЯСНАЯ Папа может п/о 0.4кг 8шт.    ОСТАНКИНО</v>
          </cell>
          <cell r="D134">
            <v>499</v>
          </cell>
          <cell r="F134">
            <v>499</v>
          </cell>
        </row>
        <row r="135">
          <cell r="A135" t="str">
            <v>3812 СОЧНЫЕ сос п/о мгс 2*2  ОСТАНКИНО</v>
          </cell>
          <cell r="D135">
            <v>3039.7</v>
          </cell>
          <cell r="F135">
            <v>3039.7</v>
          </cell>
        </row>
        <row r="136">
          <cell r="A136" t="str">
            <v>4063 МЯСНАЯ Папа может вар п/о_Л   ОСТАНКИНО</v>
          </cell>
          <cell r="D136">
            <v>2661.05</v>
          </cell>
          <cell r="F136">
            <v>2661.05</v>
          </cell>
        </row>
        <row r="137">
          <cell r="A137" t="str">
            <v>4117 ЭКСТРА Папа может с/к в/у_Л   ОСТАНКИНО</v>
          </cell>
          <cell r="D137">
            <v>87.2</v>
          </cell>
          <cell r="F137">
            <v>87.2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130.65</v>
          </cell>
          <cell r="F138">
            <v>130.65</v>
          </cell>
        </row>
        <row r="139">
          <cell r="A139" t="str">
            <v>4813 ФИЛЕЙНАЯ Папа может вар п/о_Л   ОСТАНКИНО</v>
          </cell>
          <cell r="D139">
            <v>710.55</v>
          </cell>
          <cell r="F139">
            <v>710.55</v>
          </cell>
        </row>
        <row r="140">
          <cell r="A140" t="str">
            <v>4993 САЛЯМИ ИТАЛЬЯНСКАЯ с/к в/у 1/250*8_120c ОСТАНКИНО</v>
          </cell>
          <cell r="D140">
            <v>662</v>
          </cell>
          <cell r="F140">
            <v>662</v>
          </cell>
        </row>
        <row r="141">
          <cell r="A141" t="str">
            <v>5246 ДОКТОРСКАЯ ПРЕМИУМ вар б/о мгс_30с ОСТАНКИНО</v>
          </cell>
          <cell r="D141">
            <v>108</v>
          </cell>
          <cell r="F141">
            <v>108</v>
          </cell>
        </row>
        <row r="142">
          <cell r="A142" t="str">
            <v>5341 СЕРВЕЛАТ ОХОТНИЧИЙ в/к в/у  ОСТАНКИНО</v>
          </cell>
          <cell r="D142">
            <v>542</v>
          </cell>
          <cell r="F142">
            <v>542.70000000000005</v>
          </cell>
        </row>
        <row r="143">
          <cell r="A143" t="str">
            <v>5483 ЭКСТРА Папа может с/к в/у 1/250 8шт.   ОСТАНКИНО</v>
          </cell>
          <cell r="D143">
            <v>1285</v>
          </cell>
          <cell r="F143">
            <v>1285</v>
          </cell>
        </row>
        <row r="144">
          <cell r="A144" t="str">
            <v>5544 Сервелат Финский в/к в/у_45с НОВАЯ ОСТАНКИНО</v>
          </cell>
          <cell r="D144">
            <v>1543.78</v>
          </cell>
          <cell r="F144">
            <v>1546.3230000000001</v>
          </cell>
        </row>
        <row r="145">
          <cell r="A145" t="str">
            <v>5682 САЛЯМИ МЕЛКОЗЕРНЕНАЯ с/к в/у 1/120_60с   ОСТАНКИНО</v>
          </cell>
          <cell r="D145">
            <v>4093</v>
          </cell>
          <cell r="F145">
            <v>4093</v>
          </cell>
        </row>
        <row r="146">
          <cell r="A146" t="str">
            <v>5698 СЫТНЫЕ Папа может сар б/о мгс 1*3_Маяк  ОСТАНКИНО</v>
          </cell>
          <cell r="D146">
            <v>328.2</v>
          </cell>
          <cell r="F146">
            <v>328.2</v>
          </cell>
        </row>
        <row r="147">
          <cell r="A147" t="str">
            <v>5706 АРОМАТНАЯ Папа может с/к в/у 1/250 8шт.  ОСТАНКИНО</v>
          </cell>
          <cell r="D147">
            <v>1200</v>
          </cell>
          <cell r="F147">
            <v>1200</v>
          </cell>
        </row>
        <row r="148">
          <cell r="A148" t="str">
            <v>5708 ПОСОЛЬСКАЯ Папа может с/к в/у ОСТАНКИНО</v>
          </cell>
          <cell r="D148">
            <v>83.088999999999999</v>
          </cell>
          <cell r="F148">
            <v>83.088999999999999</v>
          </cell>
        </row>
        <row r="149">
          <cell r="A149" t="str">
            <v>5820 СЛИВОЧНЫЕ Папа может сос п/о мгс 2*2_45с   ОСТАНКИНО</v>
          </cell>
          <cell r="D149">
            <v>208.1</v>
          </cell>
          <cell r="F149">
            <v>208.1</v>
          </cell>
        </row>
        <row r="150">
          <cell r="A150" t="str">
            <v>5851 ЭКСТРА Папа может вар п/о   ОСТАНКИНО</v>
          </cell>
          <cell r="D150">
            <v>426.03</v>
          </cell>
          <cell r="F150">
            <v>426.03</v>
          </cell>
        </row>
        <row r="151">
          <cell r="A151" t="str">
            <v>5931 ОХОТНИЧЬЯ Папа может с/к в/у 1/220 8шт.   ОСТАНКИНО</v>
          </cell>
          <cell r="D151">
            <v>1246</v>
          </cell>
          <cell r="F151">
            <v>1246</v>
          </cell>
        </row>
        <row r="152">
          <cell r="A152" t="str">
            <v>5992 ВРЕМЯ ОКРОШКИ Папа может вар п/о 0.4кг   ОСТАНКИНО</v>
          </cell>
          <cell r="D152">
            <v>1681</v>
          </cell>
          <cell r="F152">
            <v>1681</v>
          </cell>
        </row>
        <row r="153">
          <cell r="A153" t="str">
            <v>6004 РАГУ СВИНОЕ 1кг 8шт.зам_120с ОСТАНКИНО</v>
          </cell>
          <cell r="D153">
            <v>5</v>
          </cell>
          <cell r="F153">
            <v>5</v>
          </cell>
        </row>
        <row r="154">
          <cell r="A154" t="str">
            <v>6069 ФИЛЕЙНЫЕ Папа может сос ц/о мгс 0.33кг  ОСТАНКИНО</v>
          </cell>
          <cell r="D154">
            <v>272</v>
          </cell>
          <cell r="F154">
            <v>272</v>
          </cell>
        </row>
        <row r="155">
          <cell r="A155" t="str">
            <v>6113 СОЧНЫЕ сос п/о мгс 1*6_Ашан  ОСТАНКИНО</v>
          </cell>
          <cell r="D155">
            <v>3349.2</v>
          </cell>
          <cell r="F155">
            <v>3349.2</v>
          </cell>
        </row>
        <row r="156">
          <cell r="A156" t="str">
            <v>6206 СВИНИНА ПО-ДОМАШНЕМУ к/в мл/к в/у 0.3кг  ОСТАНКИНО</v>
          </cell>
          <cell r="D156">
            <v>689</v>
          </cell>
          <cell r="F156">
            <v>689</v>
          </cell>
        </row>
        <row r="157">
          <cell r="A157" t="str">
            <v>6228 МЯСНОЕ АССОРТИ к/з с/н мгс 1/90 10шт.  ОСТАНКИНО</v>
          </cell>
          <cell r="D157">
            <v>570</v>
          </cell>
          <cell r="F157">
            <v>570</v>
          </cell>
        </row>
        <row r="158">
          <cell r="A158" t="str">
            <v>6247 ДОМАШНЯЯ Папа может вар п/о 0,4кг 8шт.  ОСТАНКИНО</v>
          </cell>
          <cell r="D158">
            <v>308</v>
          </cell>
          <cell r="F158">
            <v>308</v>
          </cell>
        </row>
        <row r="159">
          <cell r="A159" t="str">
            <v>6268 ГОВЯЖЬЯ Папа может вар п/о 0,4кг 8 шт.  ОСТАНКИНО</v>
          </cell>
          <cell r="D159">
            <v>506</v>
          </cell>
          <cell r="F159">
            <v>506</v>
          </cell>
        </row>
        <row r="160">
          <cell r="A160" t="str">
            <v>6303 МЯСНЫЕ Папа может сос п/о мгс 1.5*3  ОСТАНКИНО</v>
          </cell>
          <cell r="D160">
            <v>518.6</v>
          </cell>
          <cell r="F160">
            <v>518.6</v>
          </cell>
        </row>
        <row r="161">
          <cell r="A161" t="str">
            <v>6325 ДОКТОРСКАЯ ПРЕМИУМ вар п/о 0.4кг 8шт.  ОСТАНКИНО</v>
          </cell>
          <cell r="D161">
            <v>1279</v>
          </cell>
          <cell r="F161">
            <v>1279</v>
          </cell>
        </row>
        <row r="162">
          <cell r="A162" t="str">
            <v>6333 МЯСНАЯ Папа может вар п/о 0.4кг 8шт.  ОСТАНКИНО</v>
          </cell>
          <cell r="D162">
            <v>8001</v>
          </cell>
          <cell r="F162">
            <v>8003</v>
          </cell>
        </row>
        <row r="163">
          <cell r="A163" t="str">
            <v>6340 ДОМАШНИЙ РЕЦЕПТ Коровино 0.5кг 8шт.  ОСТАНКИНО</v>
          </cell>
          <cell r="D163">
            <v>1430</v>
          </cell>
          <cell r="F163">
            <v>1433</v>
          </cell>
        </row>
        <row r="164">
          <cell r="A164" t="str">
            <v>6341 ДОМАШНИЙ РЕЦЕПТ СО ШПИКОМ Коровино 0.5кг  ОСТАНКИНО</v>
          </cell>
          <cell r="D164">
            <v>120</v>
          </cell>
          <cell r="F164">
            <v>120</v>
          </cell>
        </row>
        <row r="165">
          <cell r="A165" t="str">
            <v>6353 ЭКСТРА Папа может вар п/о 0.4кг 8шт.  ОСТАНКИНО</v>
          </cell>
          <cell r="D165">
            <v>3392</v>
          </cell>
          <cell r="F165">
            <v>3393</v>
          </cell>
        </row>
        <row r="166">
          <cell r="A166" t="str">
            <v>6392 ФИЛЕЙНАЯ Папа может вар п/о 0.4кг. ОСТАНКИНО</v>
          </cell>
          <cell r="D166">
            <v>6696</v>
          </cell>
          <cell r="F166">
            <v>6700</v>
          </cell>
        </row>
        <row r="167">
          <cell r="A167" t="str">
            <v>6426 КЛАССИЧЕСКАЯ ПМ вар п/о 0.3кг 8шт.  ОСТАНКИНО</v>
          </cell>
          <cell r="D167">
            <v>2004</v>
          </cell>
          <cell r="F167">
            <v>2005</v>
          </cell>
        </row>
        <row r="168">
          <cell r="A168" t="str">
            <v>6427 КЛАССИЧЕСКАЯ ПМ вар п/о 0.35кг 8шт. ОСТАНКИНО</v>
          </cell>
          <cell r="D168">
            <v>1</v>
          </cell>
          <cell r="F168">
            <v>1</v>
          </cell>
        </row>
        <row r="169">
          <cell r="A169" t="str">
            <v>6445 БЕКОН с/к с/н в/у 1/180 10шт.  ОСТАНКИНО</v>
          </cell>
          <cell r="D169">
            <v>139</v>
          </cell>
          <cell r="F169">
            <v>139</v>
          </cell>
        </row>
        <row r="170">
          <cell r="A170" t="str">
            <v>6453 ЭКСТРА Папа может с/к с/н в/у 1/100 14шт.   ОСТАНКИНО</v>
          </cell>
          <cell r="D170">
            <v>2688</v>
          </cell>
          <cell r="F170">
            <v>2688</v>
          </cell>
        </row>
        <row r="171">
          <cell r="A171" t="str">
            <v>6454 АРОМАТНАЯ с/к с/н в/у 1/100 14шт.  ОСТАНКИНО</v>
          </cell>
          <cell r="D171">
            <v>2272</v>
          </cell>
          <cell r="F171">
            <v>2272</v>
          </cell>
        </row>
        <row r="172">
          <cell r="A172" t="str">
            <v>6470 ВЕТЧ.МРАМОРНАЯ в/у_45с  ОСТАНКИНО</v>
          </cell>
          <cell r="D172">
            <v>50.5</v>
          </cell>
          <cell r="F172">
            <v>50.5</v>
          </cell>
        </row>
        <row r="173">
          <cell r="A173" t="str">
            <v>6527 ШПИКАЧКИ СОЧНЫЕ ПМ сар б/о мгс 1*3 45с ОСТАНКИНО</v>
          </cell>
          <cell r="D173">
            <v>614.79999999999995</v>
          </cell>
          <cell r="F173">
            <v>614.79999999999995</v>
          </cell>
        </row>
        <row r="174">
          <cell r="A174" t="str">
            <v>6528 ШПИКАЧКИ СОЧНЫЕ ПМ сар б/о мгс 0.4кг 45с  ОСТАНКИНО</v>
          </cell>
          <cell r="D174">
            <v>312</v>
          </cell>
          <cell r="F174">
            <v>312</v>
          </cell>
        </row>
        <row r="175">
          <cell r="A175" t="str">
            <v>6586 МРАМОРНАЯ И БАЛЫКОВАЯ в/к с/н мгс 1/90 ОСТАНКИНО</v>
          </cell>
          <cell r="D175">
            <v>271</v>
          </cell>
          <cell r="F175">
            <v>271</v>
          </cell>
        </row>
        <row r="176">
          <cell r="A176" t="str">
            <v>6602 БАВАРСКИЕ ПМ сос ц/о мгс 0,35кг 8шт.  ОСТАНКИНО</v>
          </cell>
          <cell r="D176">
            <v>451</v>
          </cell>
          <cell r="F176">
            <v>451</v>
          </cell>
        </row>
        <row r="177">
          <cell r="A177" t="str">
            <v>6661 СОЧНЫЙ ГРИЛЬ ПМ сос п/о мгс 1.5*4_Маяк  ОСТАНКИНО</v>
          </cell>
          <cell r="D177">
            <v>71.599999999999994</v>
          </cell>
          <cell r="F177">
            <v>71.599999999999994</v>
          </cell>
        </row>
        <row r="178">
          <cell r="A178" t="str">
            <v>6666 БОЯНСКАЯ Папа может п/к в/у 0,28кг 8 шт. ОСТАНКИНО</v>
          </cell>
          <cell r="D178">
            <v>1659</v>
          </cell>
          <cell r="F178">
            <v>1659</v>
          </cell>
        </row>
        <row r="179">
          <cell r="A179" t="str">
            <v>6683 СЕРВЕЛАТ ЗЕРНИСТЫЙ ПМ в/к в/у 0,35кг  ОСТАНКИНО</v>
          </cell>
          <cell r="D179">
            <v>3545</v>
          </cell>
          <cell r="F179">
            <v>3547</v>
          </cell>
        </row>
        <row r="180">
          <cell r="A180" t="str">
            <v>6684 СЕРВЕЛАТ КАРЕЛЬСКИЙ ПМ в/к в/у 0.28кг  ОСТАНКИНО</v>
          </cell>
          <cell r="D180">
            <v>3518</v>
          </cell>
          <cell r="F180">
            <v>3529</v>
          </cell>
        </row>
        <row r="181">
          <cell r="A181" t="str">
            <v>6689 СЕРВЕЛАТ ОХОТНИЧИЙ ПМ в/к в/у 0,35кг 8шт  ОСТАНКИНО</v>
          </cell>
          <cell r="D181">
            <v>5611</v>
          </cell>
          <cell r="F181">
            <v>5613</v>
          </cell>
        </row>
        <row r="182">
          <cell r="A182" t="str">
            <v>6697 СЕРВЕЛАТ ФИНСКИЙ ПМ в/к в/у 0,35кг 8шт.  ОСТАНКИНО</v>
          </cell>
          <cell r="D182">
            <v>7713</v>
          </cell>
          <cell r="F182">
            <v>7720</v>
          </cell>
        </row>
        <row r="183">
          <cell r="A183" t="str">
            <v>6713 СОЧНЫЙ ГРИЛЬ ПМ сос п/о мгс 0.41кг 8шт.  ОСТАНКИНО</v>
          </cell>
          <cell r="D183">
            <v>2158</v>
          </cell>
          <cell r="F183">
            <v>2181</v>
          </cell>
        </row>
        <row r="184">
          <cell r="A184" t="str">
            <v>6722 СОЧНЫЕ ПМ сос п/о мгс 0,41кг 10шт.  ОСТАНКИНО</v>
          </cell>
          <cell r="D184">
            <v>4976</v>
          </cell>
          <cell r="F184">
            <v>4976</v>
          </cell>
        </row>
        <row r="185">
          <cell r="A185" t="str">
            <v>6726 СЛИВОЧНЫЕ ПМ сос п/о мгс 0.41кг 10шт.  ОСТАНКИНО</v>
          </cell>
          <cell r="D185">
            <v>5075</v>
          </cell>
          <cell r="F185">
            <v>5076</v>
          </cell>
        </row>
        <row r="186">
          <cell r="A186" t="str">
            <v>6747 РУССКАЯ ПРЕМИУМ ПМ вар ф/о в/у  ОСТАНКИНО</v>
          </cell>
          <cell r="D186">
            <v>49.5</v>
          </cell>
          <cell r="F186">
            <v>49.5</v>
          </cell>
        </row>
        <row r="187">
          <cell r="A187" t="str">
            <v>6759 МОЛОЧНЫЕ ГОСТ сос ц/о мгс 0.4кг 7шт.  ОСТАНКИНО</v>
          </cell>
          <cell r="D187">
            <v>84</v>
          </cell>
          <cell r="F187">
            <v>86</v>
          </cell>
        </row>
        <row r="188">
          <cell r="A188" t="str">
            <v>6761 МОЛОЧНЫЕ ГОСТ сос ц/о мгс 1*4  ОСТАНКИНО</v>
          </cell>
          <cell r="D188">
            <v>9</v>
          </cell>
          <cell r="F188">
            <v>9</v>
          </cell>
        </row>
        <row r="189">
          <cell r="A189" t="str">
            <v>6762 СЛИВОЧНЫЕ сос ц/о мгс 0.41кг 8шт.  ОСТАНКИНО</v>
          </cell>
          <cell r="D189">
            <v>160</v>
          </cell>
          <cell r="F189">
            <v>162</v>
          </cell>
        </row>
        <row r="190">
          <cell r="A190" t="str">
            <v>6764 СЛИВОЧНЫЕ сос ц/о мгс 1*4  ОСТАНКИНО</v>
          </cell>
          <cell r="D190">
            <v>11</v>
          </cell>
          <cell r="F190">
            <v>11</v>
          </cell>
        </row>
        <row r="191">
          <cell r="A191" t="str">
            <v>6765 РУБЛЕНЫЕ сос ц/о мгс 0.36кг 6шт.  ОСТАНКИНО</v>
          </cell>
          <cell r="D191">
            <v>875</v>
          </cell>
          <cell r="F191">
            <v>900</v>
          </cell>
        </row>
        <row r="192">
          <cell r="A192" t="str">
            <v>6767 РУБЛЕНЫЕ сос ц/о мгс 1*4  ОСТАНКИНО</v>
          </cell>
          <cell r="D192">
            <v>58.3</v>
          </cell>
          <cell r="F192">
            <v>59.33</v>
          </cell>
        </row>
        <row r="193">
          <cell r="A193" t="str">
            <v>6768 С СЫРОМ сос ц/о мгс 0.41кг 6шт.  ОСТАНКИНО</v>
          </cell>
          <cell r="D193">
            <v>334</v>
          </cell>
          <cell r="F193">
            <v>334</v>
          </cell>
        </row>
        <row r="194">
          <cell r="A194" t="str">
            <v>6770 ИСПАНСКИЕ сос ц/о мгс 0.41кг 6шт.  ОСТАНКИНО</v>
          </cell>
          <cell r="D194">
            <v>247</v>
          </cell>
          <cell r="F194">
            <v>247</v>
          </cell>
        </row>
        <row r="195">
          <cell r="A195" t="str">
            <v>6773 САЛЯМИ Папа может п/к в/у 0,28кг 8шт.  ОСТАНКИНО</v>
          </cell>
          <cell r="D195">
            <v>751</v>
          </cell>
          <cell r="F195">
            <v>751</v>
          </cell>
        </row>
        <row r="196">
          <cell r="A196" t="str">
            <v>6777 МЯСНЫЕ С ГОВЯДИНОЙ ПМ сос п/о мгс 0.4кг  ОСТАНКИНО</v>
          </cell>
          <cell r="D196">
            <v>2001</v>
          </cell>
          <cell r="F196">
            <v>2001</v>
          </cell>
        </row>
        <row r="197">
          <cell r="A197" t="str">
            <v>6785 ВЕНСКАЯ САЛЯМИ п/к в/у 0.33кг 8шт.  ОСТАНКИНО</v>
          </cell>
          <cell r="D197">
            <v>518</v>
          </cell>
          <cell r="F197">
            <v>518</v>
          </cell>
        </row>
        <row r="198">
          <cell r="A198" t="str">
            <v>6786 ВЕНСКАЯ САЛЯМИ п/к в/у  ОСТАНКИНО</v>
          </cell>
          <cell r="D198">
            <v>15.4</v>
          </cell>
          <cell r="F198">
            <v>15.4</v>
          </cell>
        </row>
        <row r="199">
          <cell r="A199" t="str">
            <v>6787 СЕРВЕЛАТ КРЕМЛЕВСКИЙ в/к в/у 0,33кг 8шт.  ОСТАНКИНО</v>
          </cell>
          <cell r="D199">
            <v>278</v>
          </cell>
          <cell r="F199">
            <v>279</v>
          </cell>
        </row>
        <row r="200">
          <cell r="A200" t="str">
            <v>6788 СЕРВЕЛАТ КРЕМЛЕВСКИЙ в/к в/у  ОСТАНКИНО</v>
          </cell>
          <cell r="D200">
            <v>19.100000000000001</v>
          </cell>
          <cell r="F200">
            <v>19.100000000000001</v>
          </cell>
        </row>
        <row r="201">
          <cell r="A201" t="str">
            <v>6790 СЕРВЕЛАТ ЕВРОПЕЙСКИЙ в/к в/у  ОСТАНКИНО</v>
          </cell>
          <cell r="D201">
            <v>9.9</v>
          </cell>
          <cell r="F201">
            <v>9.9</v>
          </cell>
        </row>
        <row r="202">
          <cell r="A202" t="str">
            <v>6791 СЕРВЕЛАТ ПРЕМИУМ в/к в/у 0,33кг 8шт.  ОСТАНКИНО</v>
          </cell>
          <cell r="D202">
            <v>37</v>
          </cell>
          <cell r="F202">
            <v>37</v>
          </cell>
        </row>
        <row r="203">
          <cell r="A203" t="str">
            <v>6793 БАЛЫКОВАЯ в/к в/у 0,33кг 8шт.  ОСТАНКИНО</v>
          </cell>
          <cell r="D203">
            <v>683</v>
          </cell>
          <cell r="F203">
            <v>686</v>
          </cell>
        </row>
        <row r="204">
          <cell r="A204" t="str">
            <v>6795 ОСТАНКИНСКАЯ в/к в/у 0,33кг 8шт.  ОСТАНКИНО</v>
          </cell>
          <cell r="D204">
            <v>89</v>
          </cell>
          <cell r="F204">
            <v>89</v>
          </cell>
        </row>
        <row r="205">
          <cell r="A205" t="str">
            <v>6807 СЕРВЕЛАТ ЕВРОПЕЙСКИЙ в/к в/у 0,33кг 8шт.  ОСТАНКИНО</v>
          </cell>
          <cell r="D205">
            <v>197</v>
          </cell>
          <cell r="F205">
            <v>197</v>
          </cell>
        </row>
        <row r="206">
          <cell r="A206" t="str">
            <v>6829 МОЛОЧНЫЕ КЛАССИЧЕСКИЕ сос п/о мгс 2*4_С  ОСТАНКИНО</v>
          </cell>
          <cell r="D206">
            <v>782.1</v>
          </cell>
          <cell r="F206">
            <v>782.1</v>
          </cell>
        </row>
        <row r="207">
          <cell r="A207" t="str">
            <v>6834 ПОСОЛЬСКАЯ ПМ с/к с/н в/у 1/100 10шт.  ОСТАНКИНО</v>
          </cell>
          <cell r="D207">
            <v>756</v>
          </cell>
          <cell r="F207">
            <v>756</v>
          </cell>
        </row>
        <row r="208">
          <cell r="A208" t="str">
            <v>6837 ФИЛЕЙНЫЕ Папа Может сос ц/о мгс 0.4кг  ОСТАНКИНО</v>
          </cell>
          <cell r="D208">
            <v>621</v>
          </cell>
          <cell r="F208">
            <v>621</v>
          </cell>
        </row>
        <row r="209">
          <cell r="A209" t="str">
            <v>6841 ДОМАШНЯЯ Папа может вар н/о мгс 1*3  ОСТАНКИНО</v>
          </cell>
          <cell r="D209">
            <v>27.03</v>
          </cell>
          <cell r="F209">
            <v>27.03</v>
          </cell>
        </row>
        <row r="210">
          <cell r="A210" t="str">
            <v>6852 МОЛОЧНЫЕ ПРЕМИУМ ПМ сос п/о в/ у 1/350  ОСТАНКИНО</v>
          </cell>
          <cell r="D210">
            <v>3990</v>
          </cell>
          <cell r="F210">
            <v>3990</v>
          </cell>
        </row>
        <row r="211">
          <cell r="A211" t="str">
            <v>6853 МОЛОЧНЫЕ ПРЕМИУМ ПМ сос п/о мгс 1*6  ОСТАНКИНО</v>
          </cell>
          <cell r="D211">
            <v>202.2</v>
          </cell>
          <cell r="F211">
            <v>202.2</v>
          </cell>
        </row>
        <row r="212">
          <cell r="A212" t="str">
            <v>6854 МОЛОЧНЫЕ ПРЕМИУМ ПМ сос п/о мгс 0.6кг  ОСТАНКИНО</v>
          </cell>
          <cell r="D212">
            <v>526</v>
          </cell>
          <cell r="F212">
            <v>526</v>
          </cell>
        </row>
        <row r="213">
          <cell r="A213" t="str">
            <v>6861 ДОМАШНИЙ РЕЦЕПТ Коровино вар п/о  ОСТАНКИНО</v>
          </cell>
          <cell r="D213">
            <v>824</v>
          </cell>
          <cell r="F213">
            <v>824</v>
          </cell>
        </row>
        <row r="214">
          <cell r="A214" t="str">
            <v>6862 ДОМАШНИЙ РЕЦЕПТ СО ШПИК. Коровино вар п/о  ОСТАНКИНО</v>
          </cell>
          <cell r="D214">
            <v>88.5</v>
          </cell>
          <cell r="F214">
            <v>88.5</v>
          </cell>
        </row>
        <row r="215">
          <cell r="A215" t="str">
            <v>6865 ВЕТЧ.НЕЖНАЯ Коровино п/о  ОСТАНКИНО</v>
          </cell>
          <cell r="D215">
            <v>397.90499999999997</v>
          </cell>
          <cell r="F215">
            <v>397.90499999999997</v>
          </cell>
        </row>
        <row r="216">
          <cell r="A216" t="str">
            <v>6870 С ГОВЯДИНОЙ СН сос п/о мгс 1*6  ОСТАНКИНО</v>
          </cell>
          <cell r="D216">
            <v>128.4</v>
          </cell>
          <cell r="F216">
            <v>128.4</v>
          </cell>
        </row>
        <row r="217">
          <cell r="A217" t="str">
            <v>6903 СОЧНЫЕ ПМ сос п/о мгс 0.41кг_osu  ОСТАНКИНО</v>
          </cell>
          <cell r="D217">
            <v>4374</v>
          </cell>
          <cell r="F217">
            <v>4382</v>
          </cell>
        </row>
        <row r="218">
          <cell r="A218" t="str">
            <v>6919 БЕКОН с/к с/н в/у 1/180 10шт.  ОСТАНКИНО</v>
          </cell>
          <cell r="D218">
            <v>433</v>
          </cell>
          <cell r="F218">
            <v>433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388</v>
          </cell>
          <cell r="F219">
            <v>388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454</v>
          </cell>
          <cell r="F220">
            <v>454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25</v>
          </cell>
          <cell r="F222">
            <v>25</v>
          </cell>
        </row>
        <row r="223">
          <cell r="A223" t="str">
            <v>БОНУС СОЧНЫЕ сос п/о мгс 0.41кг_UZ (6087)  ОСТАНКИНО</v>
          </cell>
          <cell r="D223">
            <v>212</v>
          </cell>
          <cell r="F223">
            <v>212</v>
          </cell>
        </row>
        <row r="224">
          <cell r="A224" t="str">
            <v>БОНУС СОЧНЫЕ сос п/о мгс 1*6_UZ (6088)  ОСТАНКИНО</v>
          </cell>
          <cell r="D224">
            <v>427</v>
          </cell>
          <cell r="F224">
            <v>427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1827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4.2</v>
          </cell>
        </row>
        <row r="227">
          <cell r="A227" t="str">
            <v>БОНУС_Колбаса вареная Филейская ТМ Вязанка. ВЕС  ПОКОМ</v>
          </cell>
          <cell r="F227">
            <v>525.97699999999998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609</v>
          </cell>
        </row>
        <row r="229">
          <cell r="A229" t="str">
            <v>БОНУС_Пельмени Бульмени с говядиной и свининой Наваристые 2,7кг Горячая штучка ВЕС  ПОКОМ</v>
          </cell>
          <cell r="F229">
            <v>186.00200000000001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502</v>
          </cell>
        </row>
        <row r="231">
          <cell r="A231" t="str">
            <v>Бутербродная вареная 0,47 кг шт.  СПК</v>
          </cell>
          <cell r="D231">
            <v>77</v>
          </cell>
          <cell r="F231">
            <v>77</v>
          </cell>
        </row>
        <row r="232">
          <cell r="A232" t="str">
            <v>Вацлавская п/к (черева) 390 гр.шт. термоус.пак  СПК</v>
          </cell>
          <cell r="D232">
            <v>68</v>
          </cell>
          <cell r="F232">
            <v>68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5</v>
          </cell>
          <cell r="F233">
            <v>619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613</v>
          </cell>
          <cell r="F234">
            <v>2434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979</v>
          </cell>
          <cell r="F235">
            <v>2753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370</v>
          </cell>
        </row>
        <row r="237">
          <cell r="A237" t="str">
            <v>Грудинка Деревенская в аджике к/в 150 гр.шт. нарезка (лоток с ср.защ.атм.)  СПК</v>
          </cell>
          <cell r="D237">
            <v>34</v>
          </cell>
          <cell r="F237">
            <v>34</v>
          </cell>
        </row>
        <row r="238">
          <cell r="A238" t="str">
            <v>Гуцульская с/к "КолбасГрад" 160 гр.шт. термоус. пак  СПК</v>
          </cell>
          <cell r="D238">
            <v>137</v>
          </cell>
          <cell r="F238">
            <v>402</v>
          </cell>
        </row>
        <row r="239">
          <cell r="A239" t="str">
            <v>Дельгаро с/в "Эликатессе" 140 гр.шт.  СПК</v>
          </cell>
          <cell r="D239">
            <v>65</v>
          </cell>
          <cell r="F239">
            <v>65</v>
          </cell>
        </row>
        <row r="240">
          <cell r="A240" t="str">
            <v>Деревенская рубленая вареная 350 гр.шт. термоус. пак.  СПК</v>
          </cell>
          <cell r="D240">
            <v>13</v>
          </cell>
          <cell r="F240">
            <v>13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236</v>
          </cell>
          <cell r="F241">
            <v>236</v>
          </cell>
        </row>
        <row r="242">
          <cell r="A242" t="str">
            <v>Докторская вареная в/с  СПК</v>
          </cell>
          <cell r="D242">
            <v>10</v>
          </cell>
          <cell r="F242">
            <v>10</v>
          </cell>
        </row>
        <row r="243">
          <cell r="A243" t="str">
            <v>Докторская вареная в/с 0,47 кг шт.  СПК</v>
          </cell>
          <cell r="D243">
            <v>53</v>
          </cell>
          <cell r="F243">
            <v>53</v>
          </cell>
        </row>
        <row r="244">
          <cell r="A244" t="str">
            <v>Докторская вареная термоус.пак. "Высокий вкус"  СПК</v>
          </cell>
          <cell r="D244">
            <v>215</v>
          </cell>
          <cell r="F244">
            <v>215</v>
          </cell>
        </row>
        <row r="245">
          <cell r="A245" t="str">
            <v>Жар-боллы с курочкой и сыром, ВЕС ТМ Зареченские  ПОКОМ</v>
          </cell>
          <cell r="D245">
            <v>3</v>
          </cell>
          <cell r="F245">
            <v>228.4</v>
          </cell>
        </row>
        <row r="246">
          <cell r="A246" t="str">
            <v>Жар-ладушки с мясом ТМ Зареченские ВЕС ПОКОМ</v>
          </cell>
          <cell r="D246">
            <v>3.7</v>
          </cell>
          <cell r="F246">
            <v>195.405</v>
          </cell>
        </row>
        <row r="247">
          <cell r="A247" t="str">
            <v>Жар-ладушки с яблоком и грушей ТМ Зареченские ВЕС ПОКОМ</v>
          </cell>
          <cell r="F247">
            <v>48.100999999999999</v>
          </cell>
        </row>
        <row r="248">
          <cell r="A248" t="str">
            <v>ЖАР-мени ВЕС ТМ Зареченские  ПОКОМ</v>
          </cell>
          <cell r="F248">
            <v>162.69999999999999</v>
          </cell>
        </row>
        <row r="249">
          <cell r="A249" t="str">
            <v>Карбонад Юбилейный 0,13кг нар.д/ф шт. СПК</v>
          </cell>
          <cell r="D249">
            <v>3</v>
          </cell>
          <cell r="F249">
            <v>3</v>
          </cell>
        </row>
        <row r="250">
          <cell r="A250" t="str">
            <v>Классика с/к 235 гр.шт. "Высокий вкус"  СПК</v>
          </cell>
          <cell r="D250">
            <v>2</v>
          </cell>
          <cell r="F250">
            <v>2</v>
          </cell>
        </row>
        <row r="251">
          <cell r="A251" t="str">
            <v>Классическая вареная 400 гр.шт.  СПК</v>
          </cell>
          <cell r="D251">
            <v>6</v>
          </cell>
          <cell r="F251">
            <v>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1562</v>
          </cell>
          <cell r="F252">
            <v>1562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1202</v>
          </cell>
          <cell r="F253">
            <v>1202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349</v>
          </cell>
          <cell r="F254">
            <v>349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15</v>
          </cell>
          <cell r="F255">
            <v>15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5</v>
          </cell>
          <cell r="F256">
            <v>636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966</v>
          </cell>
          <cell r="F257">
            <v>1661</v>
          </cell>
        </row>
        <row r="258">
          <cell r="A258" t="str">
            <v>Ла Фаворте с/в "Эликатессе" 140 гр.шт.  СПК</v>
          </cell>
          <cell r="D258">
            <v>357</v>
          </cell>
          <cell r="F258">
            <v>357</v>
          </cell>
        </row>
        <row r="259">
          <cell r="A259" t="str">
            <v>Ливерная Печеночная "Просто выгодно" 0,3 кг.шт.  СПК</v>
          </cell>
          <cell r="D259">
            <v>90</v>
          </cell>
          <cell r="F259">
            <v>90</v>
          </cell>
        </row>
        <row r="260">
          <cell r="A260" t="str">
            <v>Любительская вареная термоус.пак. "Высокий вкус"  СПК</v>
          </cell>
          <cell r="D260">
            <v>116</v>
          </cell>
          <cell r="F260">
            <v>116</v>
          </cell>
        </row>
        <row r="261">
          <cell r="A261" t="str">
            <v>Мини-пицца с ветчиной и сыром 0,3кг ТМ Зареченские  ПОКОМ</v>
          </cell>
          <cell r="F261">
            <v>3</v>
          </cell>
        </row>
        <row r="262">
          <cell r="A262" t="str">
            <v>Мини-сосиски в тесте "Фрайпики" 1,8кг ВЕС, ТМ Зареченские  ПОКОМ</v>
          </cell>
          <cell r="F262">
            <v>7.2</v>
          </cell>
        </row>
        <row r="263">
          <cell r="A263" t="str">
            <v>Мини-сосиски в тесте "Фрайпики" 3,7кг ВЕС, ТМ Зареченские  ПОКОМ</v>
          </cell>
          <cell r="F263">
            <v>304.80200000000002</v>
          </cell>
        </row>
        <row r="264">
          <cell r="A264" t="str">
            <v>Мини-сосиски в тесте 0,3кг ТМ Зареченские  ПОКОМ</v>
          </cell>
          <cell r="F264">
            <v>3</v>
          </cell>
        </row>
        <row r="265">
          <cell r="A265" t="str">
            <v>Мини-чебуречки с мясом  0,3кг ТМ Зареченские  ПОКОМ</v>
          </cell>
          <cell r="F265">
            <v>3</v>
          </cell>
        </row>
        <row r="266">
          <cell r="A266" t="str">
            <v>Мини-чебуречки с сыром и ветчиной 0,3кг ТМ Зареченские  ПОКОМ</v>
          </cell>
          <cell r="F266">
            <v>1</v>
          </cell>
        </row>
        <row r="267">
          <cell r="A267" t="str">
            <v>Мусульманская вареная "Просто выгодно"  СПК</v>
          </cell>
          <cell r="D267">
            <v>19</v>
          </cell>
          <cell r="F267">
            <v>19</v>
          </cell>
        </row>
        <row r="268">
          <cell r="A268" t="str">
            <v>Мусульманская п/к "Просто выгодно" термофор.пак.  СПК</v>
          </cell>
          <cell r="D268">
            <v>3.5</v>
          </cell>
          <cell r="F268">
            <v>3.5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18</v>
          </cell>
          <cell r="F269">
            <v>2851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8</v>
          </cell>
          <cell r="F270">
            <v>1887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11</v>
          </cell>
          <cell r="F271">
            <v>2379</v>
          </cell>
        </row>
        <row r="272">
          <cell r="A272" t="str">
            <v>Наггетсы с куриным филе и сыром ТМ Вязанка 0,25 кг ПОКОМ</v>
          </cell>
          <cell r="D272">
            <v>8</v>
          </cell>
          <cell r="F272">
            <v>818</v>
          </cell>
        </row>
        <row r="273">
          <cell r="A273" t="str">
            <v>Наггетсы Хрустящие 0,3кг ТМ Зареченские  ПОКОМ</v>
          </cell>
          <cell r="F273">
            <v>1</v>
          </cell>
        </row>
        <row r="274">
          <cell r="A274" t="str">
            <v>Наггетсы Хрустящие ТМ Зареченские. ВЕС ПОКОМ</v>
          </cell>
          <cell r="D274">
            <v>18</v>
          </cell>
          <cell r="F274">
            <v>732.00199999999995</v>
          </cell>
        </row>
        <row r="275">
          <cell r="A275" t="str">
            <v>Оригинальная с перцем с/к  СПК</v>
          </cell>
          <cell r="D275">
            <v>311.8</v>
          </cell>
          <cell r="F275">
            <v>1111.8</v>
          </cell>
        </row>
        <row r="276">
          <cell r="A276" t="str">
            <v>Особая вареная  СПК</v>
          </cell>
          <cell r="D276">
            <v>2</v>
          </cell>
          <cell r="F276">
            <v>2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3</v>
          </cell>
          <cell r="F277">
            <v>3</v>
          </cell>
        </row>
        <row r="278">
          <cell r="A278" t="str">
            <v>Пельмени Grandmeni со сливочным маслом Горячая штучка 0,75 кг ПОКОМ</v>
          </cell>
          <cell r="F278">
            <v>459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3</v>
          </cell>
          <cell r="F279">
            <v>126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1042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275</v>
          </cell>
        </row>
        <row r="282">
          <cell r="A282" t="str">
            <v>Пельмени Бигбули с мясом, Горячая штучка 0,9кг  ПОКОМ</v>
          </cell>
          <cell r="D282">
            <v>323</v>
          </cell>
          <cell r="F282">
            <v>815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1125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4</v>
          </cell>
          <cell r="F284">
            <v>406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562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804</v>
          </cell>
          <cell r="F286">
            <v>2937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11</v>
          </cell>
          <cell r="F287">
            <v>1766</v>
          </cell>
        </row>
        <row r="288">
          <cell r="A288" t="str">
            <v>Пельмени Бульмени с говядиной и свининой Наваристые 2,7кг Горячая штучка ВЕС  ПОКОМ</v>
          </cell>
          <cell r="F288">
            <v>120.9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15</v>
          </cell>
          <cell r="F289">
            <v>1445.412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707</v>
          </cell>
          <cell r="F290">
            <v>3749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6</v>
          </cell>
          <cell r="F291">
            <v>1462</v>
          </cell>
        </row>
        <row r="292">
          <cell r="A292" t="str">
            <v>Пельмени Домашние с говядиной и свининой 0,7кг, сфера ТМ Зареченские  ПОКОМ</v>
          </cell>
          <cell r="F292">
            <v>104</v>
          </cell>
        </row>
        <row r="293">
          <cell r="A293" t="str">
            <v>Пельмени Домашние со сливочным маслом 0,7кг, сфера ТМ Зареченские  ПОКОМ</v>
          </cell>
          <cell r="F293">
            <v>186</v>
          </cell>
        </row>
        <row r="294">
          <cell r="A294" t="str">
            <v>Пельмени Медвежьи ушки с фермерскими сливками 0,7кг  ПОКОМ</v>
          </cell>
          <cell r="F294">
            <v>246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217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10</v>
          </cell>
          <cell r="F296">
            <v>174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9</v>
          </cell>
          <cell r="F297">
            <v>1371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F298">
            <v>294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650.00099999999998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9</v>
          </cell>
          <cell r="F300">
            <v>675</v>
          </cell>
        </row>
        <row r="301">
          <cell r="A301" t="str">
            <v>Пельмени Сочные сфера 0,8 кг ТМ Стародворье  ПОКОМ</v>
          </cell>
          <cell r="F301">
            <v>74</v>
          </cell>
        </row>
        <row r="302">
          <cell r="A302" t="str">
            <v>Пельмени Сочные сфера 0,9 кг ТМ Стародворье ПОКОМ</v>
          </cell>
          <cell r="D302">
            <v>1</v>
          </cell>
          <cell r="F302">
            <v>1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Пирожки с мясом 0,3кг ТМ Зареченские  ПОКОМ</v>
          </cell>
          <cell r="F304">
            <v>16</v>
          </cell>
        </row>
        <row r="305">
          <cell r="A305" t="str">
            <v>Пирожки с яблоком и грушей 0,3кг ТМ Зареченские  ПОКОМ</v>
          </cell>
          <cell r="F305">
            <v>4</v>
          </cell>
        </row>
        <row r="306">
          <cell r="A306" t="str">
            <v>Плавленый сыр "Шоколадный" 30% 180 гр ТМ "ПАПА МОЖЕТ"  ОСТАНКИНО</v>
          </cell>
          <cell r="D306">
            <v>14</v>
          </cell>
          <cell r="F306">
            <v>14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14</v>
          </cell>
          <cell r="F307">
            <v>14</v>
          </cell>
        </row>
        <row r="308">
          <cell r="A308" t="str">
            <v>Плавленый Сыр 45% "С грибами" СТМ "ПапаМожет 180гр  ОСТАНКИНО</v>
          </cell>
          <cell r="D308">
            <v>8</v>
          </cell>
          <cell r="F308">
            <v>8</v>
          </cell>
        </row>
        <row r="309">
          <cell r="A309" t="str">
            <v>По-Австрийски с/к 260 гр.шт. "Высокий вкус"  СПК</v>
          </cell>
          <cell r="D309">
            <v>2</v>
          </cell>
          <cell r="F309">
            <v>2</v>
          </cell>
        </row>
        <row r="310">
          <cell r="A310" t="str">
            <v>Покровская вареная 0,47 кг шт.  СПК</v>
          </cell>
          <cell r="D310">
            <v>14</v>
          </cell>
          <cell r="F310">
            <v>14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14</v>
          </cell>
          <cell r="F311">
            <v>14</v>
          </cell>
        </row>
        <row r="312">
          <cell r="A312" t="str">
            <v>Ричеза с/к 230 гр.шт.  СПК</v>
          </cell>
          <cell r="D312">
            <v>307</v>
          </cell>
          <cell r="F312">
            <v>447</v>
          </cell>
        </row>
        <row r="313">
          <cell r="A313" t="str">
            <v>Сальчетти с/к 230 гр.шт.  СПК</v>
          </cell>
          <cell r="D313">
            <v>261</v>
          </cell>
          <cell r="F313">
            <v>372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115</v>
          </cell>
          <cell r="F314">
            <v>131</v>
          </cell>
        </row>
        <row r="315">
          <cell r="A315" t="str">
            <v>Салями Трюфель с/в "Эликатессе" 0,16 кг.шт.  СПК</v>
          </cell>
          <cell r="D315">
            <v>241</v>
          </cell>
          <cell r="F315">
            <v>241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240</v>
          </cell>
          <cell r="F316">
            <v>500</v>
          </cell>
        </row>
        <row r="317">
          <cell r="A317" t="str">
            <v>Сардельки "Необыкновенные" (в ср.защ.атм.)  СПК</v>
          </cell>
          <cell r="D317">
            <v>13</v>
          </cell>
          <cell r="F317">
            <v>13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105</v>
          </cell>
          <cell r="F318">
            <v>397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1.2</v>
          </cell>
          <cell r="F319">
            <v>1.2</v>
          </cell>
        </row>
        <row r="320">
          <cell r="A320" t="str">
            <v>Семейная с чесночком Экстра вареная  СПК</v>
          </cell>
          <cell r="D320">
            <v>40</v>
          </cell>
          <cell r="F320">
            <v>40</v>
          </cell>
        </row>
        <row r="321">
          <cell r="A321" t="str">
            <v>Семейная с чесночком Экстра вареная 0,5 кг.шт.  СПК</v>
          </cell>
          <cell r="D321">
            <v>12</v>
          </cell>
          <cell r="F321">
            <v>12</v>
          </cell>
        </row>
        <row r="322">
          <cell r="A322" t="str">
            <v>Сервелат Европейский в/к, в/с 0,38 кг.шт.термофор.пак  СПК</v>
          </cell>
          <cell r="D322">
            <v>18</v>
          </cell>
          <cell r="F322">
            <v>18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75</v>
          </cell>
          <cell r="F323">
            <v>75</v>
          </cell>
        </row>
        <row r="324">
          <cell r="A324" t="str">
            <v>Сервелат Финский в/к 0,38 кг.шт. термофор.пак.  СПК</v>
          </cell>
          <cell r="D324">
            <v>46</v>
          </cell>
          <cell r="F324">
            <v>46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41</v>
          </cell>
          <cell r="F325">
            <v>41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353</v>
          </cell>
          <cell r="F326">
            <v>353</v>
          </cell>
        </row>
        <row r="327">
          <cell r="A327" t="str">
            <v>Сибирская особая с/к 0,235 кг шт.  СПК</v>
          </cell>
          <cell r="D327">
            <v>283</v>
          </cell>
          <cell r="F327">
            <v>1153</v>
          </cell>
        </row>
        <row r="328">
          <cell r="A328" t="str">
            <v>Славянская п/к 0,38 кг шт.термофор.пак.  СПК</v>
          </cell>
          <cell r="D328">
            <v>8</v>
          </cell>
          <cell r="F328">
            <v>8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4</v>
          </cell>
        </row>
        <row r="330">
          <cell r="A330" t="str">
            <v>Смаколадьи с яблоком и грушей ТМ Зареченские,0,9 кг ПОКОМ</v>
          </cell>
          <cell r="F330">
            <v>2</v>
          </cell>
        </row>
        <row r="331">
          <cell r="A331" t="str">
            <v>Сосиски "Баварские" 0,36 кг.шт. вак.упак.  СПК</v>
          </cell>
          <cell r="D331">
            <v>18</v>
          </cell>
          <cell r="F331">
            <v>18</v>
          </cell>
        </row>
        <row r="332">
          <cell r="A332" t="str">
            <v>Сосиски "БОЛЬШАЯ SOSиска" (в ср.защ.атм.) 1,0 кг  СПК</v>
          </cell>
          <cell r="D332">
            <v>5</v>
          </cell>
          <cell r="F332">
            <v>5</v>
          </cell>
        </row>
        <row r="333">
          <cell r="A333" t="str">
            <v>Сосиски "Молочные" 0,36 кг.шт. вак.упак.  СПК</v>
          </cell>
          <cell r="D333">
            <v>19</v>
          </cell>
          <cell r="F333">
            <v>19</v>
          </cell>
        </row>
        <row r="334">
          <cell r="A334" t="str">
            <v>Сосиски Мусульманские "Просто выгодно" (в ср.защ.атм.)  СПК</v>
          </cell>
          <cell r="D334">
            <v>22</v>
          </cell>
          <cell r="F334">
            <v>22</v>
          </cell>
        </row>
        <row r="335">
          <cell r="A335" t="str">
            <v>Сосиски Хот-дог ВЕС (лоток с ср.защ.атм.)   СПК</v>
          </cell>
          <cell r="D335">
            <v>73</v>
          </cell>
          <cell r="F335">
            <v>73</v>
          </cell>
        </row>
        <row r="336">
          <cell r="A336" t="str">
            <v>Сосисоны в темпуре ВЕС  ПОКОМ</v>
          </cell>
          <cell r="F336">
            <v>21.210999999999999</v>
          </cell>
        </row>
        <row r="337">
          <cell r="A337" t="str">
            <v>Сочный мегачебурек ТМ Зареченские ВЕС ПОКОМ</v>
          </cell>
          <cell r="D337">
            <v>7.24</v>
          </cell>
          <cell r="F337">
            <v>299.363</v>
          </cell>
        </row>
        <row r="338">
          <cell r="A338" t="str">
            <v>Сыр "Пармезан" 40% колотый 100 гр  ОСТАНКИНО</v>
          </cell>
          <cell r="D338">
            <v>21</v>
          </cell>
          <cell r="F338">
            <v>21</v>
          </cell>
        </row>
        <row r="339">
          <cell r="A339" t="str">
            <v>Сыр "Пармезан" 40% кусок 180 гр  ОСТАНКИНО</v>
          </cell>
          <cell r="D339">
            <v>170</v>
          </cell>
          <cell r="F339">
            <v>172</v>
          </cell>
        </row>
        <row r="340">
          <cell r="A340" t="str">
            <v>Сыр Боккончини копченый 40% 100 гр.  ОСТАНКИНО</v>
          </cell>
          <cell r="D340">
            <v>99</v>
          </cell>
          <cell r="F340">
            <v>99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22</v>
          </cell>
          <cell r="F341">
            <v>22</v>
          </cell>
        </row>
        <row r="342">
          <cell r="A342" t="str">
            <v>Сыр колбасный копченый Папа Может 400 гр  ОСТАНКИНО</v>
          </cell>
          <cell r="D342">
            <v>11</v>
          </cell>
          <cell r="F342">
            <v>11</v>
          </cell>
        </row>
        <row r="343">
          <cell r="A343" t="str">
            <v>Сыр Останкино "Алтайский Gold" 50% вес  ОСТАНКИНО</v>
          </cell>
          <cell r="D343">
            <v>4.2</v>
          </cell>
          <cell r="F343">
            <v>4.2</v>
          </cell>
        </row>
        <row r="344">
          <cell r="A344" t="str">
            <v>Сыр ПАПА МОЖЕТ "Гауда Голд" 45% 180 г  ОСТАНКИНО</v>
          </cell>
          <cell r="D344">
            <v>489</v>
          </cell>
          <cell r="F344">
            <v>489</v>
          </cell>
        </row>
        <row r="345">
          <cell r="A345" t="str">
            <v>Сыр Папа Может "Гауда Голд", 45% брусок ВЕС ОСТАНКИНО</v>
          </cell>
          <cell r="D345">
            <v>18.5</v>
          </cell>
          <cell r="F345">
            <v>18.5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900</v>
          </cell>
          <cell r="F346">
            <v>900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39.5</v>
          </cell>
          <cell r="F347">
            <v>39.5</v>
          </cell>
        </row>
        <row r="348">
          <cell r="A348" t="str">
            <v>Сыр ПАПА МОЖЕТ "Министерский" 180гр, 45 %  ОСТАНКИНО</v>
          </cell>
          <cell r="D348">
            <v>26</v>
          </cell>
          <cell r="F348">
            <v>26</v>
          </cell>
        </row>
        <row r="349">
          <cell r="A349" t="str">
            <v>Сыр ПАПА МОЖЕТ "Папин завтрак" 180гр, 45 %  ОСТАНКИНО</v>
          </cell>
          <cell r="D349">
            <v>23</v>
          </cell>
          <cell r="F349">
            <v>23</v>
          </cell>
        </row>
        <row r="350">
          <cell r="A350" t="str">
            <v>Сыр Папа Может "Пошехонский" 45% вес (= 3 кг)  ОСТАНКИНО</v>
          </cell>
          <cell r="D350">
            <v>6</v>
          </cell>
          <cell r="F350">
            <v>6</v>
          </cell>
        </row>
        <row r="351">
          <cell r="A351" t="str">
            <v>Сыр ПАПА МОЖЕТ "Российский традиционный" 45% 180 г  ОСТАНКИНО</v>
          </cell>
          <cell r="D351">
            <v>1188</v>
          </cell>
          <cell r="F351">
            <v>1188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189.78</v>
          </cell>
          <cell r="F352">
            <v>189.78</v>
          </cell>
        </row>
        <row r="353">
          <cell r="A353" t="str">
            <v>Сыр Папа Может "Сметанковый" 50% вес (=3кг)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"Тильзитер" 45% 180 г  ОСТАНКИНО</v>
          </cell>
          <cell r="D354">
            <v>517</v>
          </cell>
          <cell r="F354">
            <v>517</v>
          </cell>
        </row>
        <row r="355">
          <cell r="A355" t="str">
            <v>Сыр Папа Может "Тильзитер", 45% брусок ВЕС   ОСТАНКИНО</v>
          </cell>
          <cell r="D355">
            <v>11.21</v>
          </cell>
          <cell r="F355">
            <v>11.21</v>
          </cell>
        </row>
        <row r="356">
          <cell r="A356" t="str">
            <v>Сыр Папа Может Голландский 45%, нарез, 125г (9 шт)  Останкино</v>
          </cell>
          <cell r="D356">
            <v>215</v>
          </cell>
          <cell r="F356">
            <v>215</v>
          </cell>
        </row>
        <row r="357">
          <cell r="A357" t="str">
            <v>Сыр Папа Может Министерский 45% 200г  Останкино</v>
          </cell>
          <cell r="D357">
            <v>5</v>
          </cell>
          <cell r="F357">
            <v>5</v>
          </cell>
        </row>
        <row r="358">
          <cell r="A358" t="str">
            <v>Сыр Папа Может Российский 50%, нарезка 125г  Останкино</v>
          </cell>
          <cell r="D358">
            <v>106</v>
          </cell>
          <cell r="F358">
            <v>106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102.8</v>
          </cell>
          <cell r="F359">
            <v>102.8</v>
          </cell>
        </row>
        <row r="360">
          <cell r="A360" t="str">
            <v>Сыр Папа Может Тильзитер   45% вес      Останкино</v>
          </cell>
          <cell r="D360">
            <v>28.5</v>
          </cell>
          <cell r="F360">
            <v>28.5</v>
          </cell>
        </row>
        <row r="361">
          <cell r="A361" t="str">
            <v>Сыр Папа Может Тильзитер 50%, нарезка 125г  Останкино</v>
          </cell>
          <cell r="D361">
            <v>11</v>
          </cell>
          <cell r="F361">
            <v>11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39</v>
          </cell>
          <cell r="F362">
            <v>39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15</v>
          </cell>
          <cell r="F363">
            <v>15</v>
          </cell>
        </row>
        <row r="364">
          <cell r="A364" t="str">
            <v>Сыр Российский сливочный 45% тм Папа Может, нарезанные ломтики 125г (МИНИ)  ОСТАНКИНО</v>
          </cell>
          <cell r="D364">
            <v>108</v>
          </cell>
          <cell r="F364">
            <v>108</v>
          </cell>
        </row>
        <row r="365">
          <cell r="A365" t="str">
            <v>Сыр Скаморца свежий 40% 100 гр.  ОСТАНКИНО</v>
          </cell>
          <cell r="D365">
            <v>121</v>
          </cell>
          <cell r="F365">
            <v>121</v>
          </cell>
        </row>
        <row r="366">
          <cell r="A366" t="str">
            <v>Сыр творожный с зеленью 60% Папа может 140 гр.  ОСТАНКИНО</v>
          </cell>
          <cell r="D366">
            <v>27</v>
          </cell>
          <cell r="F366">
            <v>27</v>
          </cell>
        </row>
        <row r="367">
          <cell r="A367" t="str">
            <v>Сыр Чечил копченый 43% 100г/6шт ТМ Папа Может  ОСТАНКИНО</v>
          </cell>
          <cell r="D367">
            <v>180</v>
          </cell>
          <cell r="F367">
            <v>180</v>
          </cell>
        </row>
        <row r="368">
          <cell r="A368" t="str">
            <v>Сыр Чечил свежий 45% 100г/6шт ТМ Папа Может  ОСТАНКИНО</v>
          </cell>
          <cell r="D368">
            <v>243</v>
          </cell>
          <cell r="F368">
            <v>243</v>
          </cell>
        </row>
        <row r="369">
          <cell r="A369" t="str">
            <v>Сыч/Прод Коровино Российский 50% 200г СЗМЖ  ОСТАНКИНО</v>
          </cell>
          <cell r="D369">
            <v>144</v>
          </cell>
          <cell r="F369">
            <v>144</v>
          </cell>
        </row>
        <row r="370">
          <cell r="A370" t="str">
            <v>Сыч/Прод Коровино Российский Ориг 50% ВЕС (7,5 кг круг) ОСТАНКИНО</v>
          </cell>
          <cell r="D370">
            <v>49.1</v>
          </cell>
          <cell r="F370">
            <v>49.1</v>
          </cell>
        </row>
        <row r="371">
          <cell r="A371" t="str">
            <v>Сыч/Прод Коровино Российский Оригин 50% ВЕС (5 кг)  ОСТАНКИНО</v>
          </cell>
          <cell r="D371">
            <v>278.5</v>
          </cell>
          <cell r="F371">
            <v>278.5</v>
          </cell>
        </row>
        <row r="372">
          <cell r="A372" t="str">
            <v>Сыч/Прод Коровино Тильзитер 50% 200г СЗМЖ  ОСТАНКИНО</v>
          </cell>
          <cell r="D372">
            <v>160</v>
          </cell>
          <cell r="F372">
            <v>160</v>
          </cell>
        </row>
        <row r="373">
          <cell r="A373" t="str">
            <v>Сыч/Прод Коровино Тильзитер Оригин 50% ВЕС (5 кг брус) СЗМЖ  ОСТАНКИНО</v>
          </cell>
          <cell r="D373">
            <v>167.5</v>
          </cell>
          <cell r="F373">
            <v>167.5</v>
          </cell>
        </row>
        <row r="374">
          <cell r="A374" t="str">
            <v>Творожный Сыр 60% С маринованными огурчиками и укропом 140 гр  ОСТАНКИНО</v>
          </cell>
          <cell r="D374">
            <v>22</v>
          </cell>
          <cell r="F374">
            <v>22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154</v>
          </cell>
          <cell r="F375">
            <v>154</v>
          </cell>
        </row>
        <row r="376">
          <cell r="A376" t="str">
            <v>Торо Неро с/в "Эликатессе" 140 гр.шт.  СПК</v>
          </cell>
          <cell r="D376">
            <v>118</v>
          </cell>
          <cell r="F376">
            <v>118</v>
          </cell>
        </row>
        <row r="377">
          <cell r="A377" t="str">
            <v>Уши свиные копченые к пиву 0,15кг нар. д/ф шт.  СПК</v>
          </cell>
          <cell r="D377">
            <v>51</v>
          </cell>
          <cell r="F377">
            <v>51</v>
          </cell>
        </row>
        <row r="378">
          <cell r="A378" t="str">
            <v>Фестивальная пора с/к 100 гр.шт.нар. (лоток с ср.защ.атм.)  СПК</v>
          </cell>
          <cell r="D378">
            <v>353</v>
          </cell>
          <cell r="F378">
            <v>353</v>
          </cell>
        </row>
        <row r="379">
          <cell r="A379" t="str">
            <v>Фестивальная пора с/к 235 гр.шт.  СПК</v>
          </cell>
          <cell r="D379">
            <v>773</v>
          </cell>
          <cell r="F379">
            <v>1123</v>
          </cell>
        </row>
        <row r="380">
          <cell r="A380" t="str">
            <v>Фестивальная пора с/к термоус.пак  СПК</v>
          </cell>
          <cell r="D380">
            <v>5</v>
          </cell>
          <cell r="F380">
            <v>5</v>
          </cell>
        </row>
        <row r="381">
          <cell r="A381" t="str">
            <v>Фрай-пицца с ветчиной и грибами 3,0 кг ТМ Зареченские ТС Зареченские продукты. ВЕС ПОКОМ</v>
          </cell>
          <cell r="F381">
            <v>9</v>
          </cell>
        </row>
        <row r="382">
          <cell r="A382" t="str">
            <v>Фуэт с/в "Эликатессе" 160 гр.шт.  СПК</v>
          </cell>
          <cell r="D382">
            <v>240</v>
          </cell>
          <cell r="F382">
            <v>240</v>
          </cell>
        </row>
        <row r="383">
          <cell r="A383" t="str">
            <v>Хинкали Классические ТМ Зареченские ВЕС ПОКОМ</v>
          </cell>
          <cell r="F383">
            <v>90</v>
          </cell>
        </row>
        <row r="384">
          <cell r="A384" t="str">
            <v>Хотстеры ТМ Горячая штучка ТС Хотстеры 0,25 кг зам  ПОКОМ</v>
          </cell>
          <cell r="D384">
            <v>990</v>
          </cell>
          <cell r="F384">
            <v>3052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4</v>
          </cell>
          <cell r="F385">
            <v>531</v>
          </cell>
        </row>
        <row r="386">
          <cell r="A386" t="str">
            <v>Хрустящие крылышки ТМ Горячая штучка 0,3 кг зам  ПОКОМ</v>
          </cell>
          <cell r="D386">
            <v>3</v>
          </cell>
          <cell r="F386">
            <v>660</v>
          </cell>
        </row>
        <row r="387">
          <cell r="A387" t="str">
            <v>Хрустящие крылышки ТМ Зареченские ТС Зареченские продукты. ВЕС ПОКОМ</v>
          </cell>
          <cell r="F387">
            <v>1.7</v>
          </cell>
        </row>
        <row r="388">
          <cell r="A388" t="str">
            <v>Чебупай брауни ТМ Горячая штучка 0,2 кг.  ПОКОМ</v>
          </cell>
          <cell r="D388">
            <v>2</v>
          </cell>
          <cell r="F388">
            <v>7</v>
          </cell>
        </row>
        <row r="389">
          <cell r="A389" t="str">
            <v>Чебупай сочное яблоко ТМ Горячая штучка 0,2 кг зам.  ПОКОМ</v>
          </cell>
          <cell r="D389">
            <v>2</v>
          </cell>
          <cell r="F389">
            <v>153</v>
          </cell>
        </row>
        <row r="390">
          <cell r="A390" t="str">
            <v>Чебупай спелая вишня ТМ Горячая штучка 0,2 кг зам.  ПОКОМ</v>
          </cell>
          <cell r="D390">
            <v>4</v>
          </cell>
          <cell r="F390">
            <v>284</v>
          </cell>
        </row>
        <row r="391">
          <cell r="A391" t="str">
            <v>Чебупели Курочка гриль ТМ Горячая штучка, 0,3 кг зам  ПОКОМ</v>
          </cell>
          <cell r="F391">
            <v>306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1517</v>
          </cell>
          <cell r="F392">
            <v>3496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610</v>
          </cell>
          <cell r="F393">
            <v>3622</v>
          </cell>
        </row>
        <row r="394">
          <cell r="A394" t="str">
            <v>Чебуреки Мясные вес 2,7 кг ТМ Зареченские ВЕС ПОКОМ</v>
          </cell>
          <cell r="F394">
            <v>24.3</v>
          </cell>
        </row>
        <row r="395">
          <cell r="A395" t="str">
            <v>Чебуреки сочные ВЕС ТМ Зареченские  ПОКОМ</v>
          </cell>
          <cell r="F395">
            <v>474.44200000000001</v>
          </cell>
        </row>
        <row r="396">
          <cell r="A396" t="str">
            <v>Шпикачки Русские (черева) (в ср.защ.атм.) "Высокий вкус"  СПК</v>
          </cell>
          <cell r="D396">
            <v>126</v>
          </cell>
          <cell r="F396">
            <v>126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162</v>
          </cell>
          <cell r="F397">
            <v>162</v>
          </cell>
        </row>
        <row r="398">
          <cell r="A398" t="str">
            <v>Юбилейная с/к 0,10 кг.шт. нарезка (лоток с ср.защ.атм.)  СПК</v>
          </cell>
          <cell r="D398">
            <v>89</v>
          </cell>
          <cell r="F398">
            <v>89</v>
          </cell>
        </row>
        <row r="399">
          <cell r="A399" t="str">
            <v>Юбилейная с/к 0,235 кг.шт.  СПК</v>
          </cell>
          <cell r="D399">
            <v>1443</v>
          </cell>
          <cell r="F399">
            <v>2443</v>
          </cell>
        </row>
        <row r="400">
          <cell r="A400" t="str">
            <v>Итого</v>
          </cell>
          <cell r="D400">
            <v>152503.86799999999</v>
          </cell>
          <cell r="F400">
            <v>343761.08799999999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25.07.2024 - 25.07.2024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74.722999999999999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150.452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295.86200000000002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24.077999999999999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98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819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123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361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17</v>
          </cell>
        </row>
        <row r="22">
          <cell r="A22" t="str">
            <v xml:space="preserve"> 092  Сосиски Баварские с сыром,  0.42кг,ПОКОМ</v>
          </cell>
          <cell r="D22">
            <v>2</v>
          </cell>
        </row>
        <row r="23">
          <cell r="A23" t="str">
            <v xml:space="preserve"> 096  Сосиски Баварские,  0.42кг,ПОКОМ</v>
          </cell>
          <cell r="D23">
            <v>4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200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60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100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187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112.621</v>
          </cell>
        </row>
        <row r="29">
          <cell r="A29" t="str">
            <v xml:space="preserve"> 201  Ветчина Нежная ТМ Особый рецепт, (2,5кг), ПОКОМ</v>
          </cell>
          <cell r="D29">
            <v>874.28099999999995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67.472999999999999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6.1950000000000003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11.36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163.25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73.278000000000006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69.813999999999993</v>
          </cell>
        </row>
        <row r="36">
          <cell r="A36" t="str">
            <v xml:space="preserve"> 240  Колбаса Салями охотничья, ВЕС. ПОКОМ</v>
          </cell>
          <cell r="D36">
            <v>8.5690000000000008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129.55500000000001</v>
          </cell>
        </row>
        <row r="38">
          <cell r="A38" t="str">
            <v xml:space="preserve"> 247  Сардельки Нежные, ВЕС.  ПОКОМ</v>
          </cell>
          <cell r="D38">
            <v>48.975999999999999</v>
          </cell>
        </row>
        <row r="39">
          <cell r="A39" t="str">
            <v xml:space="preserve"> 248  Сардельки Сочные ТМ Особый рецепт,   ПОКОМ</v>
          </cell>
          <cell r="D39">
            <v>45.939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238.798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57.798999999999999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24.562000000000001</v>
          </cell>
        </row>
        <row r="43">
          <cell r="A43" t="str">
            <v xml:space="preserve"> 263  Шпикачки Стародворские, ВЕС.  ПОКОМ</v>
          </cell>
          <cell r="D43">
            <v>26.116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51.472000000000001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60.944000000000003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53.1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256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996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748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D50">
            <v>1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2</v>
          </cell>
        </row>
        <row r="52">
          <cell r="A52" t="str">
            <v xml:space="preserve"> 283  Сосиски Сочинки, ВЕС, ТМ Стародворье ПОКОМ</v>
          </cell>
          <cell r="D52">
            <v>150.60300000000001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202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413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45.866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727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876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17.623999999999999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47.031999999999996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403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486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481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99.134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149.74700000000001</v>
          </cell>
        </row>
        <row r="65">
          <cell r="A65" t="str">
            <v xml:space="preserve"> 316  Колбаса Нежная ТМ Зареченские ВЕС  ПОКОМ</v>
          </cell>
          <cell r="D65">
            <v>15.02</v>
          </cell>
        </row>
        <row r="66">
          <cell r="A66" t="str">
            <v xml:space="preserve"> 318  Сосиски Датские ТМ Зареченские, ВЕС  ПОКОМ</v>
          </cell>
          <cell r="D66">
            <v>311.721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1030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0.76400000000000001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979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277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174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172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150.87</v>
          </cell>
        </row>
        <row r="74">
          <cell r="A74" t="str">
            <v xml:space="preserve"> 335  Колбаса Сливушка ТМ Вязанка. ВЕС.  ПОКОМ </v>
          </cell>
          <cell r="D74">
            <v>64.328000000000003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744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682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119.78400000000001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91.218999999999994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139.51300000000001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116.995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D81">
            <v>43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40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65</v>
          </cell>
        </row>
        <row r="84">
          <cell r="A84" t="str">
            <v xml:space="preserve"> 358  Колбаса Молочная стародворская, амифлекс, 0,5кг, ТМ Стародворье  ПОКОМ</v>
          </cell>
          <cell r="D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41.731000000000002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172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179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341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46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302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148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26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947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1616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47</v>
          </cell>
        </row>
        <row r="96">
          <cell r="A96" t="str">
            <v xml:space="preserve"> 415  Колбаса Балыкбургская с мраморным балыком 0,11 кг ТМ Баварушка  ПОКОМ</v>
          </cell>
          <cell r="D96">
            <v>34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180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6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238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57</v>
          </cell>
        </row>
        <row r="101">
          <cell r="A101" t="str">
            <v xml:space="preserve"> 423  Колбаса Сервелат Рижский ТМ Зареченские ТС Зареченские продукты, 0,28 кг срез ПОКОМ</v>
          </cell>
          <cell r="D101">
            <v>3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3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109.93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132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118.89700000000001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65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65.25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32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50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37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115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18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81.451999999999998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706.01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1706.452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772.47699999999998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80</v>
          </cell>
        </row>
        <row r="118">
          <cell r="A118" t="str">
            <v xml:space="preserve"> 474  Колбаса Молочная 0,4кг ТМ Зареченские  ПОКОМ</v>
          </cell>
          <cell r="D118">
            <v>3</v>
          </cell>
        </row>
        <row r="119">
          <cell r="A119" t="str">
            <v xml:space="preserve"> 475  Колбаса Нежная 0,4кг ТМ Зареченские  ПОКОМ</v>
          </cell>
          <cell r="D119">
            <v>1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1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1.3149999999999999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2.6819999999999999</v>
          </cell>
        </row>
        <row r="123">
          <cell r="A123" t="str">
            <v>3215 ВЕТЧ.МЯСНАЯ Папа может п/о 0.4кг 8шт.    ОСТАНКИНО</v>
          </cell>
          <cell r="D123">
            <v>119</v>
          </cell>
        </row>
        <row r="124">
          <cell r="A124" t="str">
            <v>3812 СОЧНЫЕ сос п/о мгс 2*2  ОСТАНКИНО</v>
          </cell>
          <cell r="D124">
            <v>841.00699999999995</v>
          </cell>
        </row>
        <row r="125">
          <cell r="A125" t="str">
            <v>4063 МЯСНАЯ Папа может вар п/о_Л   ОСТАНКИНО</v>
          </cell>
          <cell r="D125">
            <v>416.983</v>
          </cell>
        </row>
        <row r="126">
          <cell r="A126" t="str">
            <v>4117 ЭКСТРА Папа может с/к в/у_Л   ОСТАНКИНО</v>
          </cell>
          <cell r="D126">
            <v>7.1079999999999997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38.756999999999998</v>
          </cell>
        </row>
        <row r="128">
          <cell r="A128" t="str">
            <v>4813 ФИЛЕЙНАЯ Папа может вар п/о_Л   ОСТАНКИНО</v>
          </cell>
          <cell r="D128">
            <v>86.754999999999995</v>
          </cell>
        </row>
        <row r="129">
          <cell r="A129" t="str">
            <v>4993 САЛЯМИ ИТАЛЬЯНСКАЯ с/к в/у 1/250*8_120c ОСТАНКИНО</v>
          </cell>
          <cell r="D129">
            <v>178</v>
          </cell>
        </row>
        <row r="130">
          <cell r="A130" t="str">
            <v>5246 ДОКТОРСКАЯ ПРЕМИУМ вар б/о мгс_30с ОСТАНКИНО</v>
          </cell>
          <cell r="D130">
            <v>4.4770000000000003</v>
          </cell>
        </row>
        <row r="131">
          <cell r="A131" t="str">
            <v>5341 СЕРВЕЛАТ ОХОТНИЧИЙ в/к в/у  ОСТАНКИНО</v>
          </cell>
          <cell r="D131">
            <v>53.637999999999998</v>
          </cell>
        </row>
        <row r="132">
          <cell r="A132" t="str">
            <v>5483 ЭКСТРА Папа может с/к в/у 1/250 8шт.   ОСТАНКИНО</v>
          </cell>
          <cell r="D132">
            <v>246</v>
          </cell>
        </row>
        <row r="133">
          <cell r="A133" t="str">
            <v>5544 Сервелат Финский в/к в/у_45с НОВАЯ ОСТАНКИНО</v>
          </cell>
          <cell r="D133">
            <v>105.946</v>
          </cell>
        </row>
        <row r="134">
          <cell r="A134" t="str">
            <v>5682 САЛЯМИ МЕЛКОЗЕРНЕНАЯ с/к в/у 1/120_60с   ОСТАНКИНО</v>
          </cell>
          <cell r="D134">
            <v>602</v>
          </cell>
        </row>
        <row r="135">
          <cell r="A135" t="str">
            <v>5698 СЫТНЫЕ Папа может сар б/о мгс 1*3_Маяк  ОСТАНКИНО</v>
          </cell>
          <cell r="D135">
            <v>44.319000000000003</v>
          </cell>
        </row>
        <row r="136">
          <cell r="A136" t="str">
            <v>5706 АРОМАТНАЯ Папа может с/к в/у 1/250 8шт.  ОСТАНКИНО</v>
          </cell>
          <cell r="D136">
            <v>333</v>
          </cell>
        </row>
        <row r="137">
          <cell r="A137" t="str">
            <v>5708 ПОСОЛЬСКАЯ Папа может с/к в/у ОСТАНКИНО</v>
          </cell>
          <cell r="D137">
            <v>16.010000000000002</v>
          </cell>
        </row>
        <row r="138">
          <cell r="A138" t="str">
            <v>5820 СЛИВОЧНЫЕ Папа может сос п/о мгс 2*2_45с   ОСТАНКИНО</v>
          </cell>
          <cell r="D138">
            <v>32.777000000000001</v>
          </cell>
        </row>
        <row r="139">
          <cell r="A139" t="str">
            <v>5851 ЭКСТРА Папа может вар п/о   ОСТАНКИНО</v>
          </cell>
          <cell r="D139">
            <v>66.861999999999995</v>
          </cell>
        </row>
        <row r="140">
          <cell r="A140" t="str">
            <v>5931 ОХОТНИЧЬЯ Папа может с/к в/у 1/220 8шт.   ОСТАНКИНО</v>
          </cell>
          <cell r="D140">
            <v>250</v>
          </cell>
        </row>
        <row r="141">
          <cell r="A141" t="str">
            <v>5992 ВРЕМЯ ОКРОШКИ Папа может вар п/о 0.4кг   ОСТАНКИНО</v>
          </cell>
          <cell r="D141">
            <v>95</v>
          </cell>
        </row>
        <row r="142">
          <cell r="A142" t="str">
            <v>6069 ФИЛЕЙНЫЕ Папа может сос ц/о мгс 0.33кг  ОСТАНКИНО</v>
          </cell>
          <cell r="D142">
            <v>5</v>
          </cell>
        </row>
        <row r="143">
          <cell r="A143" t="str">
            <v>6113 СОЧНЫЕ сос п/о мгс 1*6_Ашан  ОСТАНКИНО</v>
          </cell>
          <cell r="D143">
            <v>355.99299999999999</v>
          </cell>
        </row>
        <row r="144">
          <cell r="A144" t="str">
            <v>6206 СВИНИНА ПО-ДОМАШНЕМУ к/в мл/к в/у 0.3кг  ОСТАНКИНО</v>
          </cell>
          <cell r="D144">
            <v>68</v>
          </cell>
        </row>
        <row r="145">
          <cell r="A145" t="str">
            <v>6228 МЯСНОЕ АССОРТИ к/з с/н мгс 1/90 10шт.  ОСТАНКИНО</v>
          </cell>
          <cell r="D145">
            <v>79</v>
          </cell>
        </row>
        <row r="146">
          <cell r="A146" t="str">
            <v>6247 ДОМАШНЯЯ Папа может вар п/о 0,4кг 8шт.  ОСТАНКИНО</v>
          </cell>
          <cell r="D146">
            <v>29</v>
          </cell>
        </row>
        <row r="147">
          <cell r="A147" t="str">
            <v>6268 ГОВЯЖЬЯ Папа может вар п/о 0,4кг 8 шт.  ОСТАНКИНО</v>
          </cell>
          <cell r="D147">
            <v>107</v>
          </cell>
        </row>
        <row r="148">
          <cell r="A148" t="str">
            <v>6303 МЯСНЫЕ Папа может сос п/о мгс 1.5*3  ОСТАНКИНО</v>
          </cell>
          <cell r="D148">
            <v>104.29300000000001</v>
          </cell>
        </row>
        <row r="149">
          <cell r="A149" t="str">
            <v>6325 ДОКТОРСКАЯ ПРЕМИУМ вар п/о 0.4кг 8шт.  ОСТАНКИНО</v>
          </cell>
          <cell r="D149">
            <v>266</v>
          </cell>
        </row>
        <row r="150">
          <cell r="A150" t="str">
            <v>6333 МЯСНАЯ Папа может вар п/о 0.4кг 8шт.  ОСТАНКИНО</v>
          </cell>
          <cell r="D150">
            <v>1140</v>
          </cell>
        </row>
        <row r="151">
          <cell r="A151" t="str">
            <v>6340 ДОМАШНИЙ РЕЦЕПТ Коровино 0.5кг 8шт.  ОСТАНКИНО</v>
          </cell>
          <cell r="D151">
            <v>321</v>
          </cell>
        </row>
        <row r="152">
          <cell r="A152" t="str">
            <v>6341 ДОМАШНИЙ РЕЦЕПТ СО ШПИКОМ Коровино 0.5кг  ОСТАНКИНО</v>
          </cell>
          <cell r="D152">
            <v>30</v>
          </cell>
        </row>
        <row r="153">
          <cell r="A153" t="str">
            <v>6353 ЭКСТРА Папа может вар п/о 0.4кг 8шт.  ОСТАНКИНО</v>
          </cell>
          <cell r="D153">
            <v>507</v>
          </cell>
        </row>
        <row r="154">
          <cell r="A154" t="str">
            <v>6392 ФИЛЕЙНАЯ Папа может вар п/о 0.4кг. ОСТАНКИНО</v>
          </cell>
          <cell r="D154">
            <v>891</v>
          </cell>
        </row>
        <row r="155">
          <cell r="A155" t="str">
            <v>6426 КЛАССИЧЕСКАЯ ПМ вар п/о 0.3кг 8шт.  ОСТАНКИНО</v>
          </cell>
          <cell r="D155">
            <v>152</v>
          </cell>
        </row>
        <row r="156">
          <cell r="A156" t="str">
            <v>6453 ЭКСТРА Папа может с/к с/н в/у 1/100 14шт.   ОСТАНКИНО</v>
          </cell>
          <cell r="D156">
            <v>682</v>
          </cell>
        </row>
        <row r="157">
          <cell r="A157" t="str">
            <v>6454 АРОМАТНАЯ с/к с/н в/у 1/100 14шт.  ОСТАНКИНО</v>
          </cell>
          <cell r="D157">
            <v>572</v>
          </cell>
        </row>
        <row r="158">
          <cell r="A158" t="str">
            <v>6470 ВЕТЧ.МРАМОРНАЯ в/у_45с  ОСТАНКИНО</v>
          </cell>
          <cell r="D158">
            <v>8.49</v>
          </cell>
        </row>
        <row r="159">
          <cell r="A159" t="str">
            <v>6527 ШПИКАЧКИ СОЧНЫЕ ПМ сар б/о мгс 1*3 45с ОСТАНКИНО</v>
          </cell>
          <cell r="D159">
            <v>126.102</v>
          </cell>
        </row>
        <row r="160">
          <cell r="A160" t="str">
            <v>6528 ШПИКАЧКИ СОЧНЫЕ ПМ сар б/о мгс 0.4кг 45с  ОСТАНКИНО</v>
          </cell>
          <cell r="D160">
            <v>76</v>
          </cell>
        </row>
        <row r="161">
          <cell r="A161" t="str">
            <v>6586 МРАМОРНАЯ И БАЛЫКОВАЯ в/к с/н мгс 1/90 ОСТАНКИНО</v>
          </cell>
          <cell r="D161">
            <v>56</v>
          </cell>
        </row>
        <row r="162">
          <cell r="A162" t="str">
            <v>6602 БАВАРСКИЕ ПМ сос ц/о мгс 0,35кг 8шт.  ОСТАНКИНО</v>
          </cell>
          <cell r="D162">
            <v>137</v>
          </cell>
        </row>
        <row r="163">
          <cell r="A163" t="str">
            <v>6661 СОЧНЫЙ ГРИЛЬ ПМ сос п/о мгс 1.5*4_Маяк  ОСТАНКИНО</v>
          </cell>
          <cell r="D163">
            <v>9.25</v>
          </cell>
        </row>
        <row r="164">
          <cell r="A164" t="str">
            <v>6666 БОЯНСКАЯ Папа может п/к в/у 0,28кг 8 шт. ОСТАНКИНО</v>
          </cell>
          <cell r="D164">
            <v>372</v>
          </cell>
        </row>
        <row r="165">
          <cell r="A165" t="str">
            <v>6683 СЕРВЕЛАТ ЗЕРНИСТЫЙ ПМ в/к в/у 0,35кг  ОСТАНКИНО</v>
          </cell>
          <cell r="D165">
            <v>655</v>
          </cell>
        </row>
        <row r="166">
          <cell r="A166" t="str">
            <v>6684 СЕРВЕЛАТ КАРЕЛЬСКИЙ ПМ в/к в/у 0.28кг  ОСТАНКИНО</v>
          </cell>
          <cell r="D166">
            <v>505</v>
          </cell>
        </row>
        <row r="167">
          <cell r="A167" t="str">
            <v>6689 СЕРВЕЛАТ ОХОТНИЧИЙ ПМ в/к в/у 0,35кг 8шт  ОСТАНКИНО</v>
          </cell>
          <cell r="D167">
            <v>935</v>
          </cell>
        </row>
        <row r="168">
          <cell r="A168" t="str">
            <v>6697 СЕРВЕЛАТ ФИНСКИЙ ПМ в/к в/у 0,35кг 8шт.  ОСТАНКИНО</v>
          </cell>
          <cell r="D168">
            <v>1047</v>
          </cell>
        </row>
        <row r="169">
          <cell r="A169" t="str">
            <v>6713 СОЧНЫЙ ГРИЛЬ ПМ сос п/о мгс 0.41кг 8шт.  ОСТАНКИНО</v>
          </cell>
          <cell r="D169">
            <v>395</v>
          </cell>
        </row>
        <row r="170">
          <cell r="A170" t="str">
            <v>6722 СОЧНЫЕ ПМ сос п/о мгс 0,41кг 10шт.  ОСТАНКИНО</v>
          </cell>
          <cell r="D170">
            <v>8</v>
          </cell>
        </row>
        <row r="171">
          <cell r="A171" t="str">
            <v>6726 СЛИВОЧНЫЕ ПМ сос п/о мгс 0.41кг 10шт.  ОСТАНКИНО</v>
          </cell>
          <cell r="D171">
            <v>798</v>
          </cell>
        </row>
        <row r="172">
          <cell r="A172" t="str">
            <v>6759 МОЛОЧНЫЕ ГОСТ сос ц/о мгс 0.4кг 7шт.  ОСТАНКИНО</v>
          </cell>
          <cell r="D172">
            <v>17</v>
          </cell>
        </row>
        <row r="173">
          <cell r="A173" t="str">
            <v>6761 МОЛОЧНЫЕ ГОСТ сос ц/о мгс 1*4  ОСТАНКИНО</v>
          </cell>
          <cell r="D173">
            <v>2.0529999999999999</v>
          </cell>
        </row>
        <row r="174">
          <cell r="A174" t="str">
            <v>6762 СЛИВОЧНЫЕ сос ц/о мгс 0.41кг 8шт.  ОСТАНКИНО</v>
          </cell>
          <cell r="D174">
            <v>62</v>
          </cell>
        </row>
        <row r="175">
          <cell r="A175" t="str">
            <v>6764 СЛИВОЧНЫЕ сос ц/о мгс 1*4  ОСТАНКИНО</v>
          </cell>
          <cell r="D175">
            <v>2.101</v>
          </cell>
        </row>
        <row r="176">
          <cell r="A176" t="str">
            <v>6765 РУБЛЕНЫЕ сос ц/о мгс 0.36кг 6шт.  ОСТАНКИНО</v>
          </cell>
          <cell r="D176">
            <v>258</v>
          </cell>
        </row>
        <row r="177">
          <cell r="A177" t="str">
            <v>6767 РУБЛЕНЫЕ сос ц/о мгс 1*4  ОСТАНКИНО</v>
          </cell>
          <cell r="D177">
            <v>21.524000000000001</v>
          </cell>
        </row>
        <row r="178">
          <cell r="A178" t="str">
            <v>6768 С СЫРОМ сос ц/о мгс 0.41кг 6шт.  ОСТАНКИНО</v>
          </cell>
          <cell r="D178">
            <v>56</v>
          </cell>
        </row>
        <row r="179">
          <cell r="A179" t="str">
            <v>6770 ИСПАНСКИЕ сос ц/о мгс 0.41кг 6шт.  ОСТАНКИНО</v>
          </cell>
          <cell r="D179">
            <v>44</v>
          </cell>
        </row>
        <row r="180">
          <cell r="A180" t="str">
            <v>6773 САЛЯМИ Папа может п/к в/у 0,28кг 8шт.  ОСТАНКИНО</v>
          </cell>
          <cell r="D180">
            <v>133</v>
          </cell>
        </row>
        <row r="181">
          <cell r="A181" t="str">
            <v>6777 МЯСНЫЕ С ГОВЯДИНОЙ ПМ сос п/о мгс 0.4кг  ОСТАНКИНО</v>
          </cell>
          <cell r="D181">
            <v>323</v>
          </cell>
        </row>
        <row r="182">
          <cell r="A182" t="str">
            <v>6785 ВЕНСКАЯ САЛЯМИ п/к в/у 0.33кг 8шт.  ОСТАНКИНО</v>
          </cell>
          <cell r="D182">
            <v>103</v>
          </cell>
        </row>
        <row r="183">
          <cell r="A183" t="str">
            <v>6786 ВЕНСКАЯ САЛЯМИ п/к в/у  ОСТАНКИНО</v>
          </cell>
          <cell r="D183">
            <v>7.9279999999999999</v>
          </cell>
        </row>
        <row r="184">
          <cell r="A184" t="str">
            <v>6787 СЕРВЕЛАТ КРЕМЛЕВСКИЙ в/к в/у 0,33кг 8шт.  ОСТАНКИНО</v>
          </cell>
          <cell r="D184">
            <v>35</v>
          </cell>
        </row>
        <row r="185">
          <cell r="A185" t="str">
            <v>6788 СЕРВЕЛАТ КРЕМЛЕВСКИЙ в/к в/у  ОСТАНКИНО</v>
          </cell>
          <cell r="D185">
            <v>7.3140000000000001</v>
          </cell>
        </row>
        <row r="186">
          <cell r="A186" t="str">
            <v>6790 СЕРВЕЛАТ ЕВРОПЕЙСКИЙ в/к в/у  ОСТАНКИНО</v>
          </cell>
          <cell r="D186">
            <v>3.4460000000000002</v>
          </cell>
        </row>
        <row r="187">
          <cell r="A187" t="str">
            <v>6791 СЕРВЕЛАТ ПРЕМИУМ в/к в/у 0,33кг 8шт.  ОСТАНКИНО</v>
          </cell>
          <cell r="D187">
            <v>2</v>
          </cell>
        </row>
        <row r="188">
          <cell r="A188" t="str">
            <v>6793 БАЛЫКОВАЯ в/к в/у 0,33кг 8шт.  ОСТАНКИНО</v>
          </cell>
          <cell r="D188">
            <v>164</v>
          </cell>
        </row>
        <row r="189">
          <cell r="A189" t="str">
            <v>6795 ОСТАНКИНСКАЯ в/к в/у 0,33кг 8шт.  ОСТАНКИНО</v>
          </cell>
          <cell r="D189">
            <v>21</v>
          </cell>
        </row>
        <row r="190">
          <cell r="A190" t="str">
            <v>6807 СЕРВЕЛАТ ЕВРОПЕЙСКИЙ в/к в/у 0,33кг 8шт.  ОСТАНКИНО</v>
          </cell>
          <cell r="D190">
            <v>38</v>
          </cell>
        </row>
        <row r="191">
          <cell r="A191" t="str">
            <v>6829 МОЛОЧНЫЕ КЛАССИЧЕСКИЕ сос п/о мгс 2*4_С  ОСТАНКИНО</v>
          </cell>
          <cell r="D191">
            <v>232.73599999999999</v>
          </cell>
        </row>
        <row r="192">
          <cell r="A192" t="str">
            <v>6834 ПОСОЛЬСКАЯ ПМ с/к с/н в/у 1/100 10шт.  ОСТАНКИНО</v>
          </cell>
          <cell r="D192">
            <v>226</v>
          </cell>
        </row>
        <row r="193">
          <cell r="A193" t="str">
            <v>6837 ФИЛЕЙНЫЕ Папа Может сос ц/о мгс 0.4кг  ОСТАНКИНО</v>
          </cell>
          <cell r="D193">
            <v>172</v>
          </cell>
        </row>
        <row r="194">
          <cell r="A194" t="str">
            <v>6852 МОЛОЧНЫЕ ПРЕМИУМ ПМ сос п/о в/ у 1/350  ОСТАНКИНО</v>
          </cell>
          <cell r="D194">
            <v>561</v>
          </cell>
        </row>
        <row r="195">
          <cell r="A195" t="str">
            <v>6853 МОЛОЧНЫЕ ПРЕМИУМ ПМ сос п/о мгс 1*6  ОСТАНКИНО</v>
          </cell>
          <cell r="D195">
            <v>31.783999999999999</v>
          </cell>
        </row>
        <row r="196">
          <cell r="A196" t="str">
            <v>6854 МОЛОЧНЫЕ ПРЕМИУМ ПМ сос п/о мгс 0.6кг  ОСТАНКИНО</v>
          </cell>
          <cell r="D196">
            <v>162</v>
          </cell>
        </row>
        <row r="197">
          <cell r="A197" t="str">
            <v>6861 ДОМАШНИЙ РЕЦЕПТ Коровино вар п/о  ОСТАНКИНО</v>
          </cell>
          <cell r="D197">
            <v>88.971999999999994</v>
          </cell>
        </row>
        <row r="198">
          <cell r="A198" t="str">
            <v>6862 ДОМАШНИЙ РЕЦЕПТ СО ШПИК. Коровино вар п/о  ОСТАНКИНО</v>
          </cell>
          <cell r="D198">
            <v>23.864999999999998</v>
          </cell>
        </row>
        <row r="199">
          <cell r="A199" t="str">
            <v>6865 ВЕТЧ.НЕЖНАЯ Коровино п/о  ОСТАНКИНО</v>
          </cell>
          <cell r="D199">
            <v>28.471</v>
          </cell>
        </row>
        <row r="200">
          <cell r="A200" t="str">
            <v>6870 С ГОВЯДИНОЙ СН сос п/о мгс 1*6  ОСТАНКИНО</v>
          </cell>
          <cell r="D200">
            <v>28.016999999999999</v>
          </cell>
        </row>
        <row r="201">
          <cell r="A201" t="str">
            <v>6903 СОЧНЫЕ ПМ сос п/о мгс 0.41кг_osu  ОСТАНКИНО</v>
          </cell>
          <cell r="D201">
            <v>1184</v>
          </cell>
        </row>
        <row r="202">
          <cell r="A202" t="str">
            <v>6919 БЕКОН с/к с/н в/у 1/180 10шт.  ОСТАНКИНО</v>
          </cell>
          <cell r="D202">
            <v>139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46</v>
          </cell>
        </row>
        <row r="204">
          <cell r="A204" t="str">
            <v>БОНУС Z-ОСОБАЯ Коровино вар п/о (5324)  ОСТАНКИНО</v>
          </cell>
          <cell r="D204">
            <v>2.0059999999999998</v>
          </cell>
        </row>
        <row r="205">
          <cell r="A205" t="str">
            <v>БОНУС Z-ОСОБАЯ Коровино вар п/о 0.5кг_СНГ (6305)  ОСТАНКИНО</v>
          </cell>
          <cell r="D205">
            <v>8</v>
          </cell>
        </row>
        <row r="206">
          <cell r="A206" t="str">
            <v>БОНУС СОЧНЫЕ сос п/о мгс 0.41кг_UZ (6087)  ОСТАНКИНО</v>
          </cell>
          <cell r="D206">
            <v>36</v>
          </cell>
        </row>
        <row r="207">
          <cell r="A207" t="str">
            <v>БОНУС СОЧНЫЕ сос п/о мгс 1*6_UZ (6088)  ОСТАНКИНО</v>
          </cell>
          <cell r="D207">
            <v>5.37</v>
          </cell>
        </row>
        <row r="208">
          <cell r="A208" t="str">
            <v>БОНУС_273  Сосиски Сочинки с сочной грудинкой, МГС 0.4кг,   ПОКОМ</v>
          </cell>
          <cell r="D208">
            <v>462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D209">
            <v>3.67</v>
          </cell>
        </row>
        <row r="210">
          <cell r="A210" t="str">
            <v>БОНУС_Колбаса вареная Филейская ТМ Вязанка. ВЕС  ПОКОМ</v>
          </cell>
          <cell r="D210">
            <v>84.02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143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24.3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133</v>
          </cell>
        </row>
        <row r="214">
          <cell r="A214" t="str">
            <v>Бутербродная вареная 0,47 кг шт.  СПК</v>
          </cell>
          <cell r="D214">
            <v>34</v>
          </cell>
        </row>
        <row r="215">
          <cell r="A215" t="str">
            <v>Вацлавская п/к (черева) 390 гр.шт. термоус.пак  СПК</v>
          </cell>
          <cell r="D215">
            <v>31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209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356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523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90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5</v>
          </cell>
        </row>
        <row r="221">
          <cell r="A221" t="str">
            <v>Гуцульская с/к "КолбасГрад" 160 гр.шт. термоус. пак  СПК</v>
          </cell>
          <cell r="D221">
            <v>31</v>
          </cell>
        </row>
        <row r="222">
          <cell r="A222" t="str">
            <v>Деревенская рубленая вареная 350 гр.шт. термоус. пак.  СПК</v>
          </cell>
          <cell r="D222">
            <v>6</v>
          </cell>
        </row>
        <row r="223">
          <cell r="A223" t="str">
            <v>Докторская вареная в/с  СПК</v>
          </cell>
          <cell r="D223">
            <v>1.198</v>
          </cell>
        </row>
        <row r="224">
          <cell r="A224" t="str">
            <v>Докторская вареная в/с 0,47 кг шт.  СПК</v>
          </cell>
          <cell r="D224">
            <v>24.251999999999999</v>
          </cell>
        </row>
        <row r="225">
          <cell r="A225" t="str">
            <v>Докторская вареная термоус.пак. "Высокий вкус"  СПК</v>
          </cell>
          <cell r="D225">
            <v>4.0439999999999996</v>
          </cell>
        </row>
        <row r="226">
          <cell r="A226" t="str">
            <v>Жар-боллы с курочкой и сыром, ВЕС ТМ Зареченские  ПОКОМ</v>
          </cell>
          <cell r="D226">
            <v>69</v>
          </cell>
        </row>
        <row r="227">
          <cell r="A227" t="str">
            <v>Жар-ладушки с мясом ТМ Зареченские ВЕС ПОКОМ</v>
          </cell>
          <cell r="D227">
            <v>62.9</v>
          </cell>
        </row>
        <row r="228">
          <cell r="A228" t="str">
            <v>Жар-ладушки с яблоком и грушей ТМ Зареченские ВЕС ПОКОМ</v>
          </cell>
          <cell r="D228">
            <v>3.7</v>
          </cell>
        </row>
        <row r="229">
          <cell r="A229" t="str">
            <v>ЖАР-мени ВЕС ТМ Зареченские  ПОКОМ</v>
          </cell>
          <cell r="D229">
            <v>36.5</v>
          </cell>
        </row>
        <row r="230">
          <cell r="A230" t="str">
            <v>Классическая вареная 400 гр.шт.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210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199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55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194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161</v>
          </cell>
        </row>
        <row r="236">
          <cell r="A236" t="str">
            <v>Любительская вареная термоус.пак. "Высокий вкус"  СПК</v>
          </cell>
          <cell r="D236">
            <v>2.0339999999999998</v>
          </cell>
        </row>
        <row r="237">
          <cell r="A237" t="str">
            <v>Мини-пицца с ветчиной и сыром 0,3кг ТМ Зареченские  ПОКОМ</v>
          </cell>
          <cell r="D237">
            <v>3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55.5</v>
          </cell>
        </row>
        <row r="239">
          <cell r="A239" t="str">
            <v>Мини-сосиски в тесте 0,3кг ТМ Зареченские  ПОКОМ</v>
          </cell>
          <cell r="D239">
            <v>3</v>
          </cell>
        </row>
        <row r="240">
          <cell r="A240" t="str">
            <v>Мини-чебуречки с мясом  0,3кг ТМ Зареченские  ПОКОМ</v>
          </cell>
          <cell r="D240">
            <v>3</v>
          </cell>
        </row>
        <row r="241">
          <cell r="A241" t="str">
            <v>Мини-чебуречки с сыром и ветчиной 0,3кг ТМ Зареченские  ПОКОМ</v>
          </cell>
          <cell r="D241">
            <v>1</v>
          </cell>
        </row>
        <row r="242">
          <cell r="A242" t="str">
            <v>Мусульманская вареная "Просто выгодно"  СПК</v>
          </cell>
          <cell r="D242">
            <v>6.06</v>
          </cell>
        </row>
        <row r="243">
          <cell r="A243" t="str">
            <v>Мусульманская п/к "Просто выгодно" термофор.пак.  СПК</v>
          </cell>
          <cell r="D243">
            <v>2.016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451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425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312</v>
          </cell>
        </row>
        <row r="247">
          <cell r="A247" t="str">
            <v>Наггетсы с куриным филе и сыром ТМ Вязанка 0,25 кг ПОКОМ</v>
          </cell>
          <cell r="D247">
            <v>251</v>
          </cell>
        </row>
        <row r="248">
          <cell r="A248" t="str">
            <v>Наггетсы Хрустящие 0,3кг ТМ Зареченские  ПОКОМ</v>
          </cell>
          <cell r="D248">
            <v>1</v>
          </cell>
        </row>
        <row r="249">
          <cell r="A249" t="str">
            <v>Наггетсы Хрустящие ТМ Зареченские. ВЕС ПОКОМ</v>
          </cell>
          <cell r="D249">
            <v>102</v>
          </cell>
        </row>
        <row r="250">
          <cell r="A250" t="str">
            <v>Оригинальная с перцем с/к  СПК</v>
          </cell>
          <cell r="D250">
            <v>42.442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11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30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81</v>
          </cell>
        </row>
        <row r="254">
          <cell r="A254" t="str">
            <v>Пельмени Бигбули с мясом, Горячая штучка 0,43кг  ПОКОМ</v>
          </cell>
          <cell r="D254">
            <v>71</v>
          </cell>
        </row>
        <row r="255">
          <cell r="A255" t="str">
            <v>Пельмени Бигбули с мясом, Горячая штучка 0,9кг  ПОКОМ</v>
          </cell>
          <cell r="D255">
            <v>128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124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108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507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410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28.9</v>
          </cell>
        </row>
        <row r="262">
          <cell r="A262" t="str">
            <v>Пельмени Бульмени с говядиной и свининой Наваристые Горячая штучка ВЕС  ПОКОМ</v>
          </cell>
          <cell r="D262">
            <v>300</v>
          </cell>
        </row>
        <row r="263">
          <cell r="A263" t="str">
            <v>Пельмени Бульмени со сливочным маслом Горячая штучка 0,9 кг  ПОКОМ</v>
          </cell>
          <cell r="D263">
            <v>541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455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15</v>
          </cell>
        </row>
        <row r="266">
          <cell r="A266" t="str">
            <v>Пельмени Домашние со сливочным маслом 0,7кг, сфера ТМ Зареченские  ПОКОМ</v>
          </cell>
          <cell r="D266">
            <v>56</v>
          </cell>
        </row>
        <row r="267">
          <cell r="A267" t="str">
            <v>Пельмени Медвежьи ушки с фермерскими сливками 0,7кг  ПОКОМ</v>
          </cell>
          <cell r="D267">
            <v>50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58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55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282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97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160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164</v>
          </cell>
        </row>
        <row r="274">
          <cell r="A274" t="str">
            <v>Пельмени Сочные сфера 0,8 кг ТМ Стародворье  ПОКОМ</v>
          </cell>
          <cell r="D274">
            <v>14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яблоком и грушей 0,3кг ТМ Зареченские  ПОКОМ</v>
          </cell>
          <cell r="D276">
            <v>1</v>
          </cell>
        </row>
        <row r="277">
          <cell r="A277" t="str">
            <v>Покровская вареная 0,47 кг шт.  СПК</v>
          </cell>
          <cell r="D277">
            <v>2</v>
          </cell>
        </row>
        <row r="278">
          <cell r="A278" t="str">
            <v>Ричеза с/к 230 гр.шт.  СПК</v>
          </cell>
          <cell r="D278">
            <v>29</v>
          </cell>
        </row>
        <row r="279">
          <cell r="A279" t="str">
            <v>Сальчетти с/к 230 гр.шт.  СПК</v>
          </cell>
          <cell r="D279">
            <v>27</v>
          </cell>
        </row>
        <row r="280">
          <cell r="A280" t="str">
            <v>Салями Трюфель с/в "Эликатессе" 0,16 кг.шт.  СПК</v>
          </cell>
          <cell r="D280">
            <v>7</v>
          </cell>
        </row>
        <row r="281">
          <cell r="A281" t="str">
            <v>Сардельки "Докторские" (черева) ( в ср.защ.атм.) 1.0 кг. "Высокий вкус"  СПК</v>
          </cell>
          <cell r="D281">
            <v>23.369</v>
          </cell>
        </row>
        <row r="282">
          <cell r="A282" t="str">
            <v>Сардельки "Необыкновенные" (в ср.защ.атм.)  СПК</v>
          </cell>
          <cell r="D282">
            <v>5.1369999999999996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3.6819999999999999</v>
          </cell>
        </row>
        <row r="284">
          <cell r="A284" t="str">
            <v>Семейная с чесночком Экстра вареная 0,5 кг.шт.  СПК</v>
          </cell>
          <cell r="D284">
            <v>2</v>
          </cell>
        </row>
        <row r="285">
          <cell r="A285" t="str">
            <v>Сервелат Европейский в/к, в/с 0,38 кг.шт.термофор.пак  СПК</v>
          </cell>
          <cell r="D285">
            <v>6</v>
          </cell>
        </row>
        <row r="286">
          <cell r="A286" t="str">
            <v>Сервелат мелкозернистый в/к 0,5 кг.шт. термоус.пак. "Высокий вкус"  СПК</v>
          </cell>
          <cell r="D286">
            <v>29</v>
          </cell>
        </row>
        <row r="287">
          <cell r="A287" t="str">
            <v>Сервелат Финский в/к 0,38 кг.шт. термофор.пак.  СПК</v>
          </cell>
          <cell r="D287">
            <v>26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22</v>
          </cell>
        </row>
        <row r="289">
          <cell r="A289" t="str">
            <v>Сибирская особая с/к 0,235 кг шт.  СПК</v>
          </cell>
          <cell r="D289">
            <v>53</v>
          </cell>
        </row>
        <row r="290">
          <cell r="A290" t="str">
            <v>Славянская п/к 0,38 кг шт.термофор.пак.  СПК</v>
          </cell>
          <cell r="D290">
            <v>1</v>
          </cell>
        </row>
        <row r="291">
          <cell r="A291" t="str">
            <v>Сосиски "Баварские" 0,36 кг.шт. вак.упак.  СПК</v>
          </cell>
          <cell r="D291">
            <v>9</v>
          </cell>
        </row>
        <row r="292">
          <cell r="A292" t="str">
            <v>Сосиски "БОЛЬШАЯ SOSиска" (в ср.защ.атм.) 1,0 кг  СПК</v>
          </cell>
          <cell r="D292">
            <v>5.22</v>
          </cell>
        </row>
        <row r="293">
          <cell r="A293" t="str">
            <v>Сосиски "Молочные" 0,36 кг.шт. вак.упак.  СПК</v>
          </cell>
          <cell r="D293">
            <v>10</v>
          </cell>
        </row>
        <row r="294">
          <cell r="A294" t="str">
            <v>Сосиски Мусульманские "Просто выгодно" (в ср.защ.атм.)  СПК</v>
          </cell>
          <cell r="D294">
            <v>9.8979999999999997</v>
          </cell>
        </row>
        <row r="295">
          <cell r="A295" t="str">
            <v>Сосиски Хот-дог ВЕС (лоток с ср.защ.атм.)   СПК</v>
          </cell>
          <cell r="D295">
            <v>12.87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98.44</v>
          </cell>
        </row>
        <row r="298">
          <cell r="A298" t="str">
            <v>Торо Неро с/в "Эликатессе" 140 гр.шт.  СПК</v>
          </cell>
          <cell r="D298">
            <v>4</v>
          </cell>
        </row>
        <row r="299">
          <cell r="A299" t="str">
            <v>Уши свиные копченые к пиву 0,15кг нар. д/ф шт.  СПК</v>
          </cell>
          <cell r="D299">
            <v>8</v>
          </cell>
        </row>
        <row r="300">
          <cell r="A300" t="str">
            <v>Фестивальная пора с/к 100 гр.шт.нар. (лоток с ср.защ.атм.)  СПК</v>
          </cell>
          <cell r="D300">
            <v>2</v>
          </cell>
        </row>
        <row r="301">
          <cell r="A301" t="str">
            <v>Фестивальная пора с/к 235 гр.шт.  СПК</v>
          </cell>
          <cell r="D301">
            <v>68</v>
          </cell>
        </row>
        <row r="302">
          <cell r="A302" t="str">
            <v>Фрай-пицца с ветчиной и грибами 3,0 кг ТМ Зареченские ТС Зареченские продукты. ВЕС ПОКОМ</v>
          </cell>
          <cell r="D302">
            <v>3</v>
          </cell>
        </row>
        <row r="303">
          <cell r="A303" t="str">
            <v>Фуэт с/в "Эликатессе" 160 гр.шт.  СПК</v>
          </cell>
          <cell r="D303">
            <v>8</v>
          </cell>
        </row>
        <row r="304">
          <cell r="A304" t="str">
            <v>Хинкали Классические ТМ Зареченские ВЕС ПОКОМ</v>
          </cell>
          <cell r="D304">
            <v>20</v>
          </cell>
        </row>
        <row r="305">
          <cell r="A305" t="str">
            <v>Хотстеры ТМ Горячая штучка ТС Хотстеры 0,25 кг зам  ПОКОМ</v>
          </cell>
          <cell r="D305">
            <v>322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114</v>
          </cell>
        </row>
        <row r="307">
          <cell r="A307" t="str">
            <v>Хрустящие крылышки ТМ Горячая штучка 0,3 кг зам  ПОКОМ</v>
          </cell>
          <cell r="D307">
            <v>125</v>
          </cell>
        </row>
        <row r="308">
          <cell r="A308" t="str">
            <v>Чебупай сочное яблоко ТМ Горячая штучка 0,2 кг зам.  ПОКОМ</v>
          </cell>
          <cell r="D308">
            <v>30</v>
          </cell>
        </row>
        <row r="309">
          <cell r="A309" t="str">
            <v>Чебупай спелая вишня ТМ Горячая штучка 0,2 кг зам.  ПОКОМ</v>
          </cell>
          <cell r="D309">
            <v>33</v>
          </cell>
        </row>
        <row r="310">
          <cell r="A310" t="str">
            <v>Чебупели Курочка гриль ТМ Горячая штучка, 0,3 кг зам  ПОКОМ</v>
          </cell>
          <cell r="D310">
            <v>109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600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617</v>
          </cell>
        </row>
        <row r="313">
          <cell r="A313" t="str">
            <v>Чебуреки Мясные вес 2,7 кг ТМ Зареченские ВЕС ПОКОМ</v>
          </cell>
          <cell r="D313">
            <v>5.4</v>
          </cell>
        </row>
        <row r="314">
          <cell r="A314" t="str">
            <v>Чебуреки сочные ВЕС ТМ Зареченские  ПОКОМ</v>
          </cell>
          <cell r="D314">
            <v>100</v>
          </cell>
        </row>
        <row r="315">
          <cell r="A315" t="str">
            <v>Шпикачки Русские (черева) (в ср.защ.атм.) "Высокий вкус"  СПК</v>
          </cell>
          <cell r="D315">
            <v>9.1199999999999992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8</v>
          </cell>
        </row>
        <row r="317">
          <cell r="A317" t="str">
            <v>Юбилейная с/к 0,10 кг.шт. нарезка (лоток с ср.защ.атм.)  СПК</v>
          </cell>
          <cell r="D317">
            <v>19</v>
          </cell>
        </row>
        <row r="318">
          <cell r="A318" t="str">
            <v>Юбилейная с/к 0,235 кг.шт.  СПК</v>
          </cell>
          <cell r="D318">
            <v>120</v>
          </cell>
        </row>
        <row r="319">
          <cell r="A319" t="str">
            <v>Итого</v>
          </cell>
          <cell r="D319">
            <v>55709.459000000003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4.6640625" style="1" customWidth="1"/>
    <col min="2" max="2" width="3.832031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0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76</v>
      </c>
      <c r="H4" s="10" t="s">
        <v>77</v>
      </c>
      <c r="I4" s="10" t="s">
        <v>78</v>
      </c>
      <c r="J4" s="10" t="s">
        <v>79</v>
      </c>
      <c r="K4" s="10" t="s">
        <v>80</v>
      </c>
      <c r="L4" s="10" t="s">
        <v>80</v>
      </c>
      <c r="M4" s="10" t="s">
        <v>80</v>
      </c>
      <c r="N4" s="11" t="s">
        <v>81</v>
      </c>
      <c r="O4" s="1" t="s">
        <v>82</v>
      </c>
      <c r="P4" s="12" t="s">
        <v>80</v>
      </c>
      <c r="Q4" s="1" t="s">
        <v>83</v>
      </c>
      <c r="R4" s="1" t="s">
        <v>84</v>
      </c>
      <c r="S4" s="11" t="s">
        <v>82</v>
      </c>
      <c r="T4" s="11" t="s">
        <v>82</v>
      </c>
      <c r="U4" s="11" t="s">
        <v>85</v>
      </c>
      <c r="V4" s="11" t="s">
        <v>86</v>
      </c>
      <c r="W4" s="13" t="s">
        <v>87</v>
      </c>
      <c r="X4" s="14" t="s">
        <v>88</v>
      </c>
      <c r="Y4" s="15" t="s">
        <v>89</v>
      </c>
      <c r="Z4" s="11" t="s">
        <v>90</v>
      </c>
      <c r="AA4" s="15" t="s">
        <v>91</v>
      </c>
      <c r="AB4" s="11" t="s">
        <v>92</v>
      </c>
      <c r="AC4" s="11" t="s">
        <v>93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94</v>
      </c>
      <c r="P5" s="17" t="s">
        <v>95</v>
      </c>
      <c r="S5" s="17" t="s">
        <v>96</v>
      </c>
      <c r="T5" s="17" t="s">
        <v>97</v>
      </c>
      <c r="U5" s="17" t="s">
        <v>98</v>
      </c>
    </row>
    <row r="6" spans="1:31" ht="11.1" customHeight="1" x14ac:dyDescent="0.2">
      <c r="A6" s="6"/>
      <c r="B6" s="6"/>
      <c r="C6" s="3"/>
      <c r="D6" s="3"/>
      <c r="E6" s="9">
        <f>SUM(E7:E105)</f>
        <v>52185.880000000012</v>
      </c>
      <c r="F6" s="9">
        <f>SUM(F7:F105)</f>
        <v>48144.351999999999</v>
      </c>
      <c r="I6" s="9">
        <f>SUM(I7:I105)</f>
        <v>52105.741000000002</v>
      </c>
      <c r="J6" s="9">
        <f t="shared" ref="J6:P6" si="0">SUM(J7:J105)</f>
        <v>80.13900000000001</v>
      </c>
      <c r="K6" s="9">
        <f t="shared" si="0"/>
        <v>14794.5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8953.1760000000013</v>
      </c>
      <c r="P6" s="9">
        <f t="shared" si="0"/>
        <v>26474</v>
      </c>
      <c r="S6" s="9">
        <f t="shared" ref="S6" si="1">SUM(S7:S105)</f>
        <v>7639.8312000000014</v>
      </c>
      <c r="T6" s="9">
        <f t="shared" ref="T6" si="2">SUM(T7:T105)</f>
        <v>8630.3160000000025</v>
      </c>
      <c r="U6" s="9">
        <f t="shared" ref="U6" si="3">SUM(U7:U105)</f>
        <v>9410.4399999999987</v>
      </c>
      <c r="V6" s="9">
        <f t="shared" ref="V6" si="4">SUM(V7:V105)</f>
        <v>7420</v>
      </c>
      <c r="Y6" s="9">
        <f t="shared" ref="Y6" si="5">SUM(Y7:Y105)</f>
        <v>26474</v>
      </c>
      <c r="AA6" s="9">
        <f t="shared" ref="AA6:AC6" si="6">SUM(AA7:AA105)</f>
        <v>2824.7260068510063</v>
      </c>
      <c r="AC6" s="9">
        <f t="shared" si="6"/>
        <v>13037.4</v>
      </c>
    </row>
    <row r="7" spans="1:31" s="1" customFormat="1" ht="21.95" customHeight="1" outlineLevel="1" x14ac:dyDescent="0.2">
      <c r="A7" s="7" t="s">
        <v>40</v>
      </c>
      <c r="B7" s="7" t="s">
        <v>8</v>
      </c>
      <c r="C7" s="8">
        <v>-544.40200000000004</v>
      </c>
      <c r="D7" s="8">
        <v>11.1</v>
      </c>
      <c r="E7" s="21">
        <v>175.2</v>
      </c>
      <c r="F7" s="22">
        <v>-719.60199999999998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186.00200000000001</v>
      </c>
      <c r="J7" s="16">
        <f>E7-I7</f>
        <v>-10.802000000000021</v>
      </c>
      <c r="K7" s="16">
        <f>VLOOKUP(A:A,[1]TDSheet!$A:$P,16,0)</f>
        <v>0</v>
      </c>
      <c r="L7" s="16"/>
      <c r="M7" s="16"/>
      <c r="N7" s="16"/>
      <c r="O7" s="16">
        <f>(E7-V7)/5</f>
        <v>35.04</v>
      </c>
      <c r="P7" s="18"/>
      <c r="Q7" s="19">
        <f>(F7+K7+P7)/O7</f>
        <v>-20.536586757990868</v>
      </c>
      <c r="R7" s="16">
        <f>F7/O7</f>
        <v>-20.536586757990868</v>
      </c>
      <c r="S7" s="16">
        <f>VLOOKUP(A:A,[1]TDSheet!$A:$S,19,0)</f>
        <v>45.900400000000005</v>
      </c>
      <c r="T7" s="16">
        <f>VLOOKUP(A:A,[1]TDSheet!$A:$T,20,0)</f>
        <v>54.879999999999995</v>
      </c>
      <c r="U7" s="16">
        <f>VLOOKUP(A:A,[3]TDSheet!$A:$D,4,0)</f>
        <v>24.3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P7+0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41</v>
      </c>
      <c r="B8" s="7" t="s">
        <v>9</v>
      </c>
      <c r="C8" s="8">
        <v>-1835</v>
      </c>
      <c r="D8" s="8">
        <v>29</v>
      </c>
      <c r="E8" s="21">
        <v>484</v>
      </c>
      <c r="F8" s="22">
        <v>-2311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502</v>
      </c>
      <c r="J8" s="16">
        <f t="shared" ref="J8:J71" si="7">E8-I8</f>
        <v>-18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96.8</v>
      </c>
      <c r="P8" s="18"/>
      <c r="Q8" s="19">
        <f t="shared" ref="Q8:Q71" si="9">(F8+K8+P8)/O8</f>
        <v>-23.873966942148762</v>
      </c>
      <c r="R8" s="16">
        <f t="shared" ref="R8:R71" si="10">F8/O8</f>
        <v>-23.873966942148762</v>
      </c>
      <c r="S8" s="16">
        <f>VLOOKUP(A:A,[1]TDSheet!$A:$S,19,0)</f>
        <v>100.8</v>
      </c>
      <c r="T8" s="16">
        <f>VLOOKUP(A:A,[1]TDSheet!$A:$T,20,0)</f>
        <v>111.2</v>
      </c>
      <c r="U8" s="16">
        <f>VLOOKUP(A:A,[3]TDSheet!$A:$D,4,0)</f>
        <v>133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71" si="11">P8+0</f>
        <v>0</v>
      </c>
      <c r="Z8" s="16">
        <f>VLOOKUP(A:A,[1]TDSheet!$A:$Z,26,0)</f>
        <v>0</v>
      </c>
      <c r="AA8" s="16">
        <v>0</v>
      </c>
      <c r="AB8" s="20">
        <f>VLOOKUP(A:A,[1]TDSheet!$A:$AB,28,0)</f>
        <v>0</v>
      </c>
      <c r="AC8" s="16">
        <f t="shared" ref="AC8:AC71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628</v>
      </c>
      <c r="D9" s="8">
        <v>548</v>
      </c>
      <c r="E9" s="8">
        <v>599</v>
      </c>
      <c r="F9" s="8">
        <v>550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619</v>
      </c>
      <c r="J9" s="16">
        <f t="shared" si="7"/>
        <v>-20</v>
      </c>
      <c r="K9" s="16">
        <f>VLOOKUP(A:A,[1]TDSheet!$A:$P,16,0)</f>
        <v>165</v>
      </c>
      <c r="L9" s="16"/>
      <c r="M9" s="16"/>
      <c r="N9" s="16"/>
      <c r="O9" s="16">
        <f t="shared" si="8"/>
        <v>119.8</v>
      </c>
      <c r="P9" s="18">
        <v>500</v>
      </c>
      <c r="Q9" s="19">
        <f t="shared" si="9"/>
        <v>10.141903171953256</v>
      </c>
      <c r="R9" s="16">
        <f t="shared" si="10"/>
        <v>4.5909849749582641</v>
      </c>
      <c r="S9" s="16">
        <f>VLOOKUP(A:A,[1]TDSheet!$A:$S,19,0)</f>
        <v>82.2</v>
      </c>
      <c r="T9" s="16">
        <f>VLOOKUP(A:A,[1]TDSheet!$A:$T,20,0)</f>
        <v>101.4</v>
      </c>
      <c r="U9" s="16">
        <f>VLOOKUP(A:A,[3]TDSheet!$A:$D,4,0)</f>
        <v>209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11"/>
        <v>500</v>
      </c>
      <c r="Z9" s="16">
        <f>VLOOKUP(A:A,[1]TDSheet!$A:$Z,26,0)</f>
        <v>0</v>
      </c>
      <c r="AA9" s="16">
        <f>Y9/12</f>
        <v>41.666666666666664</v>
      </c>
      <c r="AB9" s="20">
        <f>VLOOKUP(A:A,[1]TDSheet!$A:$AB,28,0)</f>
        <v>0.3</v>
      </c>
      <c r="AC9" s="16">
        <f t="shared" si="12"/>
        <v>150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1943</v>
      </c>
      <c r="D10" s="8">
        <v>2442</v>
      </c>
      <c r="E10" s="8">
        <v>2433</v>
      </c>
      <c r="F10" s="8">
        <v>1897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2434</v>
      </c>
      <c r="J10" s="16">
        <f t="shared" si="7"/>
        <v>-1</v>
      </c>
      <c r="K10" s="16">
        <f>VLOOKUP(A:A,[1]TDSheet!$A:$P,16,0)</f>
        <v>720</v>
      </c>
      <c r="L10" s="16"/>
      <c r="M10" s="16"/>
      <c r="N10" s="16"/>
      <c r="O10" s="16">
        <f t="shared" si="8"/>
        <v>366.6</v>
      </c>
      <c r="P10" s="18">
        <v>1010</v>
      </c>
      <c r="Q10" s="19">
        <f t="shared" si="9"/>
        <v>9.8936170212765955</v>
      </c>
      <c r="R10" s="16">
        <f t="shared" si="10"/>
        <v>5.1745771958537912</v>
      </c>
      <c r="S10" s="16">
        <f>VLOOKUP(A:A,[1]TDSheet!$A:$S,19,0)</f>
        <v>287.60000000000002</v>
      </c>
      <c r="T10" s="16">
        <f>VLOOKUP(A:A,[1]TDSheet!$A:$T,20,0)</f>
        <v>345</v>
      </c>
      <c r="U10" s="16">
        <f>VLOOKUP(A:A,[3]TDSheet!$A:$D,4,0)</f>
        <v>356</v>
      </c>
      <c r="V10" s="16">
        <f>VLOOKUP(A:A,[1]TDSheet!$A:$V,22,0)</f>
        <v>600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1010</v>
      </c>
      <c r="Z10" s="16" t="str">
        <f>VLOOKUP(A:A,[1]TDSheet!$A:$Z,26,0)</f>
        <v>апр яб</v>
      </c>
      <c r="AA10" s="16">
        <f>Y10/12</f>
        <v>84.166666666666671</v>
      </c>
      <c r="AB10" s="20">
        <f>VLOOKUP(A:A,[1]TDSheet!$A:$AB,28,0)</f>
        <v>0.3</v>
      </c>
      <c r="AC10" s="16">
        <f t="shared" si="12"/>
        <v>303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1581</v>
      </c>
      <c r="D11" s="8">
        <v>3293</v>
      </c>
      <c r="E11" s="8">
        <v>2713</v>
      </c>
      <c r="F11" s="8">
        <v>2095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2753</v>
      </c>
      <c r="J11" s="16">
        <f t="shared" si="7"/>
        <v>-40</v>
      </c>
      <c r="K11" s="16">
        <f>VLOOKUP(A:A,[1]TDSheet!$A:$P,16,0)</f>
        <v>170</v>
      </c>
      <c r="L11" s="16"/>
      <c r="M11" s="16"/>
      <c r="N11" s="16"/>
      <c r="O11" s="16">
        <f t="shared" si="8"/>
        <v>350.6</v>
      </c>
      <c r="P11" s="18">
        <v>1180</v>
      </c>
      <c r="Q11" s="19">
        <f t="shared" si="9"/>
        <v>9.8260125499144326</v>
      </c>
      <c r="R11" s="16">
        <f t="shared" si="10"/>
        <v>5.9754706217912146</v>
      </c>
      <c r="S11" s="16">
        <f>VLOOKUP(A:A,[1]TDSheet!$A:$S,19,0)</f>
        <v>298.60000000000002</v>
      </c>
      <c r="T11" s="16">
        <f>VLOOKUP(A:A,[1]TDSheet!$A:$T,20,0)</f>
        <v>344.8</v>
      </c>
      <c r="U11" s="16">
        <f>VLOOKUP(A:A,[3]TDSheet!$A:$D,4,0)</f>
        <v>523</v>
      </c>
      <c r="V11" s="16">
        <f>VLOOKUP(A:A,[1]TDSheet!$A:$V,22,0)</f>
        <v>960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1180</v>
      </c>
      <c r="Z11" s="16">
        <f>VLOOKUP(A:A,[1]TDSheet!$A:$Z,26,0)</f>
        <v>0</v>
      </c>
      <c r="AA11" s="16">
        <f>Y11/12</f>
        <v>98.333333333333329</v>
      </c>
      <c r="AB11" s="20">
        <f>VLOOKUP(A:A,[1]TDSheet!$A:$AB,28,0)</f>
        <v>0.3</v>
      </c>
      <c r="AC11" s="16">
        <f t="shared" si="12"/>
        <v>354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448</v>
      </c>
      <c r="D12" s="8">
        <v>338</v>
      </c>
      <c r="E12" s="8">
        <v>414</v>
      </c>
      <c r="F12" s="8">
        <v>370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370</v>
      </c>
      <c r="J12" s="16">
        <f t="shared" si="7"/>
        <v>44</v>
      </c>
      <c r="K12" s="16">
        <f>VLOOKUP(A:A,[1]TDSheet!$A:$P,16,0)</f>
        <v>330</v>
      </c>
      <c r="L12" s="16"/>
      <c r="M12" s="16"/>
      <c r="N12" s="16"/>
      <c r="O12" s="16">
        <f t="shared" si="8"/>
        <v>82.8</v>
      </c>
      <c r="P12" s="18">
        <v>330</v>
      </c>
      <c r="Q12" s="19">
        <f t="shared" si="9"/>
        <v>12.439613526570049</v>
      </c>
      <c r="R12" s="16">
        <f t="shared" si="10"/>
        <v>4.4685990338164254</v>
      </c>
      <c r="S12" s="16">
        <f>VLOOKUP(A:A,[1]TDSheet!$A:$S,19,0)</f>
        <v>60.6</v>
      </c>
      <c r="T12" s="16">
        <f>VLOOKUP(A:A,[1]TDSheet!$A:$T,20,0)</f>
        <v>46.8</v>
      </c>
      <c r="U12" s="16">
        <f>VLOOKUP(A:A,[3]TDSheet!$A:$D,4,0)</f>
        <v>90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11"/>
        <v>330</v>
      </c>
      <c r="Z12" s="16">
        <f>VLOOKUP(A:A,[1]TDSheet!$A:$Z,26,0)</f>
        <v>0</v>
      </c>
      <c r="AA12" s="16">
        <f>Y12/24</f>
        <v>13.75</v>
      </c>
      <c r="AB12" s="20">
        <f>VLOOKUP(A:A,[1]TDSheet!$A:$AB,28,0)</f>
        <v>0.09</v>
      </c>
      <c r="AC12" s="16">
        <f t="shared" si="12"/>
        <v>29.7</v>
      </c>
      <c r="AD12" s="16"/>
      <c r="AE12" s="16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297.899</v>
      </c>
      <c r="D13" s="8">
        <v>66</v>
      </c>
      <c r="E13" s="8">
        <v>213</v>
      </c>
      <c r="F13" s="8">
        <v>135.899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228.4</v>
      </c>
      <c r="J13" s="16">
        <f t="shared" si="7"/>
        <v>-15.400000000000006</v>
      </c>
      <c r="K13" s="16">
        <f>VLOOKUP(A:A,[1]TDSheet!$A:$P,16,0)</f>
        <v>84</v>
      </c>
      <c r="L13" s="16"/>
      <c r="M13" s="16"/>
      <c r="N13" s="16"/>
      <c r="O13" s="16">
        <f t="shared" si="8"/>
        <v>42.6</v>
      </c>
      <c r="P13" s="18">
        <v>210</v>
      </c>
      <c r="Q13" s="19">
        <f t="shared" si="9"/>
        <v>10.091525821596244</v>
      </c>
      <c r="R13" s="16">
        <f t="shared" si="10"/>
        <v>3.1901173708920187</v>
      </c>
      <c r="S13" s="16">
        <f>VLOOKUP(A:A,[1]TDSheet!$A:$S,19,0)</f>
        <v>34.799999999999997</v>
      </c>
      <c r="T13" s="16">
        <f>VLOOKUP(A:A,[1]TDSheet!$A:$T,20,0)</f>
        <v>30.6</v>
      </c>
      <c r="U13" s="16">
        <f>VLOOKUP(A:A,[3]TDSheet!$A:$D,4,0)</f>
        <v>69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210</v>
      </c>
      <c r="Z13" s="16" t="e">
        <f>VLOOKUP(A:A,[1]TDSheet!$A:$Z,26,0)</f>
        <v>#N/A</v>
      </c>
      <c r="AA13" s="16">
        <f>Y13/3</f>
        <v>70</v>
      </c>
      <c r="AB13" s="20">
        <f>VLOOKUP(A:A,[1]TDSheet!$A:$AB,28,0)</f>
        <v>1</v>
      </c>
      <c r="AC13" s="16">
        <f t="shared" si="12"/>
        <v>210</v>
      </c>
      <c r="AD13" s="16"/>
      <c r="AE13" s="16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395.75599999999997</v>
      </c>
      <c r="D14" s="8">
        <v>162.80000000000001</v>
      </c>
      <c r="E14" s="8">
        <v>185</v>
      </c>
      <c r="F14" s="8">
        <v>366.15600000000001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195.405</v>
      </c>
      <c r="J14" s="16">
        <f t="shared" si="7"/>
        <v>-10.405000000000001</v>
      </c>
      <c r="K14" s="16">
        <f>VLOOKUP(A:A,[1]TDSheet!$A:$P,16,0)</f>
        <v>0</v>
      </c>
      <c r="L14" s="16"/>
      <c r="M14" s="16"/>
      <c r="N14" s="16"/>
      <c r="O14" s="16">
        <f t="shared" si="8"/>
        <v>37</v>
      </c>
      <c r="P14" s="18"/>
      <c r="Q14" s="19">
        <f t="shared" si="9"/>
        <v>9.896108108108109</v>
      </c>
      <c r="R14" s="16">
        <f t="shared" si="10"/>
        <v>9.896108108108109</v>
      </c>
      <c r="S14" s="16">
        <f>VLOOKUP(A:A,[1]TDSheet!$A:$S,19,0)</f>
        <v>42.9208</v>
      </c>
      <c r="T14" s="16">
        <f>VLOOKUP(A:A,[1]TDSheet!$A:$T,20,0)</f>
        <v>47.38</v>
      </c>
      <c r="U14" s="16">
        <f>VLOOKUP(A:A,[3]TDSheet!$A:$D,4,0)</f>
        <v>62.9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Y14/3.7</f>
        <v>0</v>
      </c>
      <c r="AB14" s="20">
        <f>VLOOKUP(A:A,[1]TDSheet!$A:$AB,28,0)</f>
        <v>1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141.4</v>
      </c>
      <c r="D15" s="8">
        <v>3.7</v>
      </c>
      <c r="E15" s="8">
        <v>44.4</v>
      </c>
      <c r="F15" s="8">
        <v>89.6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48.100999999999999</v>
      </c>
      <c r="J15" s="16">
        <f t="shared" si="7"/>
        <v>-3.7010000000000005</v>
      </c>
      <c r="K15" s="16">
        <f>VLOOKUP(A:A,[1]TDSheet!$A:$P,16,0)</f>
        <v>0</v>
      </c>
      <c r="L15" s="16"/>
      <c r="M15" s="16"/>
      <c r="N15" s="16"/>
      <c r="O15" s="16">
        <f t="shared" si="8"/>
        <v>8.879999999999999</v>
      </c>
      <c r="P15" s="18"/>
      <c r="Q15" s="19">
        <f t="shared" si="9"/>
        <v>10.09009009009009</v>
      </c>
      <c r="R15" s="16">
        <f t="shared" si="10"/>
        <v>10.09009009009009</v>
      </c>
      <c r="S15" s="16">
        <f>VLOOKUP(A:A,[1]TDSheet!$A:$S,19,0)</f>
        <v>5.18</v>
      </c>
      <c r="T15" s="16">
        <f>VLOOKUP(A:A,[1]TDSheet!$A:$T,20,0)</f>
        <v>10.36</v>
      </c>
      <c r="U15" s="16">
        <f>VLOOKUP(A:A,[3]TDSheet!$A:$D,4,0)</f>
        <v>3.7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16" t="str">
        <f>VLOOKUP(A:A,[1]TDSheet!$A:$Z,26,0)</f>
        <v>увел</v>
      </c>
      <c r="AA15" s="16">
        <f>Y15/3.5</f>
        <v>0</v>
      </c>
      <c r="AB15" s="20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149</v>
      </c>
      <c r="D16" s="8">
        <v>198</v>
      </c>
      <c r="E16" s="8">
        <v>168.5</v>
      </c>
      <c r="F16" s="8">
        <v>178.5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162.69999999999999</v>
      </c>
      <c r="J16" s="16">
        <f t="shared" si="7"/>
        <v>5.8000000000000114</v>
      </c>
      <c r="K16" s="16">
        <f>VLOOKUP(A:A,[1]TDSheet!$A:$P,16,0)</f>
        <v>65.5</v>
      </c>
      <c r="L16" s="16"/>
      <c r="M16" s="16"/>
      <c r="N16" s="16"/>
      <c r="O16" s="16">
        <f t="shared" si="8"/>
        <v>33.700000000000003</v>
      </c>
      <c r="P16" s="18">
        <v>130</v>
      </c>
      <c r="Q16" s="19">
        <f t="shared" si="9"/>
        <v>11.097922848664687</v>
      </c>
      <c r="R16" s="16">
        <f t="shared" si="10"/>
        <v>5.2967359050445095</v>
      </c>
      <c r="S16" s="16">
        <f>VLOOKUP(A:A,[1]TDSheet!$A:$S,19,0)</f>
        <v>26.4</v>
      </c>
      <c r="T16" s="16">
        <f>VLOOKUP(A:A,[1]TDSheet!$A:$T,20,0)</f>
        <v>34</v>
      </c>
      <c r="U16" s="16">
        <f>VLOOKUP(A:A,[3]TDSheet!$A:$D,4,0)</f>
        <v>36.5</v>
      </c>
      <c r="V16" s="16">
        <f>VLOOKUP(A:A,[1]TDSheet!$A:$V,22,0)</f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11"/>
        <v>130</v>
      </c>
      <c r="Z16" s="16" t="e">
        <f>VLOOKUP(A:A,[1]TDSheet!$A:$Z,26,0)</f>
        <v>#N/A</v>
      </c>
      <c r="AA16" s="16">
        <f>Y16/5.5</f>
        <v>23.636363636363637</v>
      </c>
      <c r="AB16" s="20">
        <f>VLOOKUP(A:A,[1]TDSheet!$A:$AB,28,0)</f>
        <v>1</v>
      </c>
      <c r="AC16" s="16">
        <f t="shared" si="12"/>
        <v>130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657</v>
      </c>
      <c r="D17" s="8">
        <v>542</v>
      </c>
      <c r="E17" s="8">
        <v>623</v>
      </c>
      <c r="F17" s="8">
        <v>547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636</v>
      </c>
      <c r="J17" s="16">
        <f t="shared" si="7"/>
        <v>-13</v>
      </c>
      <c r="K17" s="16">
        <f>VLOOKUP(A:A,[1]TDSheet!$A:$P,16,0)</f>
        <v>170</v>
      </c>
      <c r="L17" s="16"/>
      <c r="M17" s="16"/>
      <c r="N17" s="16"/>
      <c r="O17" s="16">
        <f t="shared" si="8"/>
        <v>124.6</v>
      </c>
      <c r="P17" s="18">
        <v>505</v>
      </c>
      <c r="Q17" s="19">
        <f t="shared" si="9"/>
        <v>9.8073836276083473</v>
      </c>
      <c r="R17" s="16">
        <f t="shared" si="10"/>
        <v>4.3900481540930985</v>
      </c>
      <c r="S17" s="16">
        <f>VLOOKUP(A:A,[1]TDSheet!$A:$S,19,0)</f>
        <v>102.8</v>
      </c>
      <c r="T17" s="16">
        <f>VLOOKUP(A:A,[1]TDSheet!$A:$T,20,0)</f>
        <v>113.4</v>
      </c>
      <c r="U17" s="16">
        <f>VLOOKUP(A:A,[3]TDSheet!$A:$D,4,0)</f>
        <v>194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11"/>
        <v>505</v>
      </c>
      <c r="Z17" s="16" t="str">
        <f>VLOOKUP(A:A,[1]TDSheet!$A:$Z,26,0)</f>
        <v>апр яб</v>
      </c>
      <c r="AA17" s="16">
        <f>Y17/12</f>
        <v>42.083333333333336</v>
      </c>
      <c r="AB17" s="20">
        <f>VLOOKUP(A:A,[1]TDSheet!$A:$AB,28,0)</f>
        <v>0.25</v>
      </c>
      <c r="AC17" s="16">
        <f t="shared" si="12"/>
        <v>126.25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1026</v>
      </c>
      <c r="D18" s="8">
        <v>1723</v>
      </c>
      <c r="E18" s="8">
        <v>1661</v>
      </c>
      <c r="F18" s="8">
        <v>1052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1661</v>
      </c>
      <c r="J18" s="16">
        <f t="shared" si="7"/>
        <v>0</v>
      </c>
      <c r="K18" s="16">
        <f>VLOOKUP(A:A,[1]TDSheet!$A:$P,16,0)</f>
        <v>140</v>
      </c>
      <c r="L18" s="16"/>
      <c r="M18" s="16"/>
      <c r="N18" s="16"/>
      <c r="O18" s="16">
        <f t="shared" si="8"/>
        <v>140.19999999999999</v>
      </c>
      <c r="P18" s="18">
        <v>170</v>
      </c>
      <c r="Q18" s="19">
        <f t="shared" si="9"/>
        <v>9.7146932952924399</v>
      </c>
      <c r="R18" s="16">
        <f t="shared" si="10"/>
        <v>7.5035663338088447</v>
      </c>
      <c r="S18" s="16">
        <f>VLOOKUP(A:A,[1]TDSheet!$A:$S,19,0)</f>
        <v>107.6</v>
      </c>
      <c r="T18" s="16">
        <f>VLOOKUP(A:A,[1]TDSheet!$A:$T,20,0)</f>
        <v>152</v>
      </c>
      <c r="U18" s="16">
        <f>VLOOKUP(A:A,[3]TDSheet!$A:$D,4,0)</f>
        <v>161</v>
      </c>
      <c r="V18" s="16">
        <f>VLOOKUP(A:A,[1]TDSheet!$A:$V,22,0)</f>
        <v>960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170</v>
      </c>
      <c r="Z18" s="16" t="str">
        <f>VLOOKUP(A:A,[1]TDSheet!$A:$Z,26,0)</f>
        <v>апр яб</v>
      </c>
      <c r="AA18" s="16">
        <f>Y18/12</f>
        <v>14.166666666666666</v>
      </c>
      <c r="AB18" s="20">
        <f>VLOOKUP(A:A,[1]TDSheet!$A:$AB,28,0)</f>
        <v>0.25</v>
      </c>
      <c r="AC18" s="16">
        <f t="shared" si="12"/>
        <v>42.5</v>
      </c>
      <c r="AD18" s="16"/>
      <c r="AE18" s="16"/>
    </row>
    <row r="19" spans="1:31" s="1" customFormat="1" ht="11.1" customHeight="1" outlineLevel="1" x14ac:dyDescent="0.2">
      <c r="A19" s="7" t="s">
        <v>46</v>
      </c>
      <c r="B19" s="7" t="s">
        <v>9</v>
      </c>
      <c r="C19" s="8"/>
      <c r="D19" s="8">
        <v>252</v>
      </c>
      <c r="E19" s="8">
        <v>3</v>
      </c>
      <c r="F19" s="8">
        <v>249</v>
      </c>
      <c r="G19" s="1" t="str">
        <f>VLOOKUP(A:A,[1]TDSheet!$A:$G,7,0)</f>
        <v>нов</v>
      </c>
      <c r="H19" s="1" t="e">
        <f>VLOOKUP(A:A,[1]TDSheet!$A:$H,8,0)</f>
        <v>#N/A</v>
      </c>
      <c r="I19" s="16">
        <f>VLOOKUP(A:A,[2]TDSheet!$A:$F,6,0)</f>
        <v>3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0.6</v>
      </c>
      <c r="P19" s="18"/>
      <c r="Q19" s="19">
        <f t="shared" si="9"/>
        <v>415</v>
      </c>
      <c r="R19" s="16">
        <f t="shared" si="10"/>
        <v>415</v>
      </c>
      <c r="S19" s="16">
        <f>VLOOKUP(A:A,[1]TDSheet!$A:$S,19,0)</f>
        <v>0</v>
      </c>
      <c r="T19" s="16">
        <f>VLOOKUP(A:A,[1]TDSheet!$A:$T,20,0)</f>
        <v>0</v>
      </c>
      <c r="U19" s="16">
        <f>VLOOKUP(A:A,[3]TDSheet!$A:$D,4,0)</f>
        <v>3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 t="shared" si="11"/>
        <v>0</v>
      </c>
      <c r="Z19" s="16" t="e">
        <f>VLOOKUP(A:A,[1]TDSheet!$A:$Z,26,0)</f>
        <v>#N/A</v>
      </c>
      <c r="AA19" s="16">
        <f>Y19/9</f>
        <v>0</v>
      </c>
      <c r="AB19" s="20">
        <f>VLOOKUP(A:A,[1]TDSheet!$A:$AB,28,0)</f>
        <v>0.3</v>
      </c>
      <c r="AC19" s="16">
        <f t="shared" si="12"/>
        <v>0</v>
      </c>
      <c r="AD19" s="16"/>
      <c r="AE19" s="16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279.8</v>
      </c>
      <c r="D20" s="8">
        <v>366.3</v>
      </c>
      <c r="E20" s="8">
        <v>299.7</v>
      </c>
      <c r="F20" s="8">
        <v>324.2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304.80200000000002</v>
      </c>
      <c r="J20" s="16">
        <f t="shared" si="7"/>
        <v>-5.1020000000000323</v>
      </c>
      <c r="K20" s="16">
        <f>VLOOKUP(A:A,[1]TDSheet!$A:$P,16,0)</f>
        <v>155</v>
      </c>
      <c r="L20" s="16"/>
      <c r="M20" s="16"/>
      <c r="N20" s="16"/>
      <c r="O20" s="16">
        <f t="shared" si="8"/>
        <v>59.94</v>
      </c>
      <c r="P20" s="18">
        <v>155</v>
      </c>
      <c r="Q20" s="19">
        <f t="shared" si="9"/>
        <v>10.580580580580582</v>
      </c>
      <c r="R20" s="16">
        <f t="shared" si="10"/>
        <v>5.4087420754087425</v>
      </c>
      <c r="S20" s="16">
        <f>VLOOKUP(A:A,[1]TDSheet!$A:$S,19,0)</f>
        <v>47.36</v>
      </c>
      <c r="T20" s="16">
        <f>VLOOKUP(A:A,[1]TDSheet!$A:$T,20,0)</f>
        <v>59.94</v>
      </c>
      <c r="U20" s="16">
        <f>VLOOKUP(A:A,[3]TDSheet!$A:$D,4,0)</f>
        <v>55.5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155</v>
      </c>
      <c r="Z20" s="16" t="e">
        <f>VLOOKUP(A:A,[1]TDSheet!$A:$Z,26,0)</f>
        <v>#N/A</v>
      </c>
      <c r="AA20" s="16">
        <f>Y20/3.7</f>
        <v>41.891891891891888</v>
      </c>
      <c r="AB20" s="20">
        <f>VLOOKUP(A:A,[1]TDSheet!$A:$AB,28,0)</f>
        <v>1</v>
      </c>
      <c r="AC20" s="16">
        <f t="shared" si="12"/>
        <v>155</v>
      </c>
      <c r="AD20" s="16"/>
      <c r="AE20" s="16"/>
    </row>
    <row r="21" spans="1:31" s="1" customFormat="1" ht="11.1" customHeight="1" outlineLevel="1" x14ac:dyDescent="0.2">
      <c r="A21" s="7" t="s">
        <v>48</v>
      </c>
      <c r="B21" s="7" t="s">
        <v>9</v>
      </c>
      <c r="C21" s="8"/>
      <c r="D21" s="8">
        <v>252</v>
      </c>
      <c r="E21" s="8">
        <v>3</v>
      </c>
      <c r="F21" s="8">
        <v>249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3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0.6</v>
      </c>
      <c r="P21" s="18"/>
      <c r="Q21" s="19">
        <f t="shared" si="9"/>
        <v>415</v>
      </c>
      <c r="R21" s="16">
        <f t="shared" si="10"/>
        <v>415</v>
      </c>
      <c r="S21" s="16">
        <f>VLOOKUP(A:A,[1]TDSheet!$A:$S,19,0)</f>
        <v>0</v>
      </c>
      <c r="T21" s="16">
        <f>VLOOKUP(A:A,[1]TDSheet!$A:$T,20,0)</f>
        <v>0</v>
      </c>
      <c r="U21" s="16">
        <f>VLOOKUP(A:A,[3]TDSheet!$A:$D,4,0)</f>
        <v>3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11"/>
        <v>0</v>
      </c>
      <c r="Z21" s="16" t="e">
        <f>VLOOKUP(A:A,[1]TDSheet!$A:$Z,26,0)</f>
        <v>#N/A</v>
      </c>
      <c r="AA21" s="16">
        <f>Y21/9</f>
        <v>0</v>
      </c>
      <c r="AB21" s="20">
        <f>VLOOKUP(A:A,[1]TDSheet!$A:$AB,28,0)</f>
        <v>0.3</v>
      </c>
      <c r="AC21" s="16">
        <f t="shared" si="12"/>
        <v>0</v>
      </c>
      <c r="AD21" s="16"/>
      <c r="AE21" s="16"/>
    </row>
    <row r="22" spans="1:31" s="1" customFormat="1" ht="11.1" customHeight="1" outlineLevel="1" x14ac:dyDescent="0.2">
      <c r="A22" s="7" t="s">
        <v>49</v>
      </c>
      <c r="B22" s="7" t="s">
        <v>9</v>
      </c>
      <c r="C22" s="8"/>
      <c r="D22" s="8">
        <v>324</v>
      </c>
      <c r="E22" s="8">
        <v>3</v>
      </c>
      <c r="F22" s="8">
        <v>321</v>
      </c>
      <c r="G22" s="1" t="str">
        <f>VLOOKUP(A:A,[1]TDSheet!$A:$G,7,0)</f>
        <v>нов</v>
      </c>
      <c r="H22" s="1" t="e">
        <f>VLOOKUP(A:A,[1]TDSheet!$A:$H,8,0)</f>
        <v>#N/A</v>
      </c>
      <c r="I22" s="16">
        <f>VLOOKUP(A:A,[2]TDSheet!$A:$F,6,0)</f>
        <v>3</v>
      </c>
      <c r="J22" s="16">
        <f t="shared" si="7"/>
        <v>0</v>
      </c>
      <c r="K22" s="16">
        <f>VLOOKUP(A:A,[1]TDSheet!$A:$P,16,0)</f>
        <v>0</v>
      </c>
      <c r="L22" s="16"/>
      <c r="M22" s="16"/>
      <c r="N22" s="16"/>
      <c r="O22" s="16">
        <f t="shared" si="8"/>
        <v>0.6</v>
      </c>
      <c r="P22" s="18"/>
      <c r="Q22" s="19">
        <f t="shared" si="9"/>
        <v>535</v>
      </c>
      <c r="R22" s="16">
        <f t="shared" si="10"/>
        <v>535</v>
      </c>
      <c r="S22" s="16">
        <f>VLOOKUP(A:A,[1]TDSheet!$A:$S,19,0)</f>
        <v>0</v>
      </c>
      <c r="T22" s="16">
        <f>VLOOKUP(A:A,[1]TDSheet!$A:$T,20,0)</f>
        <v>0</v>
      </c>
      <c r="U22" s="16">
        <f>VLOOKUP(A:A,[3]TDSheet!$A:$D,4,0)</f>
        <v>3</v>
      </c>
      <c r="V22" s="16">
        <f>VLOOKUP(A:A,[1]TDSheet!$A:$V,22,0)</f>
        <v>0</v>
      </c>
      <c r="W22" s="16">
        <f>VLOOKUP(A:A,[1]TDSheet!$A:$W,23,0)</f>
        <v>234</v>
      </c>
      <c r="X22" s="16">
        <f>VLOOKUP(A:A,[1]TDSheet!$A:$X,24,0)</f>
        <v>18</v>
      </c>
      <c r="Y22" s="16">
        <f t="shared" si="11"/>
        <v>0</v>
      </c>
      <c r="Z22" s="16" t="e">
        <f>VLOOKUP(A:A,[1]TDSheet!$A:$Z,26,0)</f>
        <v>#N/A</v>
      </c>
      <c r="AA22" s="16">
        <f>Y22/9</f>
        <v>0</v>
      </c>
      <c r="AB22" s="20">
        <f>VLOOKUP(A:A,[1]TDSheet!$A:$AB,28,0)</f>
        <v>0.3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50</v>
      </c>
      <c r="B23" s="7" t="s">
        <v>9</v>
      </c>
      <c r="C23" s="8"/>
      <c r="D23" s="8">
        <v>324</v>
      </c>
      <c r="E23" s="8">
        <v>1</v>
      </c>
      <c r="F23" s="8">
        <v>323</v>
      </c>
      <c r="G23" s="1" t="str">
        <f>VLOOKUP(A:A,[1]TDSheet!$A:$G,7,0)</f>
        <v>нов</v>
      </c>
      <c r="H23" s="1" t="e">
        <f>VLOOKUP(A:A,[1]TDSheet!$A:$H,8,0)</f>
        <v>#N/A</v>
      </c>
      <c r="I23" s="16">
        <f>VLOOKUP(A:A,[2]TDSheet!$A:$F,6,0)</f>
        <v>1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0.2</v>
      </c>
      <c r="P23" s="18"/>
      <c r="Q23" s="19">
        <f t="shared" si="9"/>
        <v>1615</v>
      </c>
      <c r="R23" s="16">
        <f t="shared" si="10"/>
        <v>1615</v>
      </c>
      <c r="S23" s="16">
        <f>VLOOKUP(A:A,[1]TDSheet!$A:$S,19,0)</f>
        <v>0</v>
      </c>
      <c r="T23" s="16">
        <f>VLOOKUP(A:A,[1]TDSheet!$A:$T,20,0)</f>
        <v>0</v>
      </c>
      <c r="U23" s="16">
        <f>VLOOKUP(A:A,[3]TDSheet!$A:$D,4,0)</f>
        <v>1</v>
      </c>
      <c r="V23" s="16">
        <f>VLOOKUP(A:A,[1]TDSheet!$A:$V,22,0)</f>
        <v>0</v>
      </c>
      <c r="W23" s="16">
        <f>VLOOKUP(A:A,[1]TDSheet!$A:$W,23,0)</f>
        <v>234</v>
      </c>
      <c r="X23" s="16">
        <f>VLOOKUP(A:A,[1]TDSheet!$A:$X,24,0)</f>
        <v>18</v>
      </c>
      <c r="Y23" s="16">
        <f t="shared" si="11"/>
        <v>0</v>
      </c>
      <c r="Z23" s="16" t="e">
        <f>VLOOKUP(A:A,[1]TDSheet!$A:$Z,26,0)</f>
        <v>#N/A</v>
      </c>
      <c r="AA23" s="16">
        <f>Y23/9</f>
        <v>0</v>
      </c>
      <c r="AB23" s="20">
        <f>VLOOKUP(A:A,[1]TDSheet!$A:$AB,28,0)</f>
        <v>0.3</v>
      </c>
      <c r="AC23" s="16">
        <f t="shared" si="12"/>
        <v>0</v>
      </c>
      <c r="AD23" s="16"/>
      <c r="AE23" s="16"/>
    </row>
    <row r="24" spans="1:31" s="1" customFormat="1" ht="11.1" customHeight="1" outlineLevel="1" x14ac:dyDescent="0.2">
      <c r="A24" s="7" t="s">
        <v>16</v>
      </c>
      <c r="B24" s="7" t="s">
        <v>9</v>
      </c>
      <c r="C24" s="8">
        <v>2544</v>
      </c>
      <c r="D24" s="8">
        <v>3349</v>
      </c>
      <c r="E24" s="8">
        <v>3012</v>
      </c>
      <c r="F24" s="8">
        <v>2779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2851</v>
      </c>
      <c r="J24" s="16">
        <f t="shared" si="7"/>
        <v>161</v>
      </c>
      <c r="K24" s="16">
        <f>VLOOKUP(A:A,[1]TDSheet!$A:$P,16,0)</f>
        <v>1510</v>
      </c>
      <c r="L24" s="16"/>
      <c r="M24" s="16"/>
      <c r="N24" s="16"/>
      <c r="O24" s="16">
        <f t="shared" si="8"/>
        <v>602.4</v>
      </c>
      <c r="P24" s="18">
        <v>1680</v>
      </c>
      <c r="Q24" s="19">
        <f t="shared" si="9"/>
        <v>9.908698539176628</v>
      </c>
      <c r="R24" s="16">
        <f t="shared" si="10"/>
        <v>4.6132138114209829</v>
      </c>
      <c r="S24" s="16">
        <f>VLOOKUP(A:A,[1]TDSheet!$A:$S,19,0)</f>
        <v>472.6</v>
      </c>
      <c r="T24" s="16">
        <f>VLOOKUP(A:A,[1]TDSheet!$A:$T,20,0)</f>
        <v>543.20000000000005</v>
      </c>
      <c r="U24" s="16">
        <f>VLOOKUP(A:A,[3]TDSheet!$A:$D,4,0)</f>
        <v>451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 t="shared" si="11"/>
        <v>1680</v>
      </c>
      <c r="Z24" s="16" t="str">
        <f>VLOOKUP(A:A,[1]TDSheet!$A:$Z,26,0)</f>
        <v>апр яб</v>
      </c>
      <c r="AA24" s="16">
        <f>Y24/12</f>
        <v>140</v>
      </c>
      <c r="AB24" s="20">
        <f>VLOOKUP(A:A,[1]TDSheet!$A:$AB,28,0)</f>
        <v>0.25</v>
      </c>
      <c r="AC24" s="16">
        <f t="shared" si="12"/>
        <v>420</v>
      </c>
      <c r="AD24" s="16"/>
      <c r="AE24" s="16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1753</v>
      </c>
      <c r="D25" s="8">
        <v>2784</v>
      </c>
      <c r="E25" s="8">
        <v>1797</v>
      </c>
      <c r="F25" s="8">
        <v>2659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1887</v>
      </c>
      <c r="J25" s="16">
        <f t="shared" si="7"/>
        <v>-90</v>
      </c>
      <c r="K25" s="16">
        <f>VLOOKUP(A:A,[1]TDSheet!$A:$P,16,0)</f>
        <v>0</v>
      </c>
      <c r="L25" s="16"/>
      <c r="M25" s="16"/>
      <c r="N25" s="16"/>
      <c r="O25" s="16">
        <f t="shared" si="8"/>
        <v>359.4</v>
      </c>
      <c r="P25" s="18">
        <v>925</v>
      </c>
      <c r="Q25" s="19">
        <f t="shared" si="9"/>
        <v>9.972175848636617</v>
      </c>
      <c r="R25" s="16">
        <f t="shared" si="10"/>
        <v>7.3984418475236513</v>
      </c>
      <c r="S25" s="16">
        <f>VLOOKUP(A:A,[1]TDSheet!$A:$S,19,0)</f>
        <v>325.2</v>
      </c>
      <c r="T25" s="16">
        <f>VLOOKUP(A:A,[1]TDSheet!$A:$T,20,0)</f>
        <v>402.2</v>
      </c>
      <c r="U25" s="16">
        <f>VLOOKUP(A:A,[3]TDSheet!$A:$D,4,0)</f>
        <v>425</v>
      </c>
      <c r="V25" s="16">
        <f>VLOOKUP(A:A,[1]TDSheet!$A:$V,22,0)</f>
        <v>0</v>
      </c>
      <c r="W25" s="16">
        <f>VLOOKUP(A:A,[1]TDSheet!$A:$W,23,0)</f>
        <v>126</v>
      </c>
      <c r="X25" s="16">
        <f>VLOOKUP(A:A,[1]TDSheet!$A:$X,24,0)</f>
        <v>14</v>
      </c>
      <c r="Y25" s="16">
        <f t="shared" si="11"/>
        <v>925</v>
      </c>
      <c r="Z25" s="16" t="str">
        <f>VLOOKUP(A:A,[1]TDSheet!$A:$Z,26,0)</f>
        <v>апр яб</v>
      </c>
      <c r="AA25" s="16">
        <f>Y25/6</f>
        <v>154.16666666666666</v>
      </c>
      <c r="AB25" s="20">
        <f>VLOOKUP(A:A,[1]TDSheet!$A:$AB,28,0)</f>
        <v>0.25</v>
      </c>
      <c r="AC25" s="16">
        <f t="shared" si="12"/>
        <v>231.25</v>
      </c>
      <c r="AD25" s="16"/>
      <c r="AE25" s="16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2040</v>
      </c>
      <c r="D26" s="8">
        <v>3321</v>
      </c>
      <c r="E26" s="8">
        <v>2577</v>
      </c>
      <c r="F26" s="8">
        <v>2690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2379</v>
      </c>
      <c r="J26" s="16">
        <f t="shared" si="7"/>
        <v>198</v>
      </c>
      <c r="K26" s="16">
        <f>VLOOKUP(A:A,[1]TDSheet!$A:$P,16,0)</f>
        <v>1180</v>
      </c>
      <c r="L26" s="16"/>
      <c r="M26" s="16"/>
      <c r="N26" s="16"/>
      <c r="O26" s="16">
        <f t="shared" si="8"/>
        <v>515.4</v>
      </c>
      <c r="P26" s="18">
        <v>1340</v>
      </c>
      <c r="Q26" s="19">
        <f t="shared" si="9"/>
        <v>10.108653473030657</v>
      </c>
      <c r="R26" s="16">
        <f t="shared" si="10"/>
        <v>5.2192471866511454</v>
      </c>
      <c r="S26" s="16">
        <f>VLOOKUP(A:A,[1]TDSheet!$A:$S,19,0)</f>
        <v>396.8</v>
      </c>
      <c r="T26" s="16">
        <f>VLOOKUP(A:A,[1]TDSheet!$A:$T,20,0)</f>
        <v>488.8</v>
      </c>
      <c r="U26" s="16">
        <f>VLOOKUP(A:A,[3]TDSheet!$A:$D,4,0)</f>
        <v>312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 t="shared" si="11"/>
        <v>1340</v>
      </c>
      <c r="Z26" s="16" t="str">
        <f>VLOOKUP(A:A,[1]TDSheet!$A:$Z,26,0)</f>
        <v>апр яб</v>
      </c>
      <c r="AA26" s="16">
        <f>Y26/12</f>
        <v>111.66666666666667</v>
      </c>
      <c r="AB26" s="20">
        <f>VLOOKUP(A:A,[1]TDSheet!$A:$AB,28,0)</f>
        <v>0.25</v>
      </c>
      <c r="AC26" s="16">
        <f t="shared" si="12"/>
        <v>335</v>
      </c>
      <c r="AD26" s="16"/>
      <c r="AE26" s="16"/>
    </row>
    <row r="27" spans="1:31" s="1" customFormat="1" ht="11.1" customHeight="1" outlineLevel="1" x14ac:dyDescent="0.2">
      <c r="A27" s="7" t="s">
        <v>51</v>
      </c>
      <c r="B27" s="7" t="s">
        <v>9</v>
      </c>
      <c r="C27" s="8">
        <v>783</v>
      </c>
      <c r="D27" s="8">
        <v>900</v>
      </c>
      <c r="E27" s="8">
        <v>774</v>
      </c>
      <c r="F27" s="8">
        <v>862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818</v>
      </c>
      <c r="J27" s="16">
        <f t="shared" si="7"/>
        <v>-44</v>
      </c>
      <c r="K27" s="16">
        <f>VLOOKUP(A:A,[1]TDSheet!$A:$P,16,0)</f>
        <v>0</v>
      </c>
      <c r="L27" s="16"/>
      <c r="M27" s="16"/>
      <c r="N27" s="16"/>
      <c r="O27" s="16">
        <f t="shared" si="8"/>
        <v>154.80000000000001</v>
      </c>
      <c r="P27" s="18">
        <v>840</v>
      </c>
      <c r="Q27" s="19">
        <f t="shared" si="9"/>
        <v>10.994832041343669</v>
      </c>
      <c r="R27" s="16">
        <f t="shared" si="10"/>
        <v>5.568475452196382</v>
      </c>
      <c r="S27" s="16">
        <f>VLOOKUP(A:A,[1]TDSheet!$A:$S,19,0)</f>
        <v>131.4</v>
      </c>
      <c r="T27" s="16">
        <f>VLOOKUP(A:A,[1]TDSheet!$A:$T,20,0)</f>
        <v>144.19999999999999</v>
      </c>
      <c r="U27" s="16">
        <f>VLOOKUP(A:A,[3]TDSheet!$A:$D,4,0)</f>
        <v>251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 t="shared" si="11"/>
        <v>840</v>
      </c>
      <c r="Z27" s="16" t="e">
        <f>VLOOKUP(A:A,[1]TDSheet!$A:$Z,26,0)</f>
        <v>#N/A</v>
      </c>
      <c r="AA27" s="16">
        <f>Y27/12</f>
        <v>70</v>
      </c>
      <c r="AB27" s="20">
        <f>VLOOKUP(A:A,[1]TDSheet!$A:$AB,28,0)</f>
        <v>0.25</v>
      </c>
      <c r="AC27" s="16">
        <f t="shared" si="12"/>
        <v>210</v>
      </c>
      <c r="AD27" s="16"/>
      <c r="AE27" s="16"/>
    </row>
    <row r="28" spans="1:31" s="1" customFormat="1" ht="11.1" customHeight="1" outlineLevel="1" x14ac:dyDescent="0.2">
      <c r="A28" s="7" t="s">
        <v>52</v>
      </c>
      <c r="B28" s="7" t="s">
        <v>9</v>
      </c>
      <c r="C28" s="8"/>
      <c r="D28" s="8">
        <v>324</v>
      </c>
      <c r="E28" s="8">
        <v>1</v>
      </c>
      <c r="F28" s="8">
        <v>323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1</v>
      </c>
      <c r="J28" s="16">
        <f t="shared" si="7"/>
        <v>0</v>
      </c>
      <c r="K28" s="16">
        <f>VLOOKUP(A:A,[1]TDSheet!$A:$P,16,0)</f>
        <v>0</v>
      </c>
      <c r="L28" s="16"/>
      <c r="M28" s="16"/>
      <c r="N28" s="16"/>
      <c r="O28" s="16">
        <f t="shared" si="8"/>
        <v>0.2</v>
      </c>
      <c r="P28" s="18"/>
      <c r="Q28" s="19">
        <f t="shared" si="9"/>
        <v>1615</v>
      </c>
      <c r="R28" s="16">
        <f t="shared" si="10"/>
        <v>1615</v>
      </c>
      <c r="S28" s="16">
        <f>VLOOKUP(A:A,[1]TDSheet!$A:$S,19,0)</f>
        <v>0</v>
      </c>
      <c r="T28" s="16">
        <f>VLOOKUP(A:A,[1]TDSheet!$A:$T,20,0)</f>
        <v>0</v>
      </c>
      <c r="U28" s="16">
        <f>VLOOKUP(A:A,[3]TDSheet!$A:$D,4,0)</f>
        <v>1</v>
      </c>
      <c r="V28" s="16">
        <f>VLOOKUP(A:A,[1]TDSheet!$A:$V,22,0)</f>
        <v>0</v>
      </c>
      <c r="W28" s="16">
        <f>VLOOKUP(A:A,[1]TDSheet!$A:$W,23,0)</f>
        <v>234</v>
      </c>
      <c r="X28" s="16">
        <f>VLOOKUP(A:A,[1]TDSheet!$A:$X,24,0)</f>
        <v>18</v>
      </c>
      <c r="Y28" s="16">
        <f t="shared" si="11"/>
        <v>0</v>
      </c>
      <c r="Z28" s="16" t="e">
        <f>VLOOKUP(A:A,[1]TDSheet!$A:$Z,26,0)</f>
        <v>#N/A</v>
      </c>
      <c r="AA28" s="16">
        <f>Y28/9</f>
        <v>0</v>
      </c>
      <c r="AB28" s="20">
        <f>VLOOKUP(A:A,[1]TDSheet!$A:$AB,28,0)</f>
        <v>0.3</v>
      </c>
      <c r="AC28" s="16">
        <f t="shared" si="12"/>
        <v>0</v>
      </c>
      <c r="AD28" s="16"/>
      <c r="AE28" s="16"/>
    </row>
    <row r="29" spans="1:31" s="1" customFormat="1" ht="11.1" customHeight="1" outlineLevel="1" x14ac:dyDescent="0.2">
      <c r="A29" s="7" t="s">
        <v>53</v>
      </c>
      <c r="B29" s="7" t="s">
        <v>8</v>
      </c>
      <c r="C29" s="8">
        <v>887</v>
      </c>
      <c r="D29" s="8">
        <v>906</v>
      </c>
      <c r="E29" s="8">
        <v>714</v>
      </c>
      <c r="F29" s="8">
        <v>1055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732.00199999999995</v>
      </c>
      <c r="J29" s="16">
        <f t="shared" si="7"/>
        <v>-18.001999999999953</v>
      </c>
      <c r="K29" s="16">
        <f>VLOOKUP(A:A,[1]TDSheet!$A:$P,16,0)</f>
        <v>215</v>
      </c>
      <c r="L29" s="16"/>
      <c r="M29" s="16"/>
      <c r="N29" s="16"/>
      <c r="O29" s="16">
        <f t="shared" si="8"/>
        <v>142.80000000000001</v>
      </c>
      <c r="P29" s="18">
        <v>215</v>
      </c>
      <c r="Q29" s="19">
        <f t="shared" si="9"/>
        <v>10.399159663865545</v>
      </c>
      <c r="R29" s="16">
        <f t="shared" si="10"/>
        <v>7.3879551820728286</v>
      </c>
      <c r="S29" s="16">
        <f>VLOOKUP(A:A,[1]TDSheet!$A:$S,19,0)</f>
        <v>148</v>
      </c>
      <c r="T29" s="16">
        <f>VLOOKUP(A:A,[1]TDSheet!$A:$T,20,0)</f>
        <v>159.19999999999999</v>
      </c>
      <c r="U29" s="16">
        <f>VLOOKUP(A:A,[3]TDSheet!$A:$D,4,0)</f>
        <v>102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 t="shared" si="11"/>
        <v>215</v>
      </c>
      <c r="Z29" s="16" t="e">
        <f>VLOOKUP(A:A,[1]TDSheet!$A:$Z,26,0)</f>
        <v>#N/A</v>
      </c>
      <c r="AA29" s="16">
        <f>Y29/6</f>
        <v>35.833333333333336</v>
      </c>
      <c r="AB29" s="20">
        <f>VLOOKUP(A:A,[1]TDSheet!$A:$AB,28,0)</f>
        <v>1</v>
      </c>
      <c r="AC29" s="16">
        <f t="shared" si="12"/>
        <v>215</v>
      </c>
      <c r="AD29" s="16"/>
      <c r="AE29" s="16"/>
    </row>
    <row r="30" spans="1:31" s="1" customFormat="1" ht="11.1" customHeight="1" outlineLevel="1" x14ac:dyDescent="0.2">
      <c r="A30" s="7" t="s">
        <v>19</v>
      </c>
      <c r="B30" s="7" t="s">
        <v>9</v>
      </c>
      <c r="C30" s="8">
        <v>503</v>
      </c>
      <c r="D30" s="8">
        <v>245</v>
      </c>
      <c r="E30" s="8">
        <v>425</v>
      </c>
      <c r="F30" s="8">
        <v>258</v>
      </c>
      <c r="G30" s="1" t="str">
        <f>VLOOKUP(A:A,[1]TDSheet!$A:$G,7,0)</f>
        <v>яб</v>
      </c>
      <c r="H30" s="1">
        <f>VLOOKUP(A:A,[1]TDSheet!$A:$H,8,0)</f>
        <v>180</v>
      </c>
      <c r="I30" s="16">
        <f>VLOOKUP(A:A,[2]TDSheet!$A:$F,6,0)</f>
        <v>459</v>
      </c>
      <c r="J30" s="16">
        <f t="shared" si="7"/>
        <v>-34</v>
      </c>
      <c r="K30" s="16">
        <f>VLOOKUP(A:A,[1]TDSheet!$A:$P,16,0)</f>
        <v>380</v>
      </c>
      <c r="L30" s="16"/>
      <c r="M30" s="16"/>
      <c r="N30" s="16"/>
      <c r="O30" s="16">
        <f t="shared" si="8"/>
        <v>85</v>
      </c>
      <c r="P30" s="18">
        <v>290</v>
      </c>
      <c r="Q30" s="19">
        <f t="shared" si="9"/>
        <v>10.91764705882353</v>
      </c>
      <c r="R30" s="16">
        <f t="shared" si="10"/>
        <v>3.0352941176470587</v>
      </c>
      <c r="S30" s="16">
        <f>VLOOKUP(A:A,[1]TDSheet!$A:$S,19,0)</f>
        <v>75</v>
      </c>
      <c r="T30" s="16">
        <f>VLOOKUP(A:A,[1]TDSheet!$A:$T,20,0)</f>
        <v>65.400000000000006</v>
      </c>
      <c r="U30" s="16">
        <f>VLOOKUP(A:A,[3]TDSheet!$A:$D,4,0)</f>
        <v>11</v>
      </c>
      <c r="V30" s="16">
        <f>VLOOKUP(A:A,[1]TDSheet!$A:$V,22,0)</f>
        <v>0</v>
      </c>
      <c r="W30" s="16">
        <f>VLOOKUP(A:A,[1]TDSheet!$A:$W,23,0)</f>
        <v>84</v>
      </c>
      <c r="X30" s="16">
        <f>VLOOKUP(A:A,[1]TDSheet!$A:$X,24,0)</f>
        <v>12</v>
      </c>
      <c r="Y30" s="16">
        <f t="shared" si="11"/>
        <v>290</v>
      </c>
      <c r="Z30" s="16" t="str">
        <f>VLOOKUP(A:A,[1]TDSheet!$A:$Z,26,0)</f>
        <v>апр яб</v>
      </c>
      <c r="AA30" s="16">
        <f>Y30/8</f>
        <v>36.25</v>
      </c>
      <c r="AB30" s="20">
        <f>VLOOKUP(A:A,[1]TDSheet!$A:$AB,28,0)</f>
        <v>0.75</v>
      </c>
      <c r="AC30" s="16">
        <f t="shared" si="12"/>
        <v>217.5</v>
      </c>
      <c r="AD30" s="16"/>
      <c r="AE30" s="16"/>
    </row>
    <row r="31" spans="1:31" s="1" customFormat="1" ht="11.1" customHeight="1" outlineLevel="1" x14ac:dyDescent="0.2">
      <c r="A31" s="7" t="s">
        <v>54</v>
      </c>
      <c r="B31" s="7" t="s">
        <v>9</v>
      </c>
      <c r="C31" s="8">
        <v>234</v>
      </c>
      <c r="D31" s="8">
        <v>6</v>
      </c>
      <c r="E31" s="8">
        <v>121</v>
      </c>
      <c r="F31" s="8">
        <v>113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126</v>
      </c>
      <c r="J31" s="16">
        <f t="shared" si="7"/>
        <v>-5</v>
      </c>
      <c r="K31" s="16">
        <f>VLOOKUP(A:A,[1]TDSheet!$A:$P,16,0)</f>
        <v>0</v>
      </c>
      <c r="L31" s="16"/>
      <c r="M31" s="16"/>
      <c r="N31" s="16"/>
      <c r="O31" s="16">
        <f t="shared" si="8"/>
        <v>24.2</v>
      </c>
      <c r="P31" s="18">
        <v>190</v>
      </c>
      <c r="Q31" s="19">
        <f t="shared" si="9"/>
        <v>12.520661157024794</v>
      </c>
      <c r="R31" s="16">
        <f t="shared" si="10"/>
        <v>4.669421487603306</v>
      </c>
      <c r="S31" s="16">
        <f>VLOOKUP(A:A,[1]TDSheet!$A:$S,19,0)</f>
        <v>17.399999999999999</v>
      </c>
      <c r="T31" s="16">
        <f>VLOOKUP(A:A,[1]TDSheet!$A:$T,20,0)</f>
        <v>19.600000000000001</v>
      </c>
      <c r="U31" s="16">
        <f>VLOOKUP(A:A,[3]TDSheet!$A:$D,4,0)</f>
        <v>30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11"/>
        <v>190</v>
      </c>
      <c r="Z31" s="16">
        <f>VLOOKUP(A:A,[1]TDSheet!$A:$Z,26,0)</f>
        <v>0</v>
      </c>
      <c r="AA31" s="16">
        <f>Y31/16</f>
        <v>11.875</v>
      </c>
      <c r="AB31" s="20">
        <f>VLOOKUP(A:A,[1]TDSheet!$A:$AB,28,0)</f>
        <v>0.43</v>
      </c>
      <c r="AC31" s="16">
        <f t="shared" si="12"/>
        <v>81.7</v>
      </c>
      <c r="AD31" s="16"/>
      <c r="AE31" s="16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1370</v>
      </c>
      <c r="D32" s="8">
        <v>369</v>
      </c>
      <c r="E32" s="8">
        <v>991</v>
      </c>
      <c r="F32" s="8">
        <v>653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1042</v>
      </c>
      <c r="J32" s="16">
        <f t="shared" si="7"/>
        <v>-51</v>
      </c>
      <c r="K32" s="16">
        <f>VLOOKUP(A:A,[1]TDSheet!$A:$P,16,0)</f>
        <v>860</v>
      </c>
      <c r="L32" s="16"/>
      <c r="M32" s="16"/>
      <c r="N32" s="16"/>
      <c r="O32" s="16">
        <f t="shared" si="8"/>
        <v>198.2</v>
      </c>
      <c r="P32" s="18">
        <v>480</v>
      </c>
      <c r="Q32" s="19">
        <f t="shared" si="9"/>
        <v>10.055499495459133</v>
      </c>
      <c r="R32" s="16">
        <f t="shared" si="10"/>
        <v>3.2946518668012112</v>
      </c>
      <c r="S32" s="16">
        <f>VLOOKUP(A:A,[1]TDSheet!$A:$S,19,0)</f>
        <v>154.19999999999999</v>
      </c>
      <c r="T32" s="16">
        <f>VLOOKUP(A:A,[1]TDSheet!$A:$T,20,0)</f>
        <v>155.4</v>
      </c>
      <c r="U32" s="16">
        <f>VLOOKUP(A:A,[3]TDSheet!$A:$D,4,0)</f>
        <v>81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480</v>
      </c>
      <c r="Z32" s="16" t="str">
        <f>VLOOKUP(A:A,[1]TDSheet!$A:$Z,26,0)</f>
        <v>апр яб</v>
      </c>
      <c r="AA32" s="16">
        <f>Y32/8</f>
        <v>60</v>
      </c>
      <c r="AB32" s="20">
        <f>VLOOKUP(A:A,[1]TDSheet!$A:$AB,28,0)</f>
        <v>0.9</v>
      </c>
      <c r="AC32" s="16">
        <f t="shared" si="12"/>
        <v>432</v>
      </c>
      <c r="AD32" s="16"/>
      <c r="AE32" s="16"/>
    </row>
    <row r="33" spans="1:31" s="1" customFormat="1" ht="11.1" customHeight="1" outlineLevel="1" x14ac:dyDescent="0.2">
      <c r="A33" s="7" t="s">
        <v>55</v>
      </c>
      <c r="B33" s="7" t="s">
        <v>9</v>
      </c>
      <c r="C33" s="8">
        <v>355</v>
      </c>
      <c r="D33" s="8">
        <v>227</v>
      </c>
      <c r="E33" s="8">
        <v>260</v>
      </c>
      <c r="F33" s="8">
        <v>284</v>
      </c>
      <c r="G33" s="1">
        <f>VLOOKUP(A:A,[1]TDSheet!$A:$G,7,0)</f>
        <v>0</v>
      </c>
      <c r="H33" s="1" t="e">
        <f>VLOOKUP(A:A,[1]TDSheet!$A:$H,8,0)</f>
        <v>#N/A</v>
      </c>
      <c r="I33" s="16">
        <f>VLOOKUP(A:A,[2]TDSheet!$A:$F,6,0)</f>
        <v>275</v>
      </c>
      <c r="J33" s="16">
        <f t="shared" si="7"/>
        <v>-15</v>
      </c>
      <c r="K33" s="16">
        <f>VLOOKUP(A:A,[1]TDSheet!$A:$P,16,0)</f>
        <v>0</v>
      </c>
      <c r="L33" s="16"/>
      <c r="M33" s="16"/>
      <c r="N33" s="16"/>
      <c r="O33" s="16">
        <f t="shared" si="8"/>
        <v>52</v>
      </c>
      <c r="P33" s="18">
        <v>380</v>
      </c>
      <c r="Q33" s="19">
        <f t="shared" si="9"/>
        <v>12.76923076923077</v>
      </c>
      <c r="R33" s="16">
        <f t="shared" si="10"/>
        <v>5.4615384615384617</v>
      </c>
      <c r="S33" s="16">
        <f>VLOOKUP(A:A,[1]TDSheet!$A:$S,19,0)</f>
        <v>56.4</v>
      </c>
      <c r="T33" s="16">
        <f>VLOOKUP(A:A,[1]TDSheet!$A:$T,20,0)</f>
        <v>45</v>
      </c>
      <c r="U33" s="16">
        <f>VLOOKUP(A:A,[3]TDSheet!$A:$D,4,0)</f>
        <v>71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380</v>
      </c>
      <c r="Z33" s="16" t="str">
        <f>VLOOKUP(A:A,[1]TDSheet!$A:$Z,26,0)</f>
        <v>увел</v>
      </c>
      <c r="AA33" s="16">
        <f>Y33/16</f>
        <v>23.75</v>
      </c>
      <c r="AB33" s="20">
        <f>VLOOKUP(A:A,[1]TDSheet!$A:$AB,28,0)</f>
        <v>0.43</v>
      </c>
      <c r="AC33" s="16">
        <f t="shared" si="12"/>
        <v>163.4</v>
      </c>
      <c r="AD33" s="16"/>
      <c r="AE33" s="16"/>
    </row>
    <row r="34" spans="1:31" s="1" customFormat="1" ht="11.1" customHeight="1" outlineLevel="1" x14ac:dyDescent="0.2">
      <c r="A34" s="7" t="s">
        <v>56</v>
      </c>
      <c r="B34" s="7" t="s">
        <v>9</v>
      </c>
      <c r="C34" s="8">
        <v>846</v>
      </c>
      <c r="D34" s="8">
        <v>441</v>
      </c>
      <c r="E34" s="8">
        <v>784</v>
      </c>
      <c r="F34" s="8">
        <v>455</v>
      </c>
      <c r="G34" s="1">
        <f>VLOOKUP(A:A,[1]TDSheet!$A:$G,7,0)</f>
        <v>1</v>
      </c>
      <c r="H34" s="1">
        <f>VLOOKUP(A:A,[1]TDSheet!$A:$H,8,0)</f>
        <v>150</v>
      </c>
      <c r="I34" s="16">
        <f>VLOOKUP(A:A,[2]TDSheet!$A:$F,6,0)</f>
        <v>815</v>
      </c>
      <c r="J34" s="16">
        <f t="shared" si="7"/>
        <v>-31</v>
      </c>
      <c r="K34" s="16">
        <f>VLOOKUP(A:A,[1]TDSheet!$A:$P,16,0)</f>
        <v>220</v>
      </c>
      <c r="L34" s="16"/>
      <c r="M34" s="16"/>
      <c r="N34" s="16"/>
      <c r="O34" s="16">
        <f t="shared" si="8"/>
        <v>92.8</v>
      </c>
      <c r="P34" s="18">
        <v>290</v>
      </c>
      <c r="Q34" s="19">
        <f t="shared" si="9"/>
        <v>10.398706896551724</v>
      </c>
      <c r="R34" s="16">
        <f t="shared" si="10"/>
        <v>4.9030172413793105</v>
      </c>
      <c r="S34" s="16">
        <f>VLOOKUP(A:A,[1]TDSheet!$A:$S,19,0)</f>
        <v>96.8</v>
      </c>
      <c r="T34" s="16">
        <f>VLOOKUP(A:A,[1]TDSheet!$A:$T,20,0)</f>
        <v>84.4</v>
      </c>
      <c r="U34" s="16">
        <f>VLOOKUP(A:A,[3]TDSheet!$A:$D,4,0)</f>
        <v>128</v>
      </c>
      <c r="V34" s="16">
        <f>VLOOKUP(A:A,[1]TDSheet!$A:$V,22,0)</f>
        <v>320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290</v>
      </c>
      <c r="Z34" s="16">
        <f>VLOOKUP(A:A,[1]TDSheet!$A:$Z,26,0)</f>
        <v>0</v>
      </c>
      <c r="AA34" s="16">
        <f>Y34/8</f>
        <v>36.25</v>
      </c>
      <c r="AB34" s="20">
        <f>VLOOKUP(A:A,[1]TDSheet!$A:$AB,28,0)</f>
        <v>0.9</v>
      </c>
      <c r="AC34" s="16">
        <f t="shared" si="12"/>
        <v>261</v>
      </c>
      <c r="AD34" s="16"/>
      <c r="AE34" s="16"/>
    </row>
    <row r="35" spans="1:31" s="1" customFormat="1" ht="21.95" customHeight="1" outlineLevel="1" x14ac:dyDescent="0.2">
      <c r="A35" s="7" t="s">
        <v>21</v>
      </c>
      <c r="B35" s="7" t="s">
        <v>9</v>
      </c>
      <c r="C35" s="8">
        <v>1213</v>
      </c>
      <c r="D35" s="8">
        <v>883</v>
      </c>
      <c r="E35" s="8">
        <v>1184</v>
      </c>
      <c r="F35" s="8">
        <v>762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1125</v>
      </c>
      <c r="J35" s="16">
        <f t="shared" si="7"/>
        <v>59</v>
      </c>
      <c r="K35" s="16">
        <f>VLOOKUP(A:A,[1]TDSheet!$A:$P,16,0)</f>
        <v>960</v>
      </c>
      <c r="L35" s="16"/>
      <c r="M35" s="16"/>
      <c r="N35" s="16"/>
      <c r="O35" s="16">
        <f t="shared" si="8"/>
        <v>236.8</v>
      </c>
      <c r="P35" s="18">
        <v>760</v>
      </c>
      <c r="Q35" s="19">
        <f t="shared" si="9"/>
        <v>10.481418918918919</v>
      </c>
      <c r="R35" s="16">
        <f t="shared" si="10"/>
        <v>3.2179054054054053</v>
      </c>
      <c r="S35" s="16">
        <f>VLOOKUP(A:A,[1]TDSheet!$A:$S,19,0)</f>
        <v>186</v>
      </c>
      <c r="T35" s="16">
        <f>VLOOKUP(A:A,[1]TDSheet!$A:$T,20,0)</f>
        <v>178.8</v>
      </c>
      <c r="U35" s="16">
        <f>VLOOKUP(A:A,[3]TDSheet!$A:$D,4,0)</f>
        <v>124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760</v>
      </c>
      <c r="Z35" s="16" t="str">
        <f>VLOOKUP(A:A,[1]TDSheet!$A:$Z,26,0)</f>
        <v>апр яб</v>
      </c>
      <c r="AA35" s="16">
        <f>Y35/16</f>
        <v>47.5</v>
      </c>
      <c r="AB35" s="20">
        <f>VLOOKUP(A:A,[1]TDSheet!$A:$AB,28,0)</f>
        <v>0.43</v>
      </c>
      <c r="AC35" s="16">
        <f t="shared" si="12"/>
        <v>326.8</v>
      </c>
      <c r="AD35" s="16"/>
      <c r="AE35" s="16"/>
    </row>
    <row r="36" spans="1:31" s="1" customFormat="1" ht="21.95" customHeight="1" outlineLevel="1" x14ac:dyDescent="0.2">
      <c r="A36" s="7" t="s">
        <v>57</v>
      </c>
      <c r="B36" s="7" t="s">
        <v>9</v>
      </c>
      <c r="C36" s="8">
        <v>241</v>
      </c>
      <c r="D36" s="8">
        <v>527</v>
      </c>
      <c r="E36" s="8">
        <v>370</v>
      </c>
      <c r="F36" s="8">
        <v>328</v>
      </c>
      <c r="G36" s="1">
        <f>VLOOKUP(A:A,[1]TDSheet!$A:$G,7,0)</f>
        <v>1</v>
      </c>
      <c r="H36" s="1" t="e">
        <f>VLOOKUP(A:A,[1]TDSheet!$A:$H,8,0)</f>
        <v>#N/A</v>
      </c>
      <c r="I36" s="16">
        <f>VLOOKUP(A:A,[2]TDSheet!$A:$F,6,0)</f>
        <v>406</v>
      </c>
      <c r="J36" s="16">
        <f t="shared" si="7"/>
        <v>-36</v>
      </c>
      <c r="K36" s="16">
        <f>VLOOKUP(A:A,[1]TDSheet!$A:$P,16,0)</f>
        <v>98</v>
      </c>
      <c r="L36" s="16"/>
      <c r="M36" s="16"/>
      <c r="N36" s="16"/>
      <c r="O36" s="16">
        <f t="shared" si="8"/>
        <v>74</v>
      </c>
      <c r="P36" s="18">
        <v>290</v>
      </c>
      <c r="Q36" s="19">
        <f t="shared" si="9"/>
        <v>9.6756756756756754</v>
      </c>
      <c r="R36" s="16">
        <f t="shared" si="10"/>
        <v>4.4324324324324325</v>
      </c>
      <c r="S36" s="16">
        <f>VLOOKUP(A:A,[1]TDSheet!$A:$S,19,0)</f>
        <v>45.4</v>
      </c>
      <c r="T36" s="16">
        <f>VLOOKUP(A:A,[1]TDSheet!$A:$T,20,0)</f>
        <v>66</v>
      </c>
      <c r="U36" s="16">
        <f>VLOOKUP(A:A,[3]TDSheet!$A:$D,4,0)</f>
        <v>108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 t="shared" si="11"/>
        <v>290</v>
      </c>
      <c r="Z36" s="16">
        <f>VLOOKUP(A:A,[1]TDSheet!$A:$Z,26,0)</f>
        <v>0</v>
      </c>
      <c r="AA36" s="16">
        <f>Y36/8</f>
        <v>36.25</v>
      </c>
      <c r="AB36" s="20">
        <f>VLOOKUP(A:A,[1]TDSheet!$A:$AB,28,0)</f>
        <v>0.9</v>
      </c>
      <c r="AC36" s="16">
        <f t="shared" si="12"/>
        <v>261</v>
      </c>
      <c r="AD36" s="16"/>
      <c r="AE36" s="16"/>
    </row>
    <row r="37" spans="1:31" s="1" customFormat="1" ht="21.95" customHeight="1" outlineLevel="1" x14ac:dyDescent="0.2">
      <c r="A37" s="7" t="s">
        <v>22</v>
      </c>
      <c r="B37" s="7" t="s">
        <v>9</v>
      </c>
      <c r="C37" s="8">
        <v>653</v>
      </c>
      <c r="D37" s="8">
        <v>626</v>
      </c>
      <c r="E37" s="8">
        <v>511</v>
      </c>
      <c r="F37" s="8">
        <v>690</v>
      </c>
      <c r="G37" s="1">
        <f>VLOOKUP(A:A,[1]TDSheet!$A:$G,7,0)</f>
        <v>1</v>
      </c>
      <c r="H37" s="1" t="e">
        <f>VLOOKUP(A:A,[1]TDSheet!$A:$H,8,0)</f>
        <v>#N/A</v>
      </c>
      <c r="I37" s="16">
        <f>VLOOKUP(A:A,[2]TDSheet!$A:$F,6,0)</f>
        <v>562</v>
      </c>
      <c r="J37" s="16">
        <f t="shared" si="7"/>
        <v>-51</v>
      </c>
      <c r="K37" s="16">
        <f>VLOOKUP(A:A,[1]TDSheet!$A:$P,16,0)</f>
        <v>98</v>
      </c>
      <c r="L37" s="16"/>
      <c r="M37" s="16"/>
      <c r="N37" s="16"/>
      <c r="O37" s="16">
        <f t="shared" si="8"/>
        <v>102.2</v>
      </c>
      <c r="P37" s="18">
        <v>290</v>
      </c>
      <c r="Q37" s="19">
        <f t="shared" si="9"/>
        <v>10.547945205479452</v>
      </c>
      <c r="R37" s="16">
        <f t="shared" si="10"/>
        <v>6.7514677103718199</v>
      </c>
      <c r="S37" s="16">
        <f>VLOOKUP(A:A,[1]TDSheet!$A:$S,19,0)</f>
        <v>100.8</v>
      </c>
      <c r="T37" s="16">
        <f>VLOOKUP(A:A,[1]TDSheet!$A:$T,20,0)</f>
        <v>109</v>
      </c>
      <c r="U37" s="16">
        <f>VLOOKUP(A:A,[3]TDSheet!$A:$D,4,0)</f>
        <v>4</v>
      </c>
      <c r="V37" s="16">
        <f>VLOOKUP(A:A,[1]TDSheet!$A:$V,22,0)</f>
        <v>0</v>
      </c>
      <c r="W37" s="16">
        <f>VLOOKUP(A:A,[1]TDSheet!$A:$W,23,0)</f>
        <v>84</v>
      </c>
      <c r="X37" s="16">
        <f>VLOOKUP(A:A,[1]TDSheet!$A:$X,24,0)</f>
        <v>12</v>
      </c>
      <c r="Y37" s="16">
        <f t="shared" si="11"/>
        <v>290</v>
      </c>
      <c r="Z37" s="16" t="str">
        <f>VLOOKUP(A:A,[1]TDSheet!$A:$Z,26,0)</f>
        <v>увел</v>
      </c>
      <c r="AA37" s="16">
        <f>Y37/8</f>
        <v>36.25</v>
      </c>
      <c r="AB37" s="20">
        <f>VLOOKUP(A:A,[1]TDSheet!$A:$AB,28,0)</f>
        <v>0.8</v>
      </c>
      <c r="AC37" s="16">
        <f t="shared" si="12"/>
        <v>232</v>
      </c>
      <c r="AD37" s="16"/>
      <c r="AE37" s="16"/>
    </row>
    <row r="38" spans="1:31" s="1" customFormat="1" ht="11.1" customHeight="1" outlineLevel="1" x14ac:dyDescent="0.2">
      <c r="A38" s="7" t="s">
        <v>23</v>
      </c>
      <c r="B38" s="7" t="s">
        <v>9</v>
      </c>
      <c r="C38" s="8">
        <v>2239</v>
      </c>
      <c r="D38" s="8">
        <v>3099</v>
      </c>
      <c r="E38" s="8">
        <v>2788</v>
      </c>
      <c r="F38" s="8">
        <v>2279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2937</v>
      </c>
      <c r="J38" s="16">
        <f t="shared" si="7"/>
        <v>-149</v>
      </c>
      <c r="K38" s="16">
        <f>VLOOKUP(A:A,[1]TDSheet!$A:$P,16,0)</f>
        <v>420</v>
      </c>
      <c r="L38" s="16"/>
      <c r="M38" s="16"/>
      <c r="N38" s="16"/>
      <c r="O38" s="16">
        <f t="shared" si="8"/>
        <v>397.6</v>
      </c>
      <c r="P38" s="18">
        <v>1250</v>
      </c>
      <c r="Q38" s="19">
        <f t="shared" si="9"/>
        <v>9.932092555331991</v>
      </c>
      <c r="R38" s="16">
        <f t="shared" si="10"/>
        <v>5.7318913480885305</v>
      </c>
      <c r="S38" s="16">
        <f>VLOOKUP(A:A,[1]TDSheet!$A:$S,19,0)</f>
        <v>316</v>
      </c>
      <c r="T38" s="16">
        <f>VLOOKUP(A:A,[1]TDSheet!$A:$T,20,0)</f>
        <v>393.6</v>
      </c>
      <c r="U38" s="16">
        <f>VLOOKUP(A:A,[3]TDSheet!$A:$D,4,0)</f>
        <v>507</v>
      </c>
      <c r="V38" s="16">
        <f>VLOOKUP(A:A,[1]TDSheet!$A:$V,22,0)</f>
        <v>800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1250</v>
      </c>
      <c r="Z38" s="16" t="str">
        <f>VLOOKUP(A:A,[1]TDSheet!$A:$Z,26,0)</f>
        <v>апр яб</v>
      </c>
      <c r="AA38" s="16">
        <f>Y38/8</f>
        <v>156.25</v>
      </c>
      <c r="AB38" s="20">
        <f>VLOOKUP(A:A,[1]TDSheet!$A:$AB,28,0)</f>
        <v>0.9</v>
      </c>
      <c r="AC38" s="16">
        <f t="shared" si="12"/>
        <v>1125</v>
      </c>
      <c r="AD38" s="16"/>
      <c r="AE38" s="16"/>
    </row>
    <row r="39" spans="1:31" s="1" customFormat="1" ht="11.1" customHeight="1" outlineLevel="1" x14ac:dyDescent="0.2">
      <c r="A39" s="7" t="s">
        <v>24</v>
      </c>
      <c r="B39" s="7" t="s">
        <v>9</v>
      </c>
      <c r="C39" s="8">
        <v>1690</v>
      </c>
      <c r="D39" s="8">
        <v>2885</v>
      </c>
      <c r="E39" s="8">
        <v>1946</v>
      </c>
      <c r="F39" s="8">
        <v>2408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1766</v>
      </c>
      <c r="J39" s="16">
        <f t="shared" si="7"/>
        <v>180</v>
      </c>
      <c r="K39" s="16">
        <f>VLOOKUP(A:A,[1]TDSheet!$A:$P,16,0)</f>
        <v>380</v>
      </c>
      <c r="L39" s="16"/>
      <c r="M39" s="16"/>
      <c r="N39" s="16"/>
      <c r="O39" s="16">
        <f t="shared" si="8"/>
        <v>389.2</v>
      </c>
      <c r="P39" s="18">
        <v>1150</v>
      </c>
      <c r="Q39" s="19">
        <f t="shared" si="9"/>
        <v>10.118191161356629</v>
      </c>
      <c r="R39" s="16">
        <f t="shared" si="10"/>
        <v>6.1870503597122308</v>
      </c>
      <c r="S39" s="16">
        <f>VLOOKUP(A:A,[1]TDSheet!$A:$S,19,0)</f>
        <v>327.2</v>
      </c>
      <c r="T39" s="16">
        <f>VLOOKUP(A:A,[1]TDSheet!$A:$T,20,0)</f>
        <v>404.6</v>
      </c>
      <c r="U39" s="16">
        <f>VLOOKUP(A:A,[3]TDSheet!$A:$D,4,0)</f>
        <v>410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1150</v>
      </c>
      <c r="Z39" s="16">
        <f>VLOOKUP(A:A,[1]TDSheet!$A:$Z,26,0)</f>
        <v>0</v>
      </c>
      <c r="AA39" s="16">
        <f>Y39/16</f>
        <v>71.875</v>
      </c>
      <c r="AB39" s="20">
        <f>VLOOKUP(A:A,[1]TDSheet!$A:$AB,28,0)</f>
        <v>0.43</v>
      </c>
      <c r="AC39" s="16">
        <f t="shared" si="12"/>
        <v>494.5</v>
      </c>
      <c r="AD39" s="16"/>
      <c r="AE39" s="16"/>
    </row>
    <row r="40" spans="1:31" s="1" customFormat="1" ht="21.95" customHeight="1" outlineLevel="1" x14ac:dyDescent="0.2">
      <c r="A40" s="7" t="s">
        <v>58</v>
      </c>
      <c r="B40" s="7" t="s">
        <v>8</v>
      </c>
      <c r="C40" s="8">
        <v>1088.3</v>
      </c>
      <c r="D40" s="8">
        <v>2.7</v>
      </c>
      <c r="E40" s="21">
        <v>298</v>
      </c>
      <c r="F40" s="22">
        <v>232</v>
      </c>
      <c r="G40" s="1" t="str">
        <f>VLOOKUP(A:A,[1]TDSheet!$A:$G,7,0)</f>
        <v>нов</v>
      </c>
      <c r="H40" s="1" t="e">
        <f>VLOOKUP(A:A,[1]TDSheet!$A:$H,8,0)</f>
        <v>#N/A</v>
      </c>
      <c r="I40" s="16">
        <f>VLOOKUP(A:A,[2]TDSheet!$A:$F,6,0)</f>
        <v>120.9</v>
      </c>
      <c r="J40" s="16">
        <f t="shared" si="7"/>
        <v>177.1</v>
      </c>
      <c r="K40" s="16">
        <f>VLOOKUP(A:A,[1]TDSheet!$A:$P,16,0)</f>
        <v>292</v>
      </c>
      <c r="L40" s="16"/>
      <c r="M40" s="16"/>
      <c r="N40" s="16"/>
      <c r="O40" s="16">
        <f t="shared" si="8"/>
        <v>59.6</v>
      </c>
      <c r="P40" s="18">
        <v>98</v>
      </c>
      <c r="Q40" s="19">
        <f t="shared" si="9"/>
        <v>10.436241610738255</v>
      </c>
      <c r="R40" s="16">
        <f t="shared" si="10"/>
        <v>3.8926174496644292</v>
      </c>
      <c r="S40" s="16">
        <f>VLOOKUP(A:A,[1]TDSheet!$A:$S,19,0)</f>
        <v>75.2</v>
      </c>
      <c r="T40" s="16">
        <f>VLOOKUP(A:A,[1]TDSheet!$A:$T,20,0)</f>
        <v>83.2</v>
      </c>
      <c r="U40" s="16">
        <f>VLOOKUP(A:A,[3]TDSheet!$A:$D,4,0)</f>
        <v>28.9</v>
      </c>
      <c r="V40" s="16">
        <f>VLOOKUP(A:A,[1]TDSheet!$A:$V,22,0)</f>
        <v>0</v>
      </c>
      <c r="W40" s="16">
        <f>VLOOKUP(A:A,[1]TDSheet!$A:$W,23,0)</f>
        <v>234</v>
      </c>
      <c r="X40" s="16">
        <f>VLOOKUP(A:A,[1]TDSheet!$A:$X,24,0)</f>
        <v>18</v>
      </c>
      <c r="Y40" s="16">
        <f t="shared" si="11"/>
        <v>98</v>
      </c>
      <c r="Z40" s="16" t="str">
        <f>VLOOKUP(A:A,[1]TDSheet!$A:$Z,26,0)</f>
        <v>пер ск 870</v>
      </c>
      <c r="AA40" s="16">
        <f>Y40/2.7</f>
        <v>36.296296296296291</v>
      </c>
      <c r="AB40" s="20">
        <f>VLOOKUP(A:A,[1]TDSheet!$A:$AB,28,0)</f>
        <v>1</v>
      </c>
      <c r="AC40" s="16">
        <f t="shared" si="12"/>
        <v>98</v>
      </c>
      <c r="AD40" s="16"/>
      <c r="AE40" s="16"/>
    </row>
    <row r="41" spans="1:31" s="1" customFormat="1" ht="21.95" customHeight="1" outlineLevel="1" x14ac:dyDescent="0.2">
      <c r="A41" s="7" t="s">
        <v>25</v>
      </c>
      <c r="B41" s="7" t="s">
        <v>8</v>
      </c>
      <c r="C41" s="8">
        <v>2505.9989999999998</v>
      </c>
      <c r="D41" s="8">
        <v>1103.8</v>
      </c>
      <c r="E41" s="8">
        <v>1355</v>
      </c>
      <c r="F41" s="8">
        <v>2129.799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1445.412</v>
      </c>
      <c r="J41" s="16">
        <f t="shared" si="7"/>
        <v>-90.412000000000035</v>
      </c>
      <c r="K41" s="16">
        <f>VLOOKUP(A:A,[1]TDSheet!$A:$P,16,0)</f>
        <v>0</v>
      </c>
      <c r="L41" s="16"/>
      <c r="M41" s="16"/>
      <c r="N41" s="16"/>
      <c r="O41" s="16">
        <f t="shared" si="8"/>
        <v>271</v>
      </c>
      <c r="P41" s="18">
        <v>600</v>
      </c>
      <c r="Q41" s="19">
        <f t="shared" si="9"/>
        <v>10.073059040590406</v>
      </c>
      <c r="R41" s="16">
        <f t="shared" si="10"/>
        <v>7.8590369003690039</v>
      </c>
      <c r="S41" s="16">
        <f>VLOOKUP(A:A,[1]TDSheet!$A:$S,19,0)</f>
        <v>312</v>
      </c>
      <c r="T41" s="16">
        <f>VLOOKUP(A:A,[1]TDSheet!$A:$T,20,0)</f>
        <v>284</v>
      </c>
      <c r="U41" s="16">
        <f>VLOOKUP(A:A,[3]TDSheet!$A:$D,4,0)</f>
        <v>300</v>
      </c>
      <c r="V41" s="16">
        <f>VLOOKUP(A:A,[1]TDSheet!$A:$V,22,0)</f>
        <v>0</v>
      </c>
      <c r="W41" s="16">
        <f>VLOOKUP(A:A,[1]TDSheet!$A:$W,23,0)</f>
        <v>144</v>
      </c>
      <c r="X41" s="16">
        <f>VLOOKUP(A:A,[1]TDSheet!$A:$X,24,0)</f>
        <v>12</v>
      </c>
      <c r="Y41" s="16">
        <f t="shared" si="11"/>
        <v>600</v>
      </c>
      <c r="Z41" s="16" t="str">
        <f>VLOOKUP(A:A,[1]TDSheet!$A:$Z,26,0)</f>
        <v>пер ск 870</v>
      </c>
      <c r="AA41" s="16">
        <f>Y41/5</f>
        <v>120</v>
      </c>
      <c r="AB41" s="20">
        <f>VLOOKUP(A:A,[1]TDSheet!$A:$AB,28,0)</f>
        <v>1</v>
      </c>
      <c r="AC41" s="16">
        <f t="shared" si="12"/>
        <v>600</v>
      </c>
      <c r="AD41" s="16"/>
      <c r="AE41" s="16"/>
    </row>
    <row r="42" spans="1:31" s="1" customFormat="1" ht="11.1" customHeight="1" outlineLevel="1" x14ac:dyDescent="0.2">
      <c r="A42" s="7" t="s">
        <v>26</v>
      </c>
      <c r="B42" s="7" t="s">
        <v>9</v>
      </c>
      <c r="C42" s="8">
        <v>3079</v>
      </c>
      <c r="D42" s="8">
        <v>3888</v>
      </c>
      <c r="E42" s="8">
        <v>3618</v>
      </c>
      <c r="F42" s="8">
        <v>2996</v>
      </c>
      <c r="G42" s="1" t="str">
        <f>VLOOKUP(A:A,[1]TDSheet!$A:$G,7,0)</f>
        <v>пуд,яб</v>
      </c>
      <c r="H42" s="1">
        <f>VLOOKUP(A:A,[1]TDSheet!$A:$H,8,0)</f>
        <v>150</v>
      </c>
      <c r="I42" s="16">
        <f>VLOOKUP(A:A,[2]TDSheet!$A:$F,6,0)</f>
        <v>3749</v>
      </c>
      <c r="J42" s="16">
        <f t="shared" si="7"/>
        <v>-131</v>
      </c>
      <c r="K42" s="16">
        <f>VLOOKUP(A:A,[1]TDSheet!$A:$P,16,0)</f>
        <v>977</v>
      </c>
      <c r="L42" s="16"/>
      <c r="M42" s="16"/>
      <c r="N42" s="16"/>
      <c r="O42" s="16">
        <f t="shared" si="8"/>
        <v>584.4</v>
      </c>
      <c r="P42" s="18">
        <v>1920</v>
      </c>
      <c r="Q42" s="19">
        <f t="shared" si="9"/>
        <v>10.08384668035592</v>
      </c>
      <c r="R42" s="16">
        <f t="shared" si="10"/>
        <v>5.1266255989048597</v>
      </c>
      <c r="S42" s="16">
        <f>VLOOKUP(A:A,[1]TDSheet!$A:$S,19,0)</f>
        <v>529.6</v>
      </c>
      <c r="T42" s="16">
        <f>VLOOKUP(A:A,[1]TDSheet!$A:$T,20,0)</f>
        <v>552.20000000000005</v>
      </c>
      <c r="U42" s="16">
        <f>VLOOKUP(A:A,[3]TDSheet!$A:$D,4,0)</f>
        <v>541</v>
      </c>
      <c r="V42" s="16">
        <f>VLOOKUP(A:A,[1]TDSheet!$A:$V,22,0)</f>
        <v>696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1920</v>
      </c>
      <c r="Z42" s="16" t="str">
        <f>VLOOKUP(A:A,[1]TDSheet!$A:$Z,26,0)</f>
        <v>апр яб</v>
      </c>
      <c r="AA42" s="16">
        <f>Y42/8</f>
        <v>240</v>
      </c>
      <c r="AB42" s="20">
        <f>VLOOKUP(A:A,[1]TDSheet!$A:$AB,28,0)</f>
        <v>0.9</v>
      </c>
      <c r="AC42" s="16">
        <f t="shared" si="12"/>
        <v>1728</v>
      </c>
      <c r="AD42" s="16"/>
      <c r="AE42" s="16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1395</v>
      </c>
      <c r="D43" s="8">
        <v>1879</v>
      </c>
      <c r="E43" s="8">
        <v>1449</v>
      </c>
      <c r="F43" s="8">
        <v>1675</v>
      </c>
      <c r="G43" s="1">
        <f>VLOOKUP(A:A,[1]TDSheet!$A:$G,7,0)</f>
        <v>1</v>
      </c>
      <c r="H43" s="1">
        <f>VLOOKUP(A:A,[1]TDSheet!$A:$H,8,0)</f>
        <v>150</v>
      </c>
      <c r="I43" s="16">
        <f>VLOOKUP(A:A,[2]TDSheet!$A:$F,6,0)</f>
        <v>1462</v>
      </c>
      <c r="J43" s="16">
        <f t="shared" si="7"/>
        <v>-13</v>
      </c>
      <c r="K43" s="16">
        <f>VLOOKUP(A:A,[1]TDSheet!$A:$P,16,0)</f>
        <v>190</v>
      </c>
      <c r="L43" s="16"/>
      <c r="M43" s="16"/>
      <c r="N43" s="16"/>
      <c r="O43" s="16">
        <f t="shared" si="8"/>
        <v>289.8</v>
      </c>
      <c r="P43" s="18">
        <v>1150</v>
      </c>
      <c r="Q43" s="19">
        <f t="shared" si="9"/>
        <v>10.403726708074533</v>
      </c>
      <c r="R43" s="16">
        <f t="shared" si="10"/>
        <v>5.7798481711525191</v>
      </c>
      <c r="S43" s="16">
        <f>VLOOKUP(A:A,[1]TDSheet!$A:$S,19,0)</f>
        <v>246.6</v>
      </c>
      <c r="T43" s="16">
        <f>VLOOKUP(A:A,[1]TDSheet!$A:$T,20,0)</f>
        <v>282</v>
      </c>
      <c r="U43" s="16">
        <f>VLOOKUP(A:A,[3]TDSheet!$A:$D,4,0)</f>
        <v>455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 t="shared" si="11"/>
        <v>1150</v>
      </c>
      <c r="Z43" s="16">
        <f>VLOOKUP(A:A,[1]TDSheet!$A:$Z,26,0)</f>
        <v>0</v>
      </c>
      <c r="AA43" s="16">
        <f>Y43/16</f>
        <v>71.875</v>
      </c>
      <c r="AB43" s="20">
        <f>VLOOKUP(A:A,[1]TDSheet!$A:$AB,28,0)</f>
        <v>0.43</v>
      </c>
      <c r="AC43" s="16">
        <f t="shared" si="12"/>
        <v>494.5</v>
      </c>
      <c r="AD43" s="16"/>
      <c r="AE43" s="16"/>
    </row>
    <row r="44" spans="1:31" s="1" customFormat="1" ht="11.1" customHeight="1" outlineLevel="1" x14ac:dyDescent="0.2">
      <c r="A44" s="7" t="s">
        <v>59</v>
      </c>
      <c r="B44" s="7" t="s">
        <v>9</v>
      </c>
      <c r="C44" s="8">
        <v>108</v>
      </c>
      <c r="D44" s="8">
        <v>135</v>
      </c>
      <c r="E44" s="8">
        <v>88</v>
      </c>
      <c r="F44" s="8">
        <v>135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104</v>
      </c>
      <c r="J44" s="16">
        <f t="shared" si="7"/>
        <v>-16</v>
      </c>
      <c r="K44" s="16">
        <f>VLOOKUP(A:A,[1]TDSheet!$A:$P,16,0)</f>
        <v>0</v>
      </c>
      <c r="L44" s="16"/>
      <c r="M44" s="16"/>
      <c r="N44" s="16"/>
      <c r="O44" s="16">
        <f t="shared" si="8"/>
        <v>17.600000000000001</v>
      </c>
      <c r="P44" s="18">
        <v>120</v>
      </c>
      <c r="Q44" s="19">
        <f t="shared" si="9"/>
        <v>14.488636363636363</v>
      </c>
      <c r="R44" s="16">
        <f t="shared" si="10"/>
        <v>7.670454545454545</v>
      </c>
      <c r="S44" s="16">
        <f>VLOOKUP(A:A,[1]TDSheet!$A:$S,19,0)</f>
        <v>2</v>
      </c>
      <c r="T44" s="16">
        <f>VLOOKUP(A:A,[1]TDSheet!$A:$T,20,0)</f>
        <v>2.6</v>
      </c>
      <c r="U44" s="16">
        <f>VLOOKUP(A:A,[3]TDSheet!$A:$D,4,0)</f>
        <v>15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11"/>
        <v>120</v>
      </c>
      <c r="Z44" s="16" t="str">
        <f>VLOOKUP(A:A,[1]TDSheet!$A:$Z,26,0)</f>
        <v>увел</v>
      </c>
      <c r="AA44" s="16">
        <f>Y44/10</f>
        <v>12</v>
      </c>
      <c r="AB44" s="20">
        <f>VLOOKUP(A:A,[1]TDSheet!$A:$AB,28,0)</f>
        <v>0.7</v>
      </c>
      <c r="AC44" s="16">
        <f t="shared" si="12"/>
        <v>84</v>
      </c>
      <c r="AD44" s="16"/>
      <c r="AE44" s="16"/>
    </row>
    <row r="45" spans="1:31" s="1" customFormat="1" ht="11.1" customHeight="1" outlineLevel="1" x14ac:dyDescent="0.2">
      <c r="A45" s="7" t="s">
        <v>60</v>
      </c>
      <c r="B45" s="7" t="s">
        <v>9</v>
      </c>
      <c r="C45" s="8">
        <v>88</v>
      </c>
      <c r="D45" s="8">
        <v>385</v>
      </c>
      <c r="E45" s="8">
        <v>175</v>
      </c>
      <c r="F45" s="8">
        <v>279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186</v>
      </c>
      <c r="J45" s="16">
        <f t="shared" si="7"/>
        <v>-11</v>
      </c>
      <c r="K45" s="16">
        <f>VLOOKUP(A:A,[1]TDSheet!$A:$P,16,0)</f>
        <v>0</v>
      </c>
      <c r="L45" s="16"/>
      <c r="M45" s="16"/>
      <c r="N45" s="16"/>
      <c r="O45" s="16">
        <f t="shared" si="8"/>
        <v>35</v>
      </c>
      <c r="P45" s="18">
        <v>120</v>
      </c>
      <c r="Q45" s="19">
        <f t="shared" si="9"/>
        <v>11.4</v>
      </c>
      <c r="R45" s="16">
        <f t="shared" si="10"/>
        <v>7.9714285714285715</v>
      </c>
      <c r="S45" s="16">
        <f>VLOOKUP(A:A,[1]TDSheet!$A:$S,19,0)</f>
        <v>10.199999999999999</v>
      </c>
      <c r="T45" s="16">
        <f>VLOOKUP(A:A,[1]TDSheet!$A:$T,20,0)</f>
        <v>31</v>
      </c>
      <c r="U45" s="16">
        <f>VLOOKUP(A:A,[3]TDSheet!$A:$D,4,0)</f>
        <v>56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120</v>
      </c>
      <c r="Z45" s="16" t="str">
        <f>VLOOKUP(A:A,[1]TDSheet!$A:$Z,26,0)</f>
        <v>увел</v>
      </c>
      <c r="AA45" s="16">
        <f>Y45/10</f>
        <v>12</v>
      </c>
      <c r="AB45" s="20">
        <f>VLOOKUP(A:A,[1]TDSheet!$A:$AB,28,0)</f>
        <v>0.7</v>
      </c>
      <c r="AC45" s="16">
        <f t="shared" si="12"/>
        <v>84</v>
      </c>
      <c r="AD45" s="16"/>
      <c r="AE45" s="16"/>
    </row>
    <row r="46" spans="1:31" s="1" customFormat="1" ht="11.1" customHeight="1" outlineLevel="1" x14ac:dyDescent="0.2">
      <c r="A46" s="7" t="s">
        <v>61</v>
      </c>
      <c r="B46" s="7" t="s">
        <v>9</v>
      </c>
      <c r="C46" s="8"/>
      <c r="D46" s="8">
        <v>288</v>
      </c>
      <c r="E46" s="8">
        <v>0</v>
      </c>
      <c r="F46" s="8">
        <v>288</v>
      </c>
      <c r="G46" s="1" t="str">
        <f>VLOOKUP(A:A,[1]TDSheet!$A:$G,7,0)</f>
        <v>нов</v>
      </c>
      <c r="H46" s="1" t="e">
        <f>VLOOKUP(A:A,[1]TDSheet!$A:$H,8,0)</f>
        <v>#N/A</v>
      </c>
      <c r="I46" s="16">
        <v>0</v>
      </c>
      <c r="J46" s="16">
        <f t="shared" si="7"/>
        <v>0</v>
      </c>
      <c r="K46" s="16">
        <f>VLOOKUP(A:A,[1]TDSheet!$A:$P,16,0)</f>
        <v>0</v>
      </c>
      <c r="L46" s="16"/>
      <c r="M46" s="16"/>
      <c r="N46" s="16"/>
      <c r="O46" s="16">
        <f t="shared" si="8"/>
        <v>0</v>
      </c>
      <c r="P46" s="18"/>
      <c r="Q46" s="19" t="e">
        <f t="shared" si="9"/>
        <v>#DIV/0!</v>
      </c>
      <c r="R46" s="16" t="e">
        <f t="shared" si="10"/>
        <v>#DIV/0!</v>
      </c>
      <c r="S46" s="16">
        <f>VLOOKUP(A:A,[1]TDSheet!$A:$S,19,0)</f>
        <v>0</v>
      </c>
      <c r="T46" s="16">
        <f>VLOOKUP(A:A,[1]TDSheet!$A:$T,20,0)</f>
        <v>0</v>
      </c>
      <c r="U46" s="16">
        <v>0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0</v>
      </c>
      <c r="Z46" s="16" t="e">
        <f>VLOOKUP(A:A,[1]TDSheet!$A:$Z,26,0)</f>
        <v>#N/A</v>
      </c>
      <c r="AA46" s="16">
        <f>Y46/6</f>
        <v>0</v>
      </c>
      <c r="AB46" s="20">
        <f>VLOOKUP(A:A,[1]TDSheet!$A:$AB,28,0)</f>
        <v>1</v>
      </c>
      <c r="AC46" s="16">
        <f t="shared" si="12"/>
        <v>0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305</v>
      </c>
      <c r="D47" s="8">
        <v>251</v>
      </c>
      <c r="E47" s="8">
        <v>174</v>
      </c>
      <c r="F47" s="8">
        <v>332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246</v>
      </c>
      <c r="J47" s="16">
        <f t="shared" si="7"/>
        <v>-72</v>
      </c>
      <c r="K47" s="16">
        <f>VLOOKUP(A:A,[1]TDSheet!$A:$P,16,0)</f>
        <v>0</v>
      </c>
      <c r="L47" s="16"/>
      <c r="M47" s="16"/>
      <c r="N47" s="16"/>
      <c r="O47" s="16">
        <f t="shared" si="8"/>
        <v>34.799999999999997</v>
      </c>
      <c r="P47" s="18">
        <v>98</v>
      </c>
      <c r="Q47" s="19">
        <f t="shared" si="9"/>
        <v>12.356321839080461</v>
      </c>
      <c r="R47" s="16">
        <f t="shared" si="10"/>
        <v>9.5402298850574727</v>
      </c>
      <c r="S47" s="16">
        <f>VLOOKUP(A:A,[1]TDSheet!$A:$S,19,0)</f>
        <v>15.6</v>
      </c>
      <c r="T47" s="16">
        <f>VLOOKUP(A:A,[1]TDSheet!$A:$T,20,0)</f>
        <v>36.799999999999997</v>
      </c>
      <c r="U47" s="16">
        <f>VLOOKUP(A:A,[3]TDSheet!$A:$D,4,0)</f>
        <v>50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11"/>
        <v>98</v>
      </c>
      <c r="Z47" s="16" t="e">
        <f>VLOOKUP(A:A,[1]TDSheet!$A:$Z,26,0)</f>
        <v>#N/A</v>
      </c>
      <c r="AA47" s="16">
        <f>Y47/8</f>
        <v>12.25</v>
      </c>
      <c r="AB47" s="20">
        <f>VLOOKUP(A:A,[1]TDSheet!$A:$AB,28,0)</f>
        <v>0.7</v>
      </c>
      <c r="AC47" s="16">
        <f t="shared" si="12"/>
        <v>68.599999999999994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168</v>
      </c>
      <c r="D48" s="8">
        <v>319</v>
      </c>
      <c r="E48" s="8">
        <v>204</v>
      </c>
      <c r="F48" s="8">
        <v>249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217</v>
      </c>
      <c r="J48" s="16">
        <f t="shared" si="7"/>
        <v>-13</v>
      </c>
      <c r="K48" s="16">
        <f>VLOOKUP(A:A,[1]TDSheet!$A:$P,16,0)</f>
        <v>96</v>
      </c>
      <c r="L48" s="16"/>
      <c r="M48" s="16"/>
      <c r="N48" s="16"/>
      <c r="O48" s="16">
        <f t="shared" si="8"/>
        <v>40.799999999999997</v>
      </c>
      <c r="P48" s="18">
        <v>98</v>
      </c>
      <c r="Q48" s="19">
        <f t="shared" si="9"/>
        <v>10.857843137254903</v>
      </c>
      <c r="R48" s="16">
        <f t="shared" si="10"/>
        <v>6.1029411764705888</v>
      </c>
      <c r="S48" s="16">
        <f>VLOOKUP(A:A,[1]TDSheet!$A:$S,19,0)</f>
        <v>30.8</v>
      </c>
      <c r="T48" s="16">
        <f>VLOOKUP(A:A,[1]TDSheet!$A:$T,20,0)</f>
        <v>38.4</v>
      </c>
      <c r="U48" s="16">
        <f>VLOOKUP(A:A,[3]TDSheet!$A:$D,4,0)</f>
        <v>58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98</v>
      </c>
      <c r="Z48" s="16" t="e">
        <f>VLOOKUP(A:A,[1]TDSheet!$A:$Z,26,0)</f>
        <v>#N/A</v>
      </c>
      <c r="AA48" s="16">
        <f>Y48/8</f>
        <v>12.25</v>
      </c>
      <c r="AB48" s="20">
        <f>VLOOKUP(A:A,[1]TDSheet!$A:$AB,28,0)</f>
        <v>0.7</v>
      </c>
      <c r="AC48" s="16">
        <f t="shared" si="12"/>
        <v>68.599999999999994</v>
      </c>
      <c r="AD48" s="16"/>
      <c r="AE48" s="16"/>
    </row>
    <row r="49" spans="1:31" s="1" customFormat="1" ht="21.95" customHeight="1" outlineLevel="1" x14ac:dyDescent="0.2">
      <c r="A49" s="7" t="s">
        <v>28</v>
      </c>
      <c r="B49" s="7" t="s">
        <v>9</v>
      </c>
      <c r="C49" s="8">
        <v>209</v>
      </c>
      <c r="D49" s="8">
        <v>124</v>
      </c>
      <c r="E49" s="8">
        <v>153</v>
      </c>
      <c r="F49" s="8">
        <v>139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174</v>
      </c>
      <c r="J49" s="16">
        <f t="shared" si="7"/>
        <v>-21</v>
      </c>
      <c r="K49" s="16">
        <f>VLOOKUP(A:A,[1]TDSheet!$A:$P,16,0)</f>
        <v>96</v>
      </c>
      <c r="L49" s="16"/>
      <c r="M49" s="16"/>
      <c r="N49" s="16"/>
      <c r="O49" s="16">
        <f t="shared" si="8"/>
        <v>30.6</v>
      </c>
      <c r="P49" s="18">
        <v>98</v>
      </c>
      <c r="Q49" s="19">
        <f t="shared" si="9"/>
        <v>10.882352941176469</v>
      </c>
      <c r="R49" s="16">
        <f t="shared" si="10"/>
        <v>4.5424836601307188</v>
      </c>
      <c r="S49" s="16">
        <f>VLOOKUP(A:A,[1]TDSheet!$A:$S,19,0)</f>
        <v>28.4</v>
      </c>
      <c r="T49" s="16">
        <f>VLOOKUP(A:A,[1]TDSheet!$A:$T,20,0)</f>
        <v>32</v>
      </c>
      <c r="U49" s="16">
        <f>VLOOKUP(A:A,[3]TDSheet!$A:$D,4,0)</f>
        <v>55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98</v>
      </c>
      <c r="Z49" s="16">
        <f>VLOOKUP(A:A,[1]TDSheet!$A:$Z,26,0)</f>
        <v>0</v>
      </c>
      <c r="AA49" s="16">
        <f>Y49/8</f>
        <v>12.25</v>
      </c>
      <c r="AB49" s="20">
        <f>VLOOKUP(A:A,[1]TDSheet!$A:$AB,28,0)</f>
        <v>0.7</v>
      </c>
      <c r="AC49" s="16">
        <f t="shared" si="12"/>
        <v>68.599999999999994</v>
      </c>
      <c r="AD49" s="16"/>
      <c r="AE49" s="16"/>
    </row>
    <row r="50" spans="1:31" s="1" customFormat="1" ht="11.1" customHeight="1" outlineLevel="1" x14ac:dyDescent="0.2">
      <c r="A50" s="7" t="s">
        <v>29</v>
      </c>
      <c r="B50" s="7" t="s">
        <v>9</v>
      </c>
      <c r="C50" s="8">
        <v>1665</v>
      </c>
      <c r="D50" s="8">
        <v>1551</v>
      </c>
      <c r="E50" s="8">
        <v>1356</v>
      </c>
      <c r="F50" s="8">
        <v>1724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1371</v>
      </c>
      <c r="J50" s="16">
        <f t="shared" si="7"/>
        <v>-15</v>
      </c>
      <c r="K50" s="16">
        <f>VLOOKUP(A:A,[1]TDSheet!$A:$P,16,0)</f>
        <v>285</v>
      </c>
      <c r="L50" s="16"/>
      <c r="M50" s="16"/>
      <c r="N50" s="16"/>
      <c r="O50" s="16">
        <f t="shared" si="8"/>
        <v>271.2</v>
      </c>
      <c r="P50" s="18">
        <v>770</v>
      </c>
      <c r="Q50" s="19">
        <f t="shared" si="9"/>
        <v>10.247050147492626</v>
      </c>
      <c r="R50" s="16">
        <f t="shared" si="10"/>
        <v>6.3569321533923304</v>
      </c>
      <c r="S50" s="16">
        <f>VLOOKUP(A:A,[1]TDSheet!$A:$S,19,0)</f>
        <v>279.8</v>
      </c>
      <c r="T50" s="16">
        <f>VLOOKUP(A:A,[1]TDSheet!$A:$T,20,0)</f>
        <v>287.2</v>
      </c>
      <c r="U50" s="16">
        <f>VLOOKUP(A:A,[3]TDSheet!$A:$D,4,0)</f>
        <v>282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 t="shared" si="11"/>
        <v>770</v>
      </c>
      <c r="Z50" s="16">
        <f>VLOOKUP(A:A,[1]TDSheet!$A:$Z,26,0)</f>
        <v>0</v>
      </c>
      <c r="AA50" s="16">
        <f>Y50/8</f>
        <v>96.25</v>
      </c>
      <c r="AB50" s="20">
        <f>VLOOKUP(A:A,[1]TDSheet!$A:$AB,28,0)</f>
        <v>0.7</v>
      </c>
      <c r="AC50" s="16">
        <f t="shared" si="12"/>
        <v>539</v>
      </c>
      <c r="AD50" s="16"/>
      <c r="AE50" s="16"/>
    </row>
    <row r="51" spans="1:31" s="1" customFormat="1" ht="21.95" customHeight="1" outlineLevel="1" x14ac:dyDescent="0.2">
      <c r="A51" s="7" t="s">
        <v>30</v>
      </c>
      <c r="B51" s="7" t="s">
        <v>9</v>
      </c>
      <c r="C51" s="8">
        <v>2868</v>
      </c>
      <c r="D51" s="8">
        <v>698</v>
      </c>
      <c r="E51" s="21">
        <v>757</v>
      </c>
      <c r="F51" s="22">
        <v>944</v>
      </c>
      <c r="G51" s="1">
        <f>VLOOKUP(A:A,[1]TDSheet!$A:$G,7,0)</f>
        <v>1</v>
      </c>
      <c r="H51" s="1">
        <f>VLOOKUP(A:A,[1]TDSheet!$A:$H,8,0)</f>
        <v>180</v>
      </c>
      <c r="I51" s="16">
        <f>VLOOKUP(A:A,[2]TDSheet!$A:$F,6,0)</f>
        <v>294</v>
      </c>
      <c r="J51" s="16">
        <f t="shared" si="7"/>
        <v>463</v>
      </c>
      <c r="K51" s="16">
        <f>VLOOKUP(A:A,[1]TDSheet!$A:$P,16,0)</f>
        <v>98</v>
      </c>
      <c r="L51" s="16"/>
      <c r="M51" s="16"/>
      <c r="N51" s="16"/>
      <c r="O51" s="16">
        <f t="shared" si="8"/>
        <v>151.4</v>
      </c>
      <c r="P51" s="18">
        <v>480</v>
      </c>
      <c r="Q51" s="19">
        <f t="shared" si="9"/>
        <v>10.052840158520475</v>
      </c>
      <c r="R51" s="16">
        <f t="shared" si="10"/>
        <v>6.2351387054161158</v>
      </c>
      <c r="S51" s="16">
        <f>VLOOKUP(A:A,[1]TDSheet!$A:$S,19,0)</f>
        <v>158.80000000000001</v>
      </c>
      <c r="T51" s="16">
        <f>VLOOKUP(A:A,[1]TDSheet!$A:$T,20,0)</f>
        <v>157.6</v>
      </c>
      <c r="U51" s="16">
        <f>VLOOKUP(A:A,[3]TDSheet!$A:$D,4,0)</f>
        <v>97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 t="shared" si="11"/>
        <v>480</v>
      </c>
      <c r="Z51" s="16">
        <f>VLOOKUP(A:A,[1]TDSheet!$A:$Z,26,0)</f>
        <v>0</v>
      </c>
      <c r="AA51" s="16">
        <f>Y51/8</f>
        <v>60</v>
      </c>
      <c r="AB51" s="20">
        <f>VLOOKUP(A:A,[1]TDSheet!$A:$AB,28,0)</f>
        <v>0.9</v>
      </c>
      <c r="AC51" s="16">
        <f t="shared" si="12"/>
        <v>432</v>
      </c>
      <c r="AD51" s="16"/>
      <c r="AE51" s="16"/>
    </row>
    <row r="52" spans="1:31" s="1" customFormat="1" ht="11.1" customHeight="1" outlineLevel="1" x14ac:dyDescent="0.2">
      <c r="A52" s="7" t="s">
        <v>64</v>
      </c>
      <c r="B52" s="7" t="s">
        <v>8</v>
      </c>
      <c r="C52" s="8">
        <v>1000</v>
      </c>
      <c r="D52" s="8">
        <v>690</v>
      </c>
      <c r="E52" s="8">
        <v>620</v>
      </c>
      <c r="F52" s="8">
        <v>1015</v>
      </c>
      <c r="G52" s="1">
        <f>VLOOKUP(A:A,[1]TDSheet!$A:$G,7,0)</f>
        <v>1</v>
      </c>
      <c r="H52" s="1">
        <f>VLOOKUP(A:A,[1]TDSheet!$A:$H,8,0)</f>
        <v>90</v>
      </c>
      <c r="I52" s="16">
        <f>VLOOKUP(A:A,[2]TDSheet!$A:$F,6,0)</f>
        <v>650.00099999999998</v>
      </c>
      <c r="J52" s="16">
        <f t="shared" si="7"/>
        <v>-30.000999999999976</v>
      </c>
      <c r="K52" s="16">
        <f>VLOOKUP(A:A,[1]TDSheet!$A:$P,16,0)</f>
        <v>0</v>
      </c>
      <c r="L52" s="16"/>
      <c r="M52" s="16"/>
      <c r="N52" s="16"/>
      <c r="O52" s="16">
        <f t="shared" si="8"/>
        <v>124</v>
      </c>
      <c r="P52" s="18">
        <v>240</v>
      </c>
      <c r="Q52" s="19">
        <f t="shared" si="9"/>
        <v>10.120967741935484</v>
      </c>
      <c r="R52" s="16">
        <f t="shared" si="10"/>
        <v>8.185483870967742</v>
      </c>
      <c r="S52" s="16">
        <f>VLOOKUP(A:A,[1]TDSheet!$A:$S,19,0)</f>
        <v>157</v>
      </c>
      <c r="T52" s="16">
        <f>VLOOKUP(A:A,[1]TDSheet!$A:$T,20,0)</f>
        <v>150</v>
      </c>
      <c r="U52" s="16">
        <f>VLOOKUP(A:A,[3]TDSheet!$A:$D,4,0)</f>
        <v>160</v>
      </c>
      <c r="V52" s="16">
        <f>VLOOKUP(A:A,[1]TDSheet!$A:$V,22,0)</f>
        <v>0</v>
      </c>
      <c r="W52" s="16">
        <f>VLOOKUP(A:A,[1]TDSheet!$A:$W,23,0)</f>
        <v>144</v>
      </c>
      <c r="X52" s="16">
        <f>VLOOKUP(A:A,[1]TDSheet!$A:$X,24,0)</f>
        <v>12</v>
      </c>
      <c r="Y52" s="16">
        <f t="shared" si="11"/>
        <v>240</v>
      </c>
      <c r="Z52" s="16">
        <f>VLOOKUP(A:A,[1]TDSheet!$A:$Z,26,0)</f>
        <v>0</v>
      </c>
      <c r="AA52" s="16">
        <f>Y52/5</f>
        <v>48</v>
      </c>
      <c r="AB52" s="20">
        <f>VLOOKUP(A:A,[1]TDSheet!$A:$AB,28,0)</f>
        <v>1</v>
      </c>
      <c r="AC52" s="16">
        <f t="shared" si="12"/>
        <v>240</v>
      </c>
      <c r="AD52" s="16"/>
      <c r="AE52" s="16"/>
    </row>
    <row r="53" spans="1:31" s="1" customFormat="1" ht="11.1" customHeight="1" outlineLevel="1" x14ac:dyDescent="0.2">
      <c r="A53" s="7" t="s">
        <v>31</v>
      </c>
      <c r="B53" s="7" t="s">
        <v>9</v>
      </c>
      <c r="C53" s="8">
        <v>1021</v>
      </c>
      <c r="D53" s="8">
        <v>586</v>
      </c>
      <c r="E53" s="8">
        <v>647</v>
      </c>
      <c r="F53" s="8">
        <v>908</v>
      </c>
      <c r="G53" s="1">
        <f>VLOOKUP(A:A,[1]TDSheet!$A:$G,7,0)</f>
        <v>1</v>
      </c>
      <c r="H53" s="1">
        <f>VLOOKUP(A:A,[1]TDSheet!$A:$H,8,0)</f>
        <v>120</v>
      </c>
      <c r="I53" s="16">
        <f>VLOOKUP(A:A,[2]TDSheet!$A:$F,6,0)</f>
        <v>675</v>
      </c>
      <c r="J53" s="16">
        <f t="shared" si="7"/>
        <v>-28</v>
      </c>
      <c r="K53" s="16">
        <f>VLOOKUP(A:A,[1]TDSheet!$A:$P,16,0)</f>
        <v>0</v>
      </c>
      <c r="L53" s="16"/>
      <c r="M53" s="16"/>
      <c r="N53" s="16"/>
      <c r="O53" s="16">
        <f t="shared" si="8"/>
        <v>129.4</v>
      </c>
      <c r="P53" s="18">
        <v>360</v>
      </c>
      <c r="Q53" s="19">
        <f t="shared" si="9"/>
        <v>9.7990726429675412</v>
      </c>
      <c r="R53" s="16">
        <f t="shared" si="10"/>
        <v>7.0170015455950541</v>
      </c>
      <c r="S53" s="16">
        <f>VLOOKUP(A:A,[1]TDSheet!$A:$S,19,0)</f>
        <v>156.6</v>
      </c>
      <c r="T53" s="16">
        <f>VLOOKUP(A:A,[1]TDSheet!$A:$T,20,0)</f>
        <v>144.4</v>
      </c>
      <c r="U53" s="16">
        <f>VLOOKUP(A:A,[3]TDSheet!$A:$D,4,0)</f>
        <v>164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 t="shared" si="11"/>
        <v>360</v>
      </c>
      <c r="Z53" s="16">
        <f>VLOOKUP(A:A,[1]TDSheet!$A:$Z,26,0)</f>
        <v>0</v>
      </c>
      <c r="AA53" s="16">
        <f>Y53/5</f>
        <v>72</v>
      </c>
      <c r="AB53" s="20">
        <f>VLOOKUP(A:A,[1]TDSheet!$A:$AB,28,0)</f>
        <v>1</v>
      </c>
      <c r="AC53" s="16">
        <f t="shared" si="12"/>
        <v>360</v>
      </c>
      <c r="AD53" s="16"/>
      <c r="AE53" s="16"/>
    </row>
    <row r="54" spans="1:31" s="1" customFormat="1" ht="11.1" customHeight="1" outlineLevel="1" x14ac:dyDescent="0.2">
      <c r="A54" s="7" t="s">
        <v>65</v>
      </c>
      <c r="B54" s="7" t="s">
        <v>9</v>
      </c>
      <c r="C54" s="8">
        <v>116</v>
      </c>
      <c r="D54" s="8">
        <v>206</v>
      </c>
      <c r="E54" s="8">
        <v>68</v>
      </c>
      <c r="F54" s="8">
        <v>237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74</v>
      </c>
      <c r="J54" s="16">
        <f t="shared" si="7"/>
        <v>-6</v>
      </c>
      <c r="K54" s="16">
        <f>VLOOKUP(A:A,[1]TDSheet!$A:$P,16,0)</f>
        <v>0</v>
      </c>
      <c r="L54" s="16"/>
      <c r="M54" s="16"/>
      <c r="N54" s="16"/>
      <c r="O54" s="16">
        <f t="shared" si="8"/>
        <v>13.6</v>
      </c>
      <c r="P54" s="18"/>
      <c r="Q54" s="19">
        <f t="shared" si="9"/>
        <v>17.426470588235293</v>
      </c>
      <c r="R54" s="16">
        <f t="shared" si="10"/>
        <v>17.426470588235293</v>
      </c>
      <c r="S54" s="16">
        <f>VLOOKUP(A:A,[1]TDSheet!$A:$S,19,0)</f>
        <v>15.2</v>
      </c>
      <c r="T54" s="16">
        <f>VLOOKUP(A:A,[1]TDSheet!$A:$T,20,0)</f>
        <v>27.2</v>
      </c>
      <c r="U54" s="16">
        <f>VLOOKUP(A:A,[3]TDSheet!$A:$D,4,0)</f>
        <v>14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 t="shared" si="11"/>
        <v>0</v>
      </c>
      <c r="Z54" s="16" t="str">
        <f>VLOOKUP(A:A,[1]TDSheet!$A:$Z,26,0)</f>
        <v>увел</v>
      </c>
      <c r="AA54" s="16">
        <f>Y54/8</f>
        <v>0</v>
      </c>
      <c r="AB54" s="20">
        <f>VLOOKUP(A:A,[1]TDSheet!$A:$AB,28,0)</f>
        <v>0.8</v>
      </c>
      <c r="AC54" s="16">
        <f t="shared" si="12"/>
        <v>0</v>
      </c>
      <c r="AD54" s="16"/>
      <c r="AE54" s="16"/>
    </row>
    <row r="55" spans="1:31" s="1" customFormat="1" ht="11.1" customHeight="1" outlineLevel="1" x14ac:dyDescent="0.2">
      <c r="A55" s="7" t="s">
        <v>66</v>
      </c>
      <c r="B55" s="7" t="s">
        <v>9</v>
      </c>
      <c r="C55" s="8">
        <v>153</v>
      </c>
      <c r="D55" s="8">
        <v>324</v>
      </c>
      <c r="E55" s="8">
        <v>16</v>
      </c>
      <c r="F55" s="8">
        <v>461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16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3.2</v>
      </c>
      <c r="P55" s="18"/>
      <c r="Q55" s="19">
        <f t="shared" si="9"/>
        <v>144.0625</v>
      </c>
      <c r="R55" s="16">
        <f t="shared" si="10"/>
        <v>144.0625</v>
      </c>
      <c r="S55" s="16">
        <f>VLOOKUP(A:A,[1]TDSheet!$A:$S,19,0)</f>
        <v>3.6</v>
      </c>
      <c r="T55" s="16">
        <f>VLOOKUP(A:A,[1]TDSheet!$A:$T,20,0)</f>
        <v>7</v>
      </c>
      <c r="U55" s="16">
        <f>VLOOKUP(A:A,[3]TDSheet!$A:$D,4,0)</f>
        <v>11</v>
      </c>
      <c r="V55" s="16">
        <f>VLOOKUP(A:A,[1]TDSheet!$A:$V,22,0)</f>
        <v>0</v>
      </c>
      <c r="W55" s="16">
        <f>VLOOKUP(A:A,[1]TDSheet!$A:$W,23,0)</f>
        <v>234</v>
      </c>
      <c r="X55" s="16">
        <f>VLOOKUP(A:A,[1]TDSheet!$A:$X,24,0)</f>
        <v>18</v>
      </c>
      <c r="Y55" s="16">
        <f t="shared" si="11"/>
        <v>0</v>
      </c>
      <c r="Z55" s="23" t="str">
        <f>VLOOKUP(A:A,[1]TDSheet!$A:$Z,26,0)</f>
        <v>увел</v>
      </c>
      <c r="AA55" s="16">
        <f>Y55/9</f>
        <v>0</v>
      </c>
      <c r="AB55" s="20">
        <f>VLOOKUP(A:A,[1]TDSheet!$A:$AB,28,0)</f>
        <v>0.3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67</v>
      </c>
      <c r="B56" s="7" t="s">
        <v>9</v>
      </c>
      <c r="C56" s="8">
        <v>79</v>
      </c>
      <c r="D56" s="8">
        <v>3</v>
      </c>
      <c r="E56" s="8">
        <v>2</v>
      </c>
      <c r="F56" s="8">
        <v>79</v>
      </c>
      <c r="G56" s="1" t="str">
        <f>VLOOKUP(A:A,[1]TDSheet!$A:$G,7,0)</f>
        <v>в30,05</v>
      </c>
      <c r="H56" s="1" t="e">
        <f>VLOOKUP(A:A,[1]TDSheet!$A:$H,8,0)</f>
        <v>#N/A</v>
      </c>
      <c r="I56" s="16">
        <f>VLOOKUP(A:A,[2]TDSheet!$A:$F,6,0)</f>
        <v>4</v>
      </c>
      <c r="J56" s="16">
        <f t="shared" si="7"/>
        <v>-2</v>
      </c>
      <c r="K56" s="16">
        <f>VLOOKUP(A:A,[1]TDSheet!$A:$P,16,0)</f>
        <v>0</v>
      </c>
      <c r="L56" s="16"/>
      <c r="M56" s="16"/>
      <c r="N56" s="16"/>
      <c r="O56" s="16">
        <f t="shared" si="8"/>
        <v>0.4</v>
      </c>
      <c r="P56" s="18"/>
      <c r="Q56" s="19">
        <f t="shared" si="9"/>
        <v>197.5</v>
      </c>
      <c r="R56" s="16">
        <f t="shared" si="10"/>
        <v>197.5</v>
      </c>
      <c r="S56" s="16">
        <f>VLOOKUP(A:A,[1]TDSheet!$A:$S,19,0)</f>
        <v>0.6</v>
      </c>
      <c r="T56" s="16">
        <f>VLOOKUP(A:A,[1]TDSheet!$A:$T,20,0)</f>
        <v>2.8</v>
      </c>
      <c r="U56" s="16">
        <f>VLOOKUP(A:A,[3]TDSheet!$A:$D,4,0)</f>
        <v>1</v>
      </c>
      <c r="V56" s="16">
        <f>VLOOKUP(A:A,[1]TDSheet!$A:$V,22,0)</f>
        <v>0</v>
      </c>
      <c r="W56" s="16">
        <f>VLOOKUP(A:A,[1]TDSheet!$A:$W,23,0)</f>
        <v>234</v>
      </c>
      <c r="X56" s="16">
        <f>VLOOKUP(A:A,[1]TDSheet!$A:$X,24,0)</f>
        <v>18</v>
      </c>
      <c r="Y56" s="16">
        <f t="shared" si="11"/>
        <v>0</v>
      </c>
      <c r="Z56" s="23" t="str">
        <f>VLOOKUP(A:A,[1]TDSheet!$A:$Z,26,0)</f>
        <v>увел</v>
      </c>
      <c r="AA56" s="16">
        <v>0</v>
      </c>
      <c r="AB56" s="20">
        <f>VLOOKUP(A:A,[1]TDSheet!$A:$AB,28,0)</f>
        <v>0</v>
      </c>
      <c r="AC56" s="16">
        <f t="shared" si="12"/>
        <v>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26.6</v>
      </c>
      <c r="D57" s="8"/>
      <c r="E57" s="8">
        <v>2</v>
      </c>
      <c r="F57" s="8">
        <v>24.6</v>
      </c>
      <c r="G57" s="1" t="str">
        <f>VLOOKUP(A:A,[1]TDSheet!$A:$G,7,0)</f>
        <v>в30,05</v>
      </c>
      <c r="H57" s="1" t="e">
        <f>VLOOKUP(A:A,[1]TDSheet!$A:$H,8,0)</f>
        <v>#N/A</v>
      </c>
      <c r="I57" s="16">
        <f>VLOOKUP(A:A,[2]TDSheet!$A:$F,6,0)</f>
        <v>2</v>
      </c>
      <c r="J57" s="16">
        <f t="shared" si="7"/>
        <v>0</v>
      </c>
      <c r="K57" s="16">
        <f>VLOOKUP(A:A,[1]TDSheet!$A:$P,16,0)</f>
        <v>0</v>
      </c>
      <c r="L57" s="16"/>
      <c r="M57" s="16"/>
      <c r="N57" s="16"/>
      <c r="O57" s="16">
        <f t="shared" si="8"/>
        <v>0.4</v>
      </c>
      <c r="P57" s="18"/>
      <c r="Q57" s="19">
        <f t="shared" si="9"/>
        <v>61.5</v>
      </c>
      <c r="R57" s="16">
        <f t="shared" si="10"/>
        <v>61.5</v>
      </c>
      <c r="S57" s="16">
        <f>VLOOKUP(A:A,[1]TDSheet!$A:$S,19,0)</f>
        <v>1.4</v>
      </c>
      <c r="T57" s="16">
        <f>VLOOKUP(A:A,[1]TDSheet!$A:$T,20,0)</f>
        <v>3</v>
      </c>
      <c r="U57" s="16">
        <v>0</v>
      </c>
      <c r="V57" s="16">
        <f>VLOOKUP(A:A,[1]TDSheet!$A:$V,22,0)</f>
        <v>0</v>
      </c>
      <c r="W57" s="16">
        <f>VLOOKUP(A:A,[1]TDSheet!$A:$W,23,0)</f>
        <v>0</v>
      </c>
      <c r="X57" s="16">
        <f>VLOOKUP(A:A,[1]TDSheet!$A:$X,24,0)</f>
        <v>0</v>
      </c>
      <c r="Y57" s="16">
        <f t="shared" si="11"/>
        <v>0</v>
      </c>
      <c r="Z57" s="23" t="str">
        <f>VLOOKUP(A:A,[1]TDSheet!$A:$Z,26,0)</f>
        <v>вывод</v>
      </c>
      <c r="AA57" s="16">
        <v>0</v>
      </c>
      <c r="AB57" s="20">
        <f>VLOOKUP(A:A,[1]TDSheet!$A:$AB,28,0)</f>
        <v>0</v>
      </c>
      <c r="AC57" s="16">
        <f t="shared" si="12"/>
        <v>0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8</v>
      </c>
      <c r="C58" s="8">
        <v>14.6</v>
      </c>
      <c r="D58" s="8">
        <v>68.400000000000006</v>
      </c>
      <c r="E58" s="8">
        <v>19.8</v>
      </c>
      <c r="F58" s="8">
        <v>59.6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21.210999999999999</v>
      </c>
      <c r="J58" s="16">
        <f t="shared" si="7"/>
        <v>-1.4109999999999978</v>
      </c>
      <c r="K58" s="16">
        <f>VLOOKUP(A:A,[1]TDSheet!$A:$P,16,0)</f>
        <v>0</v>
      </c>
      <c r="L58" s="16"/>
      <c r="M58" s="16"/>
      <c r="N58" s="16"/>
      <c r="O58" s="16">
        <f t="shared" si="8"/>
        <v>3.96</v>
      </c>
      <c r="P58" s="18"/>
      <c r="Q58" s="19">
        <f t="shared" si="9"/>
        <v>15.05050505050505</v>
      </c>
      <c r="R58" s="16">
        <f t="shared" si="10"/>
        <v>15.05050505050505</v>
      </c>
      <c r="S58" s="16">
        <f>VLOOKUP(A:A,[1]TDSheet!$A:$S,19,0)</f>
        <v>2.88</v>
      </c>
      <c r="T58" s="16">
        <f>VLOOKUP(A:A,[1]TDSheet!$A:$T,20,0)</f>
        <v>5.4</v>
      </c>
      <c r="U58" s="16">
        <f>VLOOKUP(A:A,[3]TDSheet!$A:$D,4,0)</f>
        <v>1.8</v>
      </c>
      <c r="V58" s="16">
        <f>VLOOKUP(A:A,[1]TDSheet!$A:$V,22,0)</f>
        <v>0</v>
      </c>
      <c r="W58" s="16">
        <f>VLOOKUP(A:A,[1]TDSheet!$A:$W,23,0)</f>
        <v>234</v>
      </c>
      <c r="X58" s="16">
        <f>VLOOKUP(A:A,[1]TDSheet!$A:$X,24,0)</f>
        <v>18</v>
      </c>
      <c r="Y58" s="16">
        <f t="shared" si="11"/>
        <v>0</v>
      </c>
      <c r="Z58" s="16" t="e">
        <f>VLOOKUP(A:A,[1]TDSheet!$A:$Z,26,0)</f>
        <v>#N/A</v>
      </c>
      <c r="AA58" s="16">
        <f>Y58/1.8</f>
        <v>0</v>
      </c>
      <c r="AB58" s="20">
        <f>VLOOKUP(A:A,[1]TDSheet!$A:$AB,28,0)</f>
        <v>1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8</v>
      </c>
      <c r="C59" s="8">
        <v>418.94</v>
      </c>
      <c r="D59" s="8">
        <v>360.64</v>
      </c>
      <c r="E59" s="8">
        <v>286.16000000000003</v>
      </c>
      <c r="F59" s="8">
        <v>482.22</v>
      </c>
      <c r="G59" s="1">
        <f>VLOOKUP(A:A,[1]TDSheet!$A:$G,7,0)</f>
        <v>0</v>
      </c>
      <c r="H59" s="1" t="e">
        <f>VLOOKUP(A:A,[1]TDSheet!$A:$H,8,0)</f>
        <v>#N/A</v>
      </c>
      <c r="I59" s="16">
        <f>VLOOKUP(A:A,[2]TDSheet!$A:$F,6,0)</f>
        <v>299.363</v>
      </c>
      <c r="J59" s="16">
        <f t="shared" si="7"/>
        <v>-13.202999999999975</v>
      </c>
      <c r="K59" s="16">
        <f>VLOOKUP(A:A,[1]TDSheet!$A:$P,16,0)</f>
        <v>0</v>
      </c>
      <c r="L59" s="16"/>
      <c r="M59" s="16"/>
      <c r="N59" s="16"/>
      <c r="O59" s="16">
        <f t="shared" si="8"/>
        <v>57.232000000000006</v>
      </c>
      <c r="P59" s="18">
        <v>94</v>
      </c>
      <c r="Q59" s="19">
        <f t="shared" si="9"/>
        <v>10.068143695834497</v>
      </c>
      <c r="R59" s="16">
        <f t="shared" si="10"/>
        <v>8.4257058987978741</v>
      </c>
      <c r="S59" s="16">
        <f>VLOOKUP(A:A,[1]TDSheet!$A:$S,19,0)</f>
        <v>67.53</v>
      </c>
      <c r="T59" s="16">
        <f>VLOOKUP(A:A,[1]TDSheet!$A:$T,20,0)</f>
        <v>69.096000000000004</v>
      </c>
      <c r="U59" s="16">
        <f>VLOOKUP(A:A,[3]TDSheet!$A:$D,4,0)</f>
        <v>98.44</v>
      </c>
      <c r="V59" s="16">
        <f>VLOOKUP(A:A,[1]TDSheet!$A:$V,22,0)</f>
        <v>0</v>
      </c>
      <c r="W59" s="16">
        <f>VLOOKUP(A:A,[1]TDSheet!$A:$W,23,0)</f>
        <v>126</v>
      </c>
      <c r="X59" s="16">
        <f>VLOOKUP(A:A,[1]TDSheet!$A:$X,24,0)</f>
        <v>14</v>
      </c>
      <c r="Y59" s="16">
        <f t="shared" si="11"/>
        <v>94</v>
      </c>
      <c r="Z59" s="16" t="e">
        <f>VLOOKUP(A:A,[1]TDSheet!$A:$Z,26,0)</f>
        <v>#N/A</v>
      </c>
      <c r="AA59" s="16">
        <f>Y59/2.24</f>
        <v>41.964285714285708</v>
      </c>
      <c r="AB59" s="20">
        <f>VLOOKUP(A:A,[1]TDSheet!$A:$AB,28,0)</f>
        <v>1</v>
      </c>
      <c r="AC59" s="16">
        <f t="shared" si="12"/>
        <v>94</v>
      </c>
      <c r="AD59" s="16"/>
      <c r="AE59" s="16"/>
    </row>
    <row r="60" spans="1:31" s="1" customFormat="1" ht="21.95" customHeight="1" outlineLevel="1" x14ac:dyDescent="0.2">
      <c r="A60" s="7" t="s">
        <v>71</v>
      </c>
      <c r="B60" s="7" t="s">
        <v>8</v>
      </c>
      <c r="C60" s="8">
        <v>12</v>
      </c>
      <c r="D60" s="8"/>
      <c r="E60" s="8">
        <v>6</v>
      </c>
      <c r="F60" s="8">
        <v>6</v>
      </c>
      <c r="G60" s="24" t="s">
        <v>99</v>
      </c>
      <c r="H60" s="1" t="e">
        <f>VLOOKUP(A:A,[1]TDSheet!$A:$H,8,0)</f>
        <v>#N/A</v>
      </c>
      <c r="I60" s="16">
        <f>VLOOKUP(A:A,[2]TDSheet!$A:$F,6,0)</f>
        <v>9</v>
      </c>
      <c r="J60" s="16">
        <f t="shared" si="7"/>
        <v>-3</v>
      </c>
      <c r="K60" s="16">
        <f>VLOOKUP(A:A,[1]TDSheet!$A:$P,16,0)</f>
        <v>0</v>
      </c>
      <c r="L60" s="16"/>
      <c r="M60" s="16"/>
      <c r="N60" s="16"/>
      <c r="O60" s="16">
        <f t="shared" si="8"/>
        <v>1.2</v>
      </c>
      <c r="P60" s="18"/>
      <c r="Q60" s="19">
        <f t="shared" si="9"/>
        <v>5</v>
      </c>
      <c r="R60" s="16">
        <f t="shared" si="10"/>
        <v>5</v>
      </c>
      <c r="S60" s="16">
        <f>VLOOKUP(A:A,[1]TDSheet!$A:$S,19,0)</f>
        <v>0.6</v>
      </c>
      <c r="T60" s="16">
        <f>VLOOKUP(A:A,[1]TDSheet!$A:$T,20,0)</f>
        <v>0</v>
      </c>
      <c r="U60" s="16">
        <f>VLOOKUP(A:A,[3]TDSheet!$A:$D,4,0)</f>
        <v>3</v>
      </c>
      <c r="V60" s="16">
        <f>VLOOKUP(A:A,[1]TDSheet!$A:$V,22,0)</f>
        <v>0</v>
      </c>
      <c r="W60" s="16">
        <f>VLOOKUP(A:A,[1]TDSheet!$A:$W,23,0)</f>
        <v>126</v>
      </c>
      <c r="X60" s="16">
        <f>VLOOKUP(A:A,[1]TDSheet!$A:$X,24,0)</f>
        <v>14</v>
      </c>
      <c r="Y60" s="16">
        <f t="shared" si="11"/>
        <v>0</v>
      </c>
      <c r="Z60" s="16" t="str">
        <f>VLOOKUP(A:A,[1]TDSheet!$A:$Z,26,0)</f>
        <v>увел</v>
      </c>
      <c r="AA60" s="16">
        <v>0</v>
      </c>
      <c r="AB60" s="20">
        <f>VLOOKUP(A:A,[1]TDSheet!$A:$AB,28,0)</f>
        <v>1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72</v>
      </c>
      <c r="B61" s="7" t="s">
        <v>8</v>
      </c>
      <c r="C61" s="8">
        <v>90</v>
      </c>
      <c r="D61" s="8">
        <v>130</v>
      </c>
      <c r="E61" s="8">
        <v>80</v>
      </c>
      <c r="F61" s="8">
        <v>120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90</v>
      </c>
      <c r="J61" s="16">
        <f t="shared" si="7"/>
        <v>-10</v>
      </c>
      <c r="K61" s="16">
        <f>VLOOKUP(A:A,[1]TDSheet!$A:$P,16,0)</f>
        <v>0</v>
      </c>
      <c r="L61" s="16"/>
      <c r="M61" s="16"/>
      <c r="N61" s="16"/>
      <c r="O61" s="16">
        <f t="shared" si="8"/>
        <v>16</v>
      </c>
      <c r="P61" s="18">
        <v>60</v>
      </c>
      <c r="Q61" s="19">
        <f t="shared" si="9"/>
        <v>11.25</v>
      </c>
      <c r="R61" s="16">
        <f t="shared" si="10"/>
        <v>7.5</v>
      </c>
      <c r="S61" s="16">
        <f>VLOOKUP(A:A,[1]TDSheet!$A:$S,19,0)</f>
        <v>15</v>
      </c>
      <c r="T61" s="16">
        <f>VLOOKUP(A:A,[1]TDSheet!$A:$T,20,0)</f>
        <v>18</v>
      </c>
      <c r="U61" s="16">
        <f>VLOOKUP(A:A,[3]TDSheet!$A:$D,4,0)</f>
        <v>20</v>
      </c>
      <c r="V61" s="16">
        <f>VLOOKUP(A:A,[1]TDSheet!$A:$V,22,0)</f>
        <v>0</v>
      </c>
      <c r="W61" s="16">
        <f>VLOOKUP(A:A,[1]TDSheet!$A:$W,23,0)</f>
        <v>144</v>
      </c>
      <c r="X61" s="16">
        <f>VLOOKUP(A:A,[1]TDSheet!$A:$X,24,0)</f>
        <v>12</v>
      </c>
      <c r="Y61" s="16">
        <f t="shared" si="11"/>
        <v>60</v>
      </c>
      <c r="Z61" s="16" t="e">
        <f>VLOOKUP(A:A,[1]TDSheet!$A:$Z,26,0)</f>
        <v>#N/A</v>
      </c>
      <c r="AA61" s="16">
        <f>Y61/5</f>
        <v>12</v>
      </c>
      <c r="AB61" s="20">
        <f>VLOOKUP(A:A,[1]TDSheet!$A:$AB,28,0)</f>
        <v>1</v>
      </c>
      <c r="AC61" s="16">
        <f t="shared" si="12"/>
        <v>60</v>
      </c>
      <c r="AD61" s="16"/>
      <c r="AE61" s="16"/>
    </row>
    <row r="62" spans="1:31" s="1" customFormat="1" ht="11.1" customHeight="1" outlineLevel="1" x14ac:dyDescent="0.2">
      <c r="A62" s="7" t="s">
        <v>32</v>
      </c>
      <c r="B62" s="7" t="s">
        <v>9</v>
      </c>
      <c r="C62" s="8">
        <v>1566</v>
      </c>
      <c r="D62" s="8">
        <v>3760</v>
      </c>
      <c r="E62" s="8">
        <v>3072</v>
      </c>
      <c r="F62" s="8">
        <v>2209</v>
      </c>
      <c r="G62" s="1" t="str">
        <f>VLOOKUP(A:A,[1]TDSheet!$A:$G,7,0)</f>
        <v>пуд,яб</v>
      </c>
      <c r="H62" s="1">
        <f>VLOOKUP(A:A,[1]TDSheet!$A:$H,8,0)</f>
        <v>180</v>
      </c>
      <c r="I62" s="16">
        <f>VLOOKUP(A:A,[2]TDSheet!$A:$F,6,0)</f>
        <v>3052</v>
      </c>
      <c r="J62" s="16">
        <f t="shared" si="7"/>
        <v>20</v>
      </c>
      <c r="K62" s="16">
        <f>VLOOKUP(A:A,[1]TDSheet!$A:$P,16,0)</f>
        <v>860</v>
      </c>
      <c r="L62" s="16"/>
      <c r="M62" s="16"/>
      <c r="N62" s="16"/>
      <c r="O62" s="16">
        <f t="shared" si="8"/>
        <v>417.6</v>
      </c>
      <c r="P62" s="18">
        <v>1170</v>
      </c>
      <c r="Q62" s="19">
        <f t="shared" si="9"/>
        <v>10.150862068965516</v>
      </c>
      <c r="R62" s="16">
        <f t="shared" si="10"/>
        <v>5.2897509578544062</v>
      </c>
      <c r="S62" s="16">
        <f>VLOOKUP(A:A,[1]TDSheet!$A:$S,19,0)</f>
        <v>312.8</v>
      </c>
      <c r="T62" s="16">
        <f>VLOOKUP(A:A,[1]TDSheet!$A:$T,20,0)</f>
        <v>401.6</v>
      </c>
      <c r="U62" s="16">
        <f>VLOOKUP(A:A,[3]TDSheet!$A:$D,4,0)</f>
        <v>322</v>
      </c>
      <c r="V62" s="16">
        <f>VLOOKUP(A:A,[1]TDSheet!$A:$V,22,0)</f>
        <v>984</v>
      </c>
      <c r="W62" s="16">
        <f>VLOOKUP(A:A,[1]TDSheet!$A:$W,23,0)</f>
        <v>70</v>
      </c>
      <c r="X62" s="16">
        <f>VLOOKUP(A:A,[1]TDSheet!$A:$X,24,0)</f>
        <v>14</v>
      </c>
      <c r="Y62" s="16">
        <f t="shared" si="11"/>
        <v>1170</v>
      </c>
      <c r="Z62" s="16">
        <f>VLOOKUP(A:A,[1]TDSheet!$A:$Z,26,0)</f>
        <v>0</v>
      </c>
      <c r="AA62" s="16">
        <f>Y62/12</f>
        <v>97.5</v>
      </c>
      <c r="AB62" s="20">
        <f>VLOOKUP(A:A,[1]TDSheet!$A:$AB,28,0)</f>
        <v>0.25</v>
      </c>
      <c r="AC62" s="16">
        <f t="shared" si="12"/>
        <v>292.5</v>
      </c>
      <c r="AD62" s="16"/>
      <c r="AE62" s="16"/>
    </row>
    <row r="63" spans="1:31" s="1" customFormat="1" ht="11.1" customHeight="1" outlineLevel="1" x14ac:dyDescent="0.2">
      <c r="A63" s="7" t="s">
        <v>33</v>
      </c>
      <c r="B63" s="7" t="s">
        <v>9</v>
      </c>
      <c r="C63" s="8">
        <v>476</v>
      </c>
      <c r="D63" s="8">
        <v>519</v>
      </c>
      <c r="E63" s="8">
        <v>535</v>
      </c>
      <c r="F63" s="8">
        <v>447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531</v>
      </c>
      <c r="J63" s="16">
        <f t="shared" si="7"/>
        <v>4</v>
      </c>
      <c r="K63" s="16">
        <f>VLOOKUP(A:A,[1]TDSheet!$A:$P,16,0)</f>
        <v>330</v>
      </c>
      <c r="L63" s="16"/>
      <c r="M63" s="16"/>
      <c r="N63" s="16"/>
      <c r="O63" s="16">
        <f t="shared" si="8"/>
        <v>107</v>
      </c>
      <c r="P63" s="18">
        <v>330</v>
      </c>
      <c r="Q63" s="19">
        <f t="shared" si="9"/>
        <v>10.345794392523365</v>
      </c>
      <c r="R63" s="16">
        <f t="shared" si="10"/>
        <v>4.1775700934579438</v>
      </c>
      <c r="S63" s="16">
        <f>VLOOKUP(A:A,[1]TDSheet!$A:$S,19,0)</f>
        <v>74.400000000000006</v>
      </c>
      <c r="T63" s="16">
        <f>VLOOKUP(A:A,[1]TDSheet!$A:$T,20,0)</f>
        <v>91.2</v>
      </c>
      <c r="U63" s="16">
        <f>VLOOKUP(A:A,[3]TDSheet!$A:$D,4,0)</f>
        <v>114</v>
      </c>
      <c r="V63" s="16">
        <f>VLOOKUP(A:A,[1]TDSheet!$A:$V,22,0)</f>
        <v>0</v>
      </c>
      <c r="W63" s="16">
        <f>VLOOKUP(A:A,[1]TDSheet!$A:$W,23,0)</f>
        <v>70</v>
      </c>
      <c r="X63" s="16">
        <f>VLOOKUP(A:A,[1]TDSheet!$A:$X,24,0)</f>
        <v>14</v>
      </c>
      <c r="Y63" s="16">
        <f t="shared" si="11"/>
        <v>330</v>
      </c>
      <c r="Z63" s="16">
        <f>VLOOKUP(A:A,[1]TDSheet!$A:$Z,26,0)</f>
        <v>0</v>
      </c>
      <c r="AA63" s="16">
        <f>Y63/12</f>
        <v>27.5</v>
      </c>
      <c r="AB63" s="20">
        <f>VLOOKUP(A:A,[1]TDSheet!$A:$AB,28,0)</f>
        <v>0.3</v>
      </c>
      <c r="AC63" s="16">
        <f t="shared" si="12"/>
        <v>99</v>
      </c>
      <c r="AD63" s="16"/>
      <c r="AE63" s="16"/>
    </row>
    <row r="64" spans="1:31" s="1" customFormat="1" ht="11.1" customHeight="1" outlineLevel="1" x14ac:dyDescent="0.2">
      <c r="A64" s="7" t="s">
        <v>34</v>
      </c>
      <c r="B64" s="7" t="s">
        <v>9</v>
      </c>
      <c r="C64" s="8">
        <v>717</v>
      </c>
      <c r="D64" s="8">
        <v>545</v>
      </c>
      <c r="E64" s="8">
        <v>655</v>
      </c>
      <c r="F64" s="8">
        <v>568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660</v>
      </c>
      <c r="J64" s="16">
        <f t="shared" si="7"/>
        <v>-5</v>
      </c>
      <c r="K64" s="16">
        <f>VLOOKUP(A:A,[1]TDSheet!$A:$P,16,0)</f>
        <v>340</v>
      </c>
      <c r="L64" s="16"/>
      <c r="M64" s="16"/>
      <c r="N64" s="16"/>
      <c r="O64" s="16">
        <f t="shared" si="8"/>
        <v>131</v>
      </c>
      <c r="P64" s="18">
        <v>500</v>
      </c>
      <c r="Q64" s="19">
        <f t="shared" si="9"/>
        <v>10.748091603053435</v>
      </c>
      <c r="R64" s="16">
        <f t="shared" si="10"/>
        <v>4.33587786259542</v>
      </c>
      <c r="S64" s="16">
        <f>VLOOKUP(A:A,[1]TDSheet!$A:$S,19,0)</f>
        <v>103.2</v>
      </c>
      <c r="T64" s="16">
        <f>VLOOKUP(A:A,[1]TDSheet!$A:$T,20,0)</f>
        <v>106.8</v>
      </c>
      <c r="U64" s="16">
        <f>VLOOKUP(A:A,[3]TDSheet!$A:$D,4,0)</f>
        <v>125</v>
      </c>
      <c r="V64" s="16">
        <f>VLOOKUP(A:A,[1]TDSheet!$A:$V,22,0)</f>
        <v>0</v>
      </c>
      <c r="W64" s="16">
        <f>VLOOKUP(A:A,[1]TDSheet!$A:$W,23,0)</f>
        <v>70</v>
      </c>
      <c r="X64" s="16">
        <f>VLOOKUP(A:A,[1]TDSheet!$A:$X,24,0)</f>
        <v>14</v>
      </c>
      <c r="Y64" s="16">
        <f t="shared" si="11"/>
        <v>500</v>
      </c>
      <c r="Z64" s="16">
        <f>VLOOKUP(A:A,[1]TDSheet!$A:$Z,26,0)</f>
        <v>0</v>
      </c>
      <c r="AA64" s="16">
        <f>Y64/12</f>
        <v>41.666666666666664</v>
      </c>
      <c r="AB64" s="20">
        <f>VLOOKUP(A:A,[1]TDSheet!$A:$AB,28,0)</f>
        <v>0.3</v>
      </c>
      <c r="AC64" s="16">
        <f t="shared" si="12"/>
        <v>150</v>
      </c>
      <c r="AD64" s="16"/>
      <c r="AE64" s="16"/>
    </row>
    <row r="65" spans="1:31" s="1" customFormat="1" ht="11.1" customHeight="1" outlineLevel="1" x14ac:dyDescent="0.2">
      <c r="A65" s="7" t="s">
        <v>73</v>
      </c>
      <c r="B65" s="7" t="s">
        <v>8</v>
      </c>
      <c r="C65" s="8"/>
      <c r="D65" s="8">
        <v>194.4</v>
      </c>
      <c r="E65" s="8">
        <v>1.82</v>
      </c>
      <c r="F65" s="8">
        <v>192.58</v>
      </c>
      <c r="G65" s="1" t="str">
        <f>VLOOKUP(A:A,[1]TDSheet!$A:$G,7,0)</f>
        <v>нов</v>
      </c>
      <c r="H65" s="1" t="e">
        <f>VLOOKUP(A:A,[1]TDSheet!$A:$H,8,0)</f>
        <v>#N/A</v>
      </c>
      <c r="I65" s="16">
        <f>VLOOKUP(A:A,[2]TDSheet!$A:$F,6,0)</f>
        <v>1.7</v>
      </c>
      <c r="J65" s="16">
        <f t="shared" si="7"/>
        <v>0.12000000000000011</v>
      </c>
      <c r="K65" s="16">
        <f>VLOOKUP(A:A,[1]TDSheet!$A:$P,16,0)</f>
        <v>0</v>
      </c>
      <c r="L65" s="16"/>
      <c r="M65" s="16"/>
      <c r="N65" s="16"/>
      <c r="O65" s="16">
        <f t="shared" si="8"/>
        <v>0.36399999999999999</v>
      </c>
      <c r="P65" s="18"/>
      <c r="Q65" s="19">
        <f t="shared" si="9"/>
        <v>529.06593406593413</v>
      </c>
      <c r="R65" s="16">
        <f t="shared" si="10"/>
        <v>529.06593406593413</v>
      </c>
      <c r="S65" s="16">
        <f>VLOOKUP(A:A,[1]TDSheet!$A:$S,19,0)</f>
        <v>0</v>
      </c>
      <c r="T65" s="16">
        <f>VLOOKUP(A:A,[1]TDSheet!$A:$T,20,0)</f>
        <v>0</v>
      </c>
      <c r="U65" s="16">
        <v>0</v>
      </c>
      <c r="V65" s="16">
        <f>VLOOKUP(A:A,[1]TDSheet!$A:$V,22,0)</f>
        <v>0</v>
      </c>
      <c r="W65" s="16">
        <f>VLOOKUP(A:A,[1]TDSheet!$A:$W,23,0)</f>
        <v>234</v>
      </c>
      <c r="X65" s="16">
        <f>VLOOKUP(A:A,[1]TDSheet!$A:$X,24,0)</f>
        <v>18</v>
      </c>
      <c r="Y65" s="16">
        <f t="shared" si="11"/>
        <v>0</v>
      </c>
      <c r="Z65" s="16" t="e">
        <f>VLOOKUP(A:A,[1]TDSheet!$A:$Z,26,0)</f>
        <v>#N/A</v>
      </c>
      <c r="AA65" s="16">
        <f>Y65/1.8</f>
        <v>0</v>
      </c>
      <c r="AB65" s="20">
        <f>VLOOKUP(A:A,[1]TDSheet!$A:$AB,28,0)</f>
        <v>1</v>
      </c>
      <c r="AC65" s="16">
        <f t="shared" si="12"/>
        <v>0</v>
      </c>
      <c r="AD65" s="16"/>
      <c r="AE65" s="16"/>
    </row>
    <row r="66" spans="1:31" s="1" customFormat="1" ht="11.1" customHeight="1" outlineLevel="1" x14ac:dyDescent="0.2">
      <c r="A66" s="7" t="s">
        <v>74</v>
      </c>
      <c r="B66" s="7" t="s">
        <v>9</v>
      </c>
      <c r="C66" s="8">
        <v>197</v>
      </c>
      <c r="D66" s="8">
        <v>71</v>
      </c>
      <c r="E66" s="8">
        <v>154</v>
      </c>
      <c r="F66" s="8">
        <v>105</v>
      </c>
      <c r="G66" s="1">
        <f>VLOOKUP(A:A,[1]TDSheet!$A:$G,7,0)</f>
        <v>1</v>
      </c>
      <c r="H66" s="1">
        <f>VLOOKUP(A:A,[1]TDSheet!$A:$H,8,0)</f>
        <v>365</v>
      </c>
      <c r="I66" s="16">
        <f>VLOOKUP(A:A,[2]TDSheet!$A:$F,6,0)</f>
        <v>153</v>
      </c>
      <c r="J66" s="16">
        <f t="shared" si="7"/>
        <v>1</v>
      </c>
      <c r="K66" s="16">
        <f>VLOOKUP(A:A,[1]TDSheet!$A:$P,16,0)</f>
        <v>120</v>
      </c>
      <c r="L66" s="16"/>
      <c r="M66" s="16"/>
      <c r="N66" s="16"/>
      <c r="O66" s="16">
        <f t="shared" si="8"/>
        <v>30.8</v>
      </c>
      <c r="P66" s="18">
        <v>120</v>
      </c>
      <c r="Q66" s="19">
        <f t="shared" si="9"/>
        <v>11.2012987012987</v>
      </c>
      <c r="R66" s="16">
        <f t="shared" si="10"/>
        <v>3.4090909090909092</v>
      </c>
      <c r="S66" s="16">
        <f>VLOOKUP(A:A,[1]TDSheet!$A:$S,19,0)</f>
        <v>26.2</v>
      </c>
      <c r="T66" s="16">
        <f>VLOOKUP(A:A,[1]TDSheet!$A:$T,20,0)</f>
        <v>24.6</v>
      </c>
      <c r="U66" s="16">
        <f>VLOOKUP(A:A,[3]TDSheet!$A:$D,4,0)</f>
        <v>30</v>
      </c>
      <c r="V66" s="16">
        <f>VLOOKUP(A:A,[1]TDSheet!$A:$V,22,0)</f>
        <v>0</v>
      </c>
      <c r="W66" s="16">
        <f>VLOOKUP(A:A,[1]TDSheet!$A:$W,23,0)</f>
        <v>130</v>
      </c>
      <c r="X66" s="16">
        <f>VLOOKUP(A:A,[1]TDSheet!$A:$X,24,0)</f>
        <v>10</v>
      </c>
      <c r="Y66" s="16">
        <f t="shared" si="11"/>
        <v>120</v>
      </c>
      <c r="Z66" s="16">
        <f>VLOOKUP(A:A,[1]TDSheet!$A:$Z,26,0)</f>
        <v>0</v>
      </c>
      <c r="AA66" s="16">
        <f>Y66/6</f>
        <v>20</v>
      </c>
      <c r="AB66" s="20">
        <f>VLOOKUP(A:A,[1]TDSheet!$A:$AB,28,0)</f>
        <v>0.2</v>
      </c>
      <c r="AC66" s="16">
        <f t="shared" si="12"/>
        <v>24</v>
      </c>
      <c r="AD66" s="16"/>
      <c r="AE66" s="16"/>
    </row>
    <row r="67" spans="1:31" s="1" customFormat="1" ht="11.1" customHeight="1" outlineLevel="1" x14ac:dyDescent="0.2">
      <c r="A67" s="7" t="s">
        <v>35</v>
      </c>
      <c r="B67" s="7" t="s">
        <v>9</v>
      </c>
      <c r="C67" s="8">
        <v>557</v>
      </c>
      <c r="D67" s="8">
        <v>19</v>
      </c>
      <c r="E67" s="8">
        <v>278</v>
      </c>
      <c r="F67" s="8">
        <v>284</v>
      </c>
      <c r="G67" s="1">
        <f>VLOOKUP(A:A,[1]TDSheet!$A:$G,7,0)</f>
        <v>1</v>
      </c>
      <c r="H67" s="1">
        <f>VLOOKUP(A:A,[1]TDSheet!$A:$H,8,0)</f>
        <v>365</v>
      </c>
      <c r="I67" s="16">
        <f>VLOOKUP(A:A,[2]TDSheet!$A:$F,6,0)</f>
        <v>284</v>
      </c>
      <c r="J67" s="16">
        <f t="shared" si="7"/>
        <v>-6</v>
      </c>
      <c r="K67" s="16">
        <f>VLOOKUP(A:A,[1]TDSheet!$A:$P,16,0)</f>
        <v>120</v>
      </c>
      <c r="L67" s="16"/>
      <c r="M67" s="16"/>
      <c r="N67" s="16"/>
      <c r="O67" s="16">
        <f t="shared" si="8"/>
        <v>55.6</v>
      </c>
      <c r="P67" s="18">
        <v>180</v>
      </c>
      <c r="Q67" s="19">
        <f t="shared" si="9"/>
        <v>10.503597122302159</v>
      </c>
      <c r="R67" s="16">
        <f t="shared" si="10"/>
        <v>5.1079136690647484</v>
      </c>
      <c r="S67" s="16">
        <f>VLOOKUP(A:A,[1]TDSheet!$A:$S,19,0)</f>
        <v>40.200000000000003</v>
      </c>
      <c r="T67" s="16">
        <f>VLOOKUP(A:A,[1]TDSheet!$A:$T,20,0)</f>
        <v>45.6</v>
      </c>
      <c r="U67" s="16">
        <f>VLOOKUP(A:A,[3]TDSheet!$A:$D,4,0)</f>
        <v>33</v>
      </c>
      <c r="V67" s="16">
        <f>VLOOKUP(A:A,[1]TDSheet!$A:$V,22,0)</f>
        <v>0</v>
      </c>
      <c r="W67" s="16">
        <f>VLOOKUP(A:A,[1]TDSheet!$A:$W,23,0)</f>
        <v>130</v>
      </c>
      <c r="X67" s="16">
        <f>VLOOKUP(A:A,[1]TDSheet!$A:$X,24,0)</f>
        <v>10</v>
      </c>
      <c r="Y67" s="16">
        <f t="shared" si="11"/>
        <v>180</v>
      </c>
      <c r="Z67" s="16">
        <f>VLOOKUP(A:A,[1]TDSheet!$A:$Z,26,0)</f>
        <v>0</v>
      </c>
      <c r="AA67" s="16">
        <f>Y67/6</f>
        <v>30</v>
      </c>
      <c r="AB67" s="20">
        <f>VLOOKUP(A:A,[1]TDSheet!$A:$AB,28,0)</f>
        <v>0.2</v>
      </c>
      <c r="AC67" s="16">
        <f t="shared" si="12"/>
        <v>36</v>
      </c>
      <c r="AD67" s="16"/>
      <c r="AE67" s="16"/>
    </row>
    <row r="68" spans="1:31" s="1" customFormat="1" ht="11.1" customHeight="1" outlineLevel="1" x14ac:dyDescent="0.2">
      <c r="A68" s="7" t="s">
        <v>36</v>
      </c>
      <c r="B68" s="7" t="s">
        <v>9</v>
      </c>
      <c r="C68" s="8">
        <v>175</v>
      </c>
      <c r="D68" s="8">
        <v>408</v>
      </c>
      <c r="E68" s="8">
        <v>314</v>
      </c>
      <c r="F68" s="8">
        <v>256</v>
      </c>
      <c r="G68" s="1">
        <f>VLOOKUP(A:A,[1]TDSheet!$A:$G,7,0)</f>
        <v>1</v>
      </c>
      <c r="H68" s="1">
        <f>VLOOKUP(A:A,[1]TDSheet!$A:$H,8,0)</f>
        <v>180</v>
      </c>
      <c r="I68" s="16">
        <f>VLOOKUP(A:A,[2]TDSheet!$A:$F,6,0)</f>
        <v>306</v>
      </c>
      <c r="J68" s="16">
        <f t="shared" si="7"/>
        <v>8</v>
      </c>
      <c r="K68" s="16">
        <f>VLOOKUP(A:A,[1]TDSheet!$A:$P,16,0)</f>
        <v>190</v>
      </c>
      <c r="L68" s="16"/>
      <c r="M68" s="16"/>
      <c r="N68" s="16"/>
      <c r="O68" s="16">
        <f t="shared" si="8"/>
        <v>62.8</v>
      </c>
      <c r="P68" s="18">
        <v>190</v>
      </c>
      <c r="Q68" s="19">
        <f t="shared" si="9"/>
        <v>10.127388535031848</v>
      </c>
      <c r="R68" s="16">
        <f t="shared" si="10"/>
        <v>4.0764331210191083</v>
      </c>
      <c r="S68" s="16">
        <f>VLOOKUP(A:A,[1]TDSheet!$A:$S,19,0)</f>
        <v>6.6</v>
      </c>
      <c r="T68" s="16">
        <f>VLOOKUP(A:A,[1]TDSheet!$A:$T,20,0)</f>
        <v>42.6</v>
      </c>
      <c r="U68" s="16">
        <f>VLOOKUP(A:A,[3]TDSheet!$A:$D,4,0)</f>
        <v>109</v>
      </c>
      <c r="V68" s="16">
        <f>VLOOKUP(A:A,[1]TDSheet!$A:$V,22,0)</f>
        <v>0</v>
      </c>
      <c r="W68" s="16">
        <f>VLOOKUP(A:A,[1]TDSheet!$A:$W,23,0)</f>
        <v>70</v>
      </c>
      <c r="X68" s="16">
        <f>VLOOKUP(A:A,[1]TDSheet!$A:$X,24,0)</f>
        <v>14</v>
      </c>
      <c r="Y68" s="16">
        <f t="shared" si="11"/>
        <v>190</v>
      </c>
      <c r="Z68" s="16">
        <f>VLOOKUP(A:A,[1]TDSheet!$A:$Z,26,0)</f>
        <v>0</v>
      </c>
      <c r="AA68" s="16">
        <f>Y68/14</f>
        <v>13.571428571428571</v>
      </c>
      <c r="AB68" s="20">
        <f>VLOOKUP(A:A,[1]TDSheet!$A:$AB,28,0)</f>
        <v>0.3</v>
      </c>
      <c r="AC68" s="16">
        <f t="shared" si="12"/>
        <v>57</v>
      </c>
      <c r="AD68" s="16"/>
      <c r="AE68" s="16"/>
    </row>
    <row r="69" spans="1:31" s="1" customFormat="1" ht="11.1" customHeight="1" outlineLevel="1" x14ac:dyDescent="0.2">
      <c r="A69" s="7" t="s">
        <v>37</v>
      </c>
      <c r="B69" s="7" t="s">
        <v>9</v>
      </c>
      <c r="C69" s="8">
        <v>1671</v>
      </c>
      <c r="D69" s="8">
        <v>3496</v>
      </c>
      <c r="E69" s="8">
        <v>3423</v>
      </c>
      <c r="F69" s="8">
        <v>1659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3496</v>
      </c>
      <c r="J69" s="16">
        <f t="shared" si="7"/>
        <v>-73</v>
      </c>
      <c r="K69" s="16">
        <f>VLOOKUP(A:A,[1]TDSheet!$A:$P,16,0)</f>
        <v>790</v>
      </c>
      <c r="L69" s="16"/>
      <c r="M69" s="16"/>
      <c r="N69" s="16"/>
      <c r="O69" s="16">
        <f t="shared" si="8"/>
        <v>384.6</v>
      </c>
      <c r="P69" s="18">
        <v>1340</v>
      </c>
      <c r="Q69" s="19">
        <f t="shared" si="9"/>
        <v>9.8517940717628694</v>
      </c>
      <c r="R69" s="16">
        <f t="shared" si="10"/>
        <v>4.3135725429017162</v>
      </c>
      <c r="S69" s="16">
        <f>VLOOKUP(A:A,[1]TDSheet!$A:$S,19,0)</f>
        <v>287.39999999999998</v>
      </c>
      <c r="T69" s="16">
        <f>VLOOKUP(A:A,[1]TDSheet!$A:$T,20,0)</f>
        <v>334.8</v>
      </c>
      <c r="U69" s="16">
        <f>VLOOKUP(A:A,[3]TDSheet!$A:$D,4,0)</f>
        <v>600</v>
      </c>
      <c r="V69" s="16">
        <f>VLOOKUP(A:A,[1]TDSheet!$A:$V,22,0)</f>
        <v>1500</v>
      </c>
      <c r="W69" s="16">
        <f>VLOOKUP(A:A,[1]TDSheet!$A:$W,23,0)</f>
        <v>70</v>
      </c>
      <c r="X69" s="16">
        <f>VLOOKUP(A:A,[1]TDSheet!$A:$X,24,0)</f>
        <v>14</v>
      </c>
      <c r="Y69" s="16">
        <f t="shared" si="11"/>
        <v>1340</v>
      </c>
      <c r="Z69" s="16">
        <f>VLOOKUP(A:A,[1]TDSheet!$A:$Z,26,0)</f>
        <v>0</v>
      </c>
      <c r="AA69" s="16">
        <f>Y69/12</f>
        <v>111.66666666666667</v>
      </c>
      <c r="AB69" s="20">
        <f>VLOOKUP(A:A,[1]TDSheet!$A:$AB,28,0)</f>
        <v>0.25</v>
      </c>
      <c r="AC69" s="16">
        <f t="shared" si="12"/>
        <v>335</v>
      </c>
      <c r="AD69" s="16"/>
      <c r="AE69" s="16"/>
    </row>
    <row r="70" spans="1:31" s="1" customFormat="1" ht="11.1" customHeight="1" outlineLevel="1" x14ac:dyDescent="0.2">
      <c r="A70" s="7" t="s">
        <v>38</v>
      </c>
      <c r="B70" s="7" t="s">
        <v>9</v>
      </c>
      <c r="C70" s="8">
        <v>2574</v>
      </c>
      <c r="D70" s="8">
        <v>4031</v>
      </c>
      <c r="E70" s="8">
        <v>3622</v>
      </c>
      <c r="F70" s="8">
        <v>2892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3622</v>
      </c>
      <c r="J70" s="16">
        <f t="shared" si="7"/>
        <v>0</v>
      </c>
      <c r="K70" s="16">
        <f>VLOOKUP(A:A,[1]TDSheet!$A:$P,16,0)</f>
        <v>1510</v>
      </c>
      <c r="L70" s="16"/>
      <c r="M70" s="16"/>
      <c r="N70" s="16"/>
      <c r="O70" s="16">
        <f t="shared" si="8"/>
        <v>604.4</v>
      </c>
      <c r="P70" s="18">
        <v>1680</v>
      </c>
      <c r="Q70" s="19">
        <f t="shared" si="9"/>
        <v>10.062872270019854</v>
      </c>
      <c r="R70" s="16">
        <f t="shared" si="10"/>
        <v>4.784910655195235</v>
      </c>
      <c r="S70" s="16">
        <f>VLOOKUP(A:A,[1]TDSheet!$A:$S,19,0)</f>
        <v>473.6</v>
      </c>
      <c r="T70" s="16">
        <f>VLOOKUP(A:A,[1]TDSheet!$A:$T,20,0)</f>
        <v>552.79999999999995</v>
      </c>
      <c r="U70" s="16">
        <f>VLOOKUP(A:A,[3]TDSheet!$A:$D,4,0)</f>
        <v>617</v>
      </c>
      <c r="V70" s="16">
        <f>VLOOKUP(A:A,[1]TDSheet!$A:$V,22,0)</f>
        <v>600</v>
      </c>
      <c r="W70" s="16">
        <f>VLOOKUP(A:A,[1]TDSheet!$A:$W,23,0)</f>
        <v>70</v>
      </c>
      <c r="X70" s="16">
        <f>VLOOKUP(A:A,[1]TDSheet!$A:$X,24,0)</f>
        <v>14</v>
      </c>
      <c r="Y70" s="16">
        <f t="shared" si="11"/>
        <v>1680</v>
      </c>
      <c r="Z70" s="16" t="str">
        <f>VLOOKUP(A:A,[1]TDSheet!$A:$Z,26,0)</f>
        <v>апр яб</v>
      </c>
      <c r="AA70" s="16">
        <f>Y70/12</f>
        <v>140</v>
      </c>
      <c r="AB70" s="20">
        <f>VLOOKUP(A:A,[1]TDSheet!$A:$AB,28,0)</f>
        <v>0.25</v>
      </c>
      <c r="AC70" s="16">
        <f t="shared" si="12"/>
        <v>420</v>
      </c>
      <c r="AD70" s="16"/>
      <c r="AE70" s="16"/>
    </row>
    <row r="71" spans="1:31" s="1" customFormat="1" ht="11.1" customHeight="1" outlineLevel="1" x14ac:dyDescent="0.2">
      <c r="A71" s="7" t="s">
        <v>75</v>
      </c>
      <c r="B71" s="7" t="s">
        <v>8</v>
      </c>
      <c r="C71" s="8">
        <v>57.2</v>
      </c>
      <c r="D71" s="8"/>
      <c r="E71" s="8">
        <v>24.3</v>
      </c>
      <c r="F71" s="8">
        <v>32.9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24.3</v>
      </c>
      <c r="J71" s="16">
        <f t="shared" si="7"/>
        <v>0</v>
      </c>
      <c r="K71" s="16">
        <f>VLOOKUP(A:A,[1]TDSheet!$A:$P,16,0)</f>
        <v>0</v>
      </c>
      <c r="L71" s="16"/>
      <c r="M71" s="16"/>
      <c r="N71" s="16"/>
      <c r="O71" s="16">
        <f t="shared" si="8"/>
        <v>4.8600000000000003</v>
      </c>
      <c r="P71" s="18">
        <v>38</v>
      </c>
      <c r="Q71" s="19">
        <f t="shared" si="9"/>
        <v>14.588477366255145</v>
      </c>
      <c r="R71" s="16">
        <f t="shared" si="10"/>
        <v>6.7695473251028799</v>
      </c>
      <c r="S71" s="16">
        <f>VLOOKUP(A:A,[1]TDSheet!$A:$S,19,0)</f>
        <v>4.8600000000000003</v>
      </c>
      <c r="T71" s="16">
        <f>VLOOKUP(A:A,[1]TDSheet!$A:$T,20,0)</f>
        <v>3.78</v>
      </c>
      <c r="U71" s="16">
        <f>VLOOKUP(A:A,[3]TDSheet!$A:$D,4,0)</f>
        <v>5.4</v>
      </c>
      <c r="V71" s="16">
        <f>VLOOKUP(A:A,[1]TDSheet!$A:$V,22,0)</f>
        <v>0</v>
      </c>
      <c r="W71" s="16">
        <f>VLOOKUP(A:A,[1]TDSheet!$A:$W,23,0)</f>
        <v>126</v>
      </c>
      <c r="X71" s="16">
        <f>VLOOKUP(A:A,[1]TDSheet!$A:$X,24,0)</f>
        <v>14</v>
      </c>
      <c r="Y71" s="16">
        <f t="shared" si="11"/>
        <v>38</v>
      </c>
      <c r="Z71" s="16" t="e">
        <f>VLOOKUP(A:A,[1]TDSheet!$A:$Z,26,0)</f>
        <v>#N/A</v>
      </c>
      <c r="AA71" s="16">
        <f>Y71/2.7</f>
        <v>14.074074074074073</v>
      </c>
      <c r="AB71" s="20">
        <f>VLOOKUP(A:A,[1]TDSheet!$A:$AB,28,0)</f>
        <v>1</v>
      </c>
      <c r="AC71" s="16">
        <f t="shared" si="12"/>
        <v>38</v>
      </c>
      <c r="AD71" s="16"/>
      <c r="AE71" s="16"/>
    </row>
    <row r="72" spans="1:31" s="1" customFormat="1" ht="11.1" customHeight="1" outlineLevel="1" x14ac:dyDescent="0.2">
      <c r="A72" s="7" t="s">
        <v>39</v>
      </c>
      <c r="B72" s="7" t="s">
        <v>8</v>
      </c>
      <c r="C72" s="8">
        <v>883.9</v>
      </c>
      <c r="D72" s="8">
        <v>260</v>
      </c>
      <c r="E72" s="8">
        <v>455</v>
      </c>
      <c r="F72" s="8">
        <v>668.9</v>
      </c>
      <c r="G72" s="1">
        <f>VLOOKUP(A:A,[1]TDSheet!$A:$G,7,0)</f>
        <v>1</v>
      </c>
      <c r="H72" s="1" t="e">
        <f>VLOOKUP(A:A,[1]TDSheet!$A:$H,8,0)</f>
        <v>#N/A</v>
      </c>
      <c r="I72" s="16">
        <f>VLOOKUP(A:A,[2]TDSheet!$A:$F,6,0)</f>
        <v>474.44200000000001</v>
      </c>
      <c r="J72" s="16">
        <f t="shared" ref="J72" si="13">E72-I72</f>
        <v>-19.442000000000007</v>
      </c>
      <c r="K72" s="16">
        <f>VLOOKUP(A:A,[1]TDSheet!$A:$P,16,0)</f>
        <v>180</v>
      </c>
      <c r="L72" s="16"/>
      <c r="M72" s="16"/>
      <c r="N72" s="16"/>
      <c r="O72" s="16">
        <f t="shared" ref="O72" si="14">(E72-V72)/5</f>
        <v>91</v>
      </c>
      <c r="P72" s="18">
        <v>60</v>
      </c>
      <c r="Q72" s="19">
        <f t="shared" ref="Q72" si="15">(F72+K72+P72)/O72</f>
        <v>9.987912087912088</v>
      </c>
      <c r="R72" s="16">
        <f t="shared" ref="R72" si="16">F72/O72</f>
        <v>7.3505494505494502</v>
      </c>
      <c r="S72" s="16">
        <f>VLOOKUP(A:A,[1]TDSheet!$A:$S,19,0)</f>
        <v>109.2</v>
      </c>
      <c r="T72" s="16">
        <f>VLOOKUP(A:A,[1]TDSheet!$A:$T,20,0)</f>
        <v>101.47999999999999</v>
      </c>
      <c r="U72" s="16">
        <f>VLOOKUP(A:A,[3]TDSheet!$A:$D,4,0)</f>
        <v>100</v>
      </c>
      <c r="V72" s="16">
        <f>VLOOKUP(A:A,[1]TDSheet!$A:$V,22,0)</f>
        <v>0</v>
      </c>
      <c r="W72" s="16">
        <f>VLOOKUP(A:A,[1]TDSheet!$A:$W,23,0)</f>
        <v>84</v>
      </c>
      <c r="X72" s="16">
        <f>VLOOKUP(A:A,[1]TDSheet!$A:$X,24,0)</f>
        <v>12</v>
      </c>
      <c r="Y72" s="16">
        <f t="shared" ref="Y72" si="17">P72+0</f>
        <v>60</v>
      </c>
      <c r="Z72" s="16" t="e">
        <f>VLOOKUP(A:A,[1]TDSheet!$A:$Z,26,0)</f>
        <v>#N/A</v>
      </c>
      <c r="AA72" s="16">
        <f>Y72/5</f>
        <v>12</v>
      </c>
      <c r="AB72" s="20">
        <f>VLOOKUP(A:A,[1]TDSheet!$A:$AB,28,0)</f>
        <v>1</v>
      </c>
      <c r="AC72" s="16">
        <f t="shared" ref="AC72" si="18">Y72*AB72</f>
        <v>60</v>
      </c>
      <c r="AD72" s="16"/>
      <c r="AE72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2024-07-26T08:48:19Z</dcterms:modified>
</cp:coreProperties>
</file>