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A6BF527-A315-4692-8917-381870320A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заказа'!$B$274:$B$274</definedName>
    <definedName name="ProductId101">'Бланк заказа'!$B$275:$B$275</definedName>
    <definedName name="ProductId102">'Бланк заказа'!$B$276:$B$276</definedName>
    <definedName name="ProductId103">'Бланк заказа'!$B$277:$B$277</definedName>
    <definedName name="ProductId104">'Бланк заказа'!$B$278:$B$278</definedName>
    <definedName name="ProductId105">'Бланк заказа'!$B$279:$B$279</definedName>
    <definedName name="ProductId106">'Бланк заказа'!$B$280:$B$280</definedName>
    <definedName name="ProductId107">'Бланк заказа'!$B$281:$B$281</definedName>
    <definedName name="ProductId108">'Бланк заказа'!$B$282:$B$282</definedName>
    <definedName name="ProductId109">'Бланк заказа'!$B$283:$B$283</definedName>
    <definedName name="ProductId11">'Бланк заказа'!$B$45:$B$45</definedName>
    <definedName name="ProductId110">'Бланк заказа'!$B$284:$B$284</definedName>
    <definedName name="ProductId111">'Бланк заказа'!$B$285:$B$285</definedName>
    <definedName name="ProductId112">'Бланк заказа'!$B$286:$B$286</definedName>
    <definedName name="ProductId113">'Бланк заказа'!$B$287:$B$287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заказа'!$B$249:$B$249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заказа'!$B$256:$B$256</definedName>
    <definedName name="ProductId92">'Бланк заказа'!$B$260:$B$260</definedName>
    <definedName name="ProductId93">'Бланк заказа'!$B$261:$B$261</definedName>
    <definedName name="ProductId94">'Бланк заказа'!$B$265:$B$265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заказа'!$B$272:$B$272</definedName>
    <definedName name="ProductId99">'Бланк заказа'!$B$273:$B$273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заказа'!$W$274:$W$274</definedName>
    <definedName name="SalesQty101">'Бланк заказа'!$W$275:$W$275</definedName>
    <definedName name="SalesQty102">'Бланк заказа'!$W$276:$W$276</definedName>
    <definedName name="SalesQty103">'Бланк заказа'!$W$277:$W$277</definedName>
    <definedName name="SalesQty104">'Бланк заказа'!$W$278:$W$278</definedName>
    <definedName name="SalesQty105">'Бланк заказа'!$W$279:$W$279</definedName>
    <definedName name="SalesQty106">'Бланк заказа'!$W$280:$W$280</definedName>
    <definedName name="SalesQty107">'Бланк заказа'!$W$281:$W$281</definedName>
    <definedName name="SalesQty108">'Бланк заказа'!$W$282:$W$282</definedName>
    <definedName name="SalesQty109">'Бланк заказа'!$W$283:$W$283</definedName>
    <definedName name="SalesQty11">'Бланк заказа'!$W$45:$W$45</definedName>
    <definedName name="SalesQty110">'Бланк заказа'!$W$284:$W$284</definedName>
    <definedName name="SalesQty111">'Бланк заказа'!$W$285:$W$285</definedName>
    <definedName name="SalesQty112">'Бланк заказа'!$W$286:$W$286</definedName>
    <definedName name="SalesQty113">'Бланк заказа'!$W$287:$W$287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заказа'!$W$249:$W$249</definedName>
    <definedName name="SalesQty89">'Бланк заказа'!$W$250:$W$250</definedName>
    <definedName name="SalesQty9">'Бланк заказа'!$W$43:$W$43</definedName>
    <definedName name="SalesQty90">'Бланк заказа'!$W$251:$W$251</definedName>
    <definedName name="SalesQty91">'Бланк заказа'!$W$256:$W$256</definedName>
    <definedName name="SalesQty92">'Бланк заказа'!$W$260:$W$260</definedName>
    <definedName name="SalesQty93">'Бланк заказа'!$W$261:$W$261</definedName>
    <definedName name="SalesQty94">'Бланк заказа'!$W$265:$W$265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заказа'!$W$272:$W$272</definedName>
    <definedName name="SalesQty99">'Бланк заказа'!$W$273:$W$273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заказа'!$X$274:$X$274</definedName>
    <definedName name="SalesRoundBox101">'Бланк заказа'!$X$275:$X$275</definedName>
    <definedName name="SalesRoundBox102">'Бланк заказа'!$X$276:$X$276</definedName>
    <definedName name="SalesRoundBox103">'Бланк заказа'!$X$277:$X$277</definedName>
    <definedName name="SalesRoundBox104">'Бланк заказа'!$X$278:$X$278</definedName>
    <definedName name="SalesRoundBox105">'Бланк заказа'!$X$279:$X$279</definedName>
    <definedName name="SalesRoundBox106">'Бланк заказа'!$X$280:$X$280</definedName>
    <definedName name="SalesRoundBox107">'Бланк заказа'!$X$281:$X$281</definedName>
    <definedName name="SalesRoundBox108">'Бланк заказа'!$X$282:$X$282</definedName>
    <definedName name="SalesRoundBox109">'Бланк заказа'!$X$283:$X$283</definedName>
    <definedName name="SalesRoundBox11">'Бланк заказа'!$X$45:$X$45</definedName>
    <definedName name="SalesRoundBox110">'Бланк заказа'!$X$284:$X$284</definedName>
    <definedName name="SalesRoundBox111">'Бланк заказа'!$X$285:$X$285</definedName>
    <definedName name="SalesRoundBox112">'Бланк заказа'!$X$286:$X$286</definedName>
    <definedName name="SalesRoundBox113">'Бланк заказа'!$X$287:$X$287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заказа'!$X$249:$X$249</definedName>
    <definedName name="SalesRoundBox89">'Бланк заказа'!$X$250:$X$250</definedName>
    <definedName name="SalesRoundBox9">'Бланк заказа'!$X$43:$X$43</definedName>
    <definedName name="SalesRoundBox90">'Бланк заказа'!$X$251:$X$251</definedName>
    <definedName name="SalesRoundBox91">'Бланк заказа'!$X$256:$X$256</definedName>
    <definedName name="SalesRoundBox92">'Бланк заказа'!$X$260:$X$260</definedName>
    <definedName name="SalesRoundBox93">'Бланк заказа'!$X$261:$X$261</definedName>
    <definedName name="SalesRoundBox94">'Бланк заказа'!$X$265:$X$265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заказа'!$X$272:$X$272</definedName>
    <definedName name="SalesRoundBox99">'Бланк заказа'!$X$273:$X$273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заказа'!$V$274:$V$274</definedName>
    <definedName name="UnitOfMeasure101">'Бланк заказа'!$V$275:$V$275</definedName>
    <definedName name="UnitOfMeasure102">'Бланк заказа'!$V$276:$V$276</definedName>
    <definedName name="UnitOfMeasure103">'Бланк заказа'!$V$277:$V$277</definedName>
    <definedName name="UnitOfMeasure104">'Бланк заказа'!$V$278:$V$278</definedName>
    <definedName name="UnitOfMeasure105">'Бланк заказа'!$V$279:$V$279</definedName>
    <definedName name="UnitOfMeasure106">'Бланк заказа'!$V$280:$V$280</definedName>
    <definedName name="UnitOfMeasure107">'Бланк заказа'!$V$281:$V$281</definedName>
    <definedName name="UnitOfMeasure108">'Бланк заказа'!$V$282:$V$282</definedName>
    <definedName name="UnitOfMeasure109">'Бланк заказа'!$V$283:$V$283</definedName>
    <definedName name="UnitOfMeasure11">'Бланк заказа'!$V$45:$V$45</definedName>
    <definedName name="UnitOfMeasure110">'Бланк заказа'!$V$284:$V$284</definedName>
    <definedName name="UnitOfMeasure111">'Бланк заказа'!$V$285:$V$285</definedName>
    <definedName name="UnitOfMeasure112">'Бланк заказа'!$V$286:$V$286</definedName>
    <definedName name="UnitOfMeasure113">'Бланк заказа'!$V$287:$V$287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заказа'!$V$249:$V$249</definedName>
    <definedName name="UnitOfMeasure89">'Бланк заказа'!$V$250:$V$250</definedName>
    <definedName name="UnitOfMeasure9">'Бланк заказа'!$V$43:$V$43</definedName>
    <definedName name="UnitOfMeasure90">'Бланк заказа'!$V$251:$V$251</definedName>
    <definedName name="UnitOfMeasure91">'Бланк заказа'!$V$256:$V$256</definedName>
    <definedName name="UnitOfMeasure92">'Бланк заказа'!$V$260:$V$260</definedName>
    <definedName name="UnitOfMeasure93">'Бланк заказа'!$V$261:$V$261</definedName>
    <definedName name="UnitOfMeasure94">'Бланк заказа'!$V$265:$V$265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заказа'!$V$272:$V$272</definedName>
    <definedName name="UnitOfMeasure99">'Бланк заказа'!$V$273:$V$273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0" i="1" l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L300" i="1"/>
  <c r="K300" i="1"/>
  <c r="J300" i="1"/>
  <c r="I300" i="1"/>
  <c r="H300" i="1"/>
  <c r="G300" i="1"/>
  <c r="F300" i="1"/>
  <c r="E300" i="1"/>
  <c r="D300" i="1"/>
  <c r="C300" i="1"/>
  <c r="B300" i="1"/>
  <c r="X289" i="1"/>
  <c r="W289" i="1"/>
  <c r="Y288" i="1"/>
  <c r="W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O274" i="1"/>
  <c r="BO273" i="1"/>
  <c r="BN273" i="1"/>
  <c r="BM273" i="1"/>
  <c r="BL273" i="1"/>
  <c r="Y273" i="1"/>
  <c r="X273" i="1"/>
  <c r="BO272" i="1"/>
  <c r="BN272" i="1"/>
  <c r="BM272" i="1"/>
  <c r="BL272" i="1"/>
  <c r="Y272" i="1"/>
  <c r="X272" i="1"/>
  <c r="X288" i="1" s="1"/>
  <c r="W270" i="1"/>
  <c r="W269" i="1"/>
  <c r="BN268" i="1"/>
  <c r="BL268" i="1"/>
  <c r="Y268" i="1"/>
  <c r="X268" i="1"/>
  <c r="O268" i="1"/>
  <c r="BO267" i="1"/>
  <c r="BN267" i="1"/>
  <c r="BM267" i="1"/>
  <c r="BL267" i="1"/>
  <c r="Y267" i="1"/>
  <c r="X267" i="1"/>
  <c r="BO266" i="1"/>
  <c r="BN266" i="1"/>
  <c r="BM266" i="1"/>
  <c r="BL266" i="1"/>
  <c r="Y266" i="1"/>
  <c r="Y269" i="1" s="1"/>
  <c r="X266" i="1"/>
  <c r="O266" i="1"/>
  <c r="BN265" i="1"/>
  <c r="BL265" i="1"/>
  <c r="Y265" i="1"/>
  <c r="X265" i="1"/>
  <c r="W263" i="1"/>
  <c r="X262" i="1"/>
  <c r="W262" i="1"/>
  <c r="BO261" i="1"/>
  <c r="BN261" i="1"/>
  <c r="BM261" i="1"/>
  <c r="BL261" i="1"/>
  <c r="Y261" i="1"/>
  <c r="X261" i="1"/>
  <c r="BO260" i="1"/>
  <c r="BN260" i="1"/>
  <c r="BM260" i="1"/>
  <c r="BL260" i="1"/>
  <c r="Y260" i="1"/>
  <c r="Y262" i="1" s="1"/>
  <c r="X260" i="1"/>
  <c r="X263" i="1" s="1"/>
  <c r="X258" i="1"/>
  <c r="W258" i="1"/>
  <c r="Y257" i="1"/>
  <c r="W257" i="1"/>
  <c r="BN256" i="1"/>
  <c r="BL256" i="1"/>
  <c r="Y256" i="1"/>
  <c r="X256" i="1"/>
  <c r="W253" i="1"/>
  <c r="X252" i="1"/>
  <c r="W252" i="1"/>
  <c r="BO251" i="1"/>
  <c r="BN251" i="1"/>
  <c r="BM251" i="1"/>
  <c r="BL251" i="1"/>
  <c r="Y251" i="1"/>
  <c r="X251" i="1"/>
  <c r="BO250" i="1"/>
  <c r="BN250" i="1"/>
  <c r="BM250" i="1"/>
  <c r="BL250" i="1"/>
  <c r="Y250" i="1"/>
  <c r="X250" i="1"/>
  <c r="BO249" i="1"/>
  <c r="BN249" i="1"/>
  <c r="BM249" i="1"/>
  <c r="BL249" i="1"/>
  <c r="Y249" i="1"/>
  <c r="Y252" i="1" s="1"/>
  <c r="X249" i="1"/>
  <c r="X253" i="1" s="1"/>
  <c r="W247" i="1"/>
  <c r="Y246" i="1"/>
  <c r="W246" i="1"/>
  <c r="BN245" i="1"/>
  <c r="BL245" i="1"/>
  <c r="Y245" i="1"/>
  <c r="X245" i="1"/>
  <c r="BN244" i="1"/>
  <c r="BL244" i="1"/>
  <c r="Y244" i="1"/>
  <c r="X244" i="1"/>
  <c r="BN243" i="1"/>
  <c r="BL243" i="1"/>
  <c r="Y243" i="1"/>
  <c r="X243" i="1"/>
  <c r="W239" i="1"/>
  <c r="X238" i="1"/>
  <c r="W238" i="1"/>
  <c r="BO237" i="1"/>
  <c r="BN237" i="1"/>
  <c r="BM237" i="1"/>
  <c r="BL237" i="1"/>
  <c r="Y237" i="1"/>
  <c r="X237" i="1"/>
  <c r="BO236" i="1"/>
  <c r="BN236" i="1"/>
  <c r="BM236" i="1"/>
  <c r="BL236" i="1"/>
  <c r="Y236" i="1"/>
  <c r="Y238" i="1" s="1"/>
  <c r="X236" i="1"/>
  <c r="X239" i="1" s="1"/>
  <c r="O236" i="1"/>
  <c r="W233" i="1"/>
  <c r="X232" i="1"/>
  <c r="W232" i="1"/>
  <c r="BO231" i="1"/>
  <c r="BN231" i="1"/>
  <c r="BM231" i="1"/>
  <c r="BL231" i="1"/>
  <c r="Y231" i="1"/>
  <c r="Y232" i="1" s="1"/>
  <c r="X231" i="1"/>
  <c r="X233" i="1" s="1"/>
  <c r="X227" i="1"/>
  <c r="W227" i="1"/>
  <c r="Y226" i="1"/>
  <c r="W226" i="1"/>
  <c r="BN225" i="1"/>
  <c r="BL225" i="1"/>
  <c r="Y225" i="1"/>
  <c r="X225" i="1"/>
  <c r="O225" i="1"/>
  <c r="BO224" i="1"/>
  <c r="BN224" i="1"/>
  <c r="BM224" i="1"/>
  <c r="BL224" i="1"/>
  <c r="Y224" i="1"/>
  <c r="X224" i="1"/>
  <c r="X226" i="1" s="1"/>
  <c r="W221" i="1"/>
  <c r="Y220" i="1"/>
  <c r="W220" i="1"/>
  <c r="BN219" i="1"/>
  <c r="BL219" i="1"/>
  <c r="Y219" i="1"/>
  <c r="X219" i="1"/>
  <c r="O219" i="1"/>
  <c r="X216" i="1"/>
  <c r="W216" i="1"/>
  <c r="Y215" i="1"/>
  <c r="W215" i="1"/>
  <c r="BN214" i="1"/>
  <c r="BL214" i="1"/>
  <c r="Y214" i="1"/>
  <c r="X214" i="1"/>
  <c r="O214" i="1"/>
  <c r="BO213" i="1"/>
  <c r="BN213" i="1"/>
  <c r="BM213" i="1"/>
  <c r="BL213" i="1"/>
  <c r="Y213" i="1"/>
  <c r="X213" i="1"/>
  <c r="O213" i="1"/>
  <c r="BN212" i="1"/>
  <c r="BL212" i="1"/>
  <c r="Y212" i="1"/>
  <c r="X212" i="1"/>
  <c r="O212" i="1"/>
  <c r="BO211" i="1"/>
  <c r="BN211" i="1"/>
  <c r="BM211" i="1"/>
  <c r="BL211" i="1"/>
  <c r="Y211" i="1"/>
  <c r="X211" i="1"/>
  <c r="X215" i="1" s="1"/>
  <c r="O211" i="1"/>
  <c r="W208" i="1"/>
  <c r="W207" i="1"/>
  <c r="BO206" i="1"/>
  <c r="BN206" i="1"/>
  <c r="BM206" i="1"/>
  <c r="BL206" i="1"/>
  <c r="Y206" i="1"/>
  <c r="X206" i="1"/>
  <c r="O206" i="1"/>
  <c r="BN205" i="1"/>
  <c r="BL205" i="1"/>
  <c r="Y205" i="1"/>
  <c r="X205" i="1"/>
  <c r="O205" i="1"/>
  <c r="BO204" i="1"/>
  <c r="BN204" i="1"/>
  <c r="BM204" i="1"/>
  <c r="BL204" i="1"/>
  <c r="Y204" i="1"/>
  <c r="X204" i="1"/>
  <c r="O204" i="1"/>
  <c r="BN203" i="1"/>
  <c r="BL203" i="1"/>
  <c r="Y203" i="1"/>
  <c r="X203" i="1"/>
  <c r="O203" i="1"/>
  <c r="BO202" i="1"/>
  <c r="BN202" i="1"/>
  <c r="BM202" i="1"/>
  <c r="BL202" i="1"/>
  <c r="Y202" i="1"/>
  <c r="X202" i="1"/>
  <c r="O202" i="1"/>
  <c r="BN201" i="1"/>
  <c r="BL201" i="1"/>
  <c r="Y201" i="1"/>
  <c r="Y207" i="1" s="1"/>
  <c r="X201" i="1"/>
  <c r="O201" i="1"/>
  <c r="W198" i="1"/>
  <c r="W197" i="1"/>
  <c r="BN196" i="1"/>
  <c r="BL196" i="1"/>
  <c r="Y196" i="1"/>
  <c r="X196" i="1"/>
  <c r="O196" i="1"/>
  <c r="BO195" i="1"/>
  <c r="BN195" i="1"/>
  <c r="BM195" i="1"/>
  <c r="BL195" i="1"/>
  <c r="Y195" i="1"/>
  <c r="Y197" i="1" s="1"/>
  <c r="X195" i="1"/>
  <c r="O195" i="1"/>
  <c r="BN194" i="1"/>
  <c r="BL194" i="1"/>
  <c r="Y194" i="1"/>
  <c r="X194" i="1"/>
  <c r="O194" i="1"/>
  <c r="W191" i="1"/>
  <c r="Y190" i="1"/>
  <c r="W190" i="1"/>
  <c r="BN189" i="1"/>
  <c r="BL189" i="1"/>
  <c r="Y189" i="1"/>
  <c r="X189" i="1"/>
  <c r="O189" i="1"/>
  <c r="W185" i="1"/>
  <c r="Y184" i="1"/>
  <c r="W184" i="1"/>
  <c r="BN183" i="1"/>
  <c r="BL183" i="1"/>
  <c r="Y183" i="1"/>
  <c r="X183" i="1"/>
  <c r="X184" i="1" s="1"/>
  <c r="O183" i="1"/>
  <c r="W180" i="1"/>
  <c r="Y179" i="1"/>
  <c r="W179" i="1"/>
  <c r="BN178" i="1"/>
  <c r="BL178" i="1"/>
  <c r="Y178" i="1"/>
  <c r="X178" i="1"/>
  <c r="X179" i="1" s="1"/>
  <c r="O178" i="1"/>
  <c r="W175" i="1"/>
  <c r="Y174" i="1"/>
  <c r="W174" i="1"/>
  <c r="BN173" i="1"/>
  <c r="BL173" i="1"/>
  <c r="Y173" i="1"/>
  <c r="X173" i="1"/>
  <c r="X174" i="1" s="1"/>
  <c r="O173" i="1"/>
  <c r="W170" i="1"/>
  <c r="W169" i="1"/>
  <c r="BN168" i="1"/>
  <c r="BL168" i="1"/>
  <c r="Y168" i="1"/>
  <c r="X168" i="1"/>
  <c r="BO168" i="1" s="1"/>
  <c r="O168" i="1"/>
  <c r="BO167" i="1"/>
  <c r="BN167" i="1"/>
  <c r="BM167" i="1"/>
  <c r="BL167" i="1"/>
  <c r="Y167" i="1"/>
  <c r="Y169" i="1" s="1"/>
  <c r="X167" i="1"/>
  <c r="X169" i="1" s="1"/>
  <c r="O167" i="1"/>
  <c r="W163" i="1"/>
  <c r="W162" i="1"/>
  <c r="BO161" i="1"/>
  <c r="BN161" i="1"/>
  <c r="BM161" i="1"/>
  <c r="BL161" i="1"/>
  <c r="Y161" i="1"/>
  <c r="X161" i="1"/>
  <c r="O161" i="1"/>
  <c r="BN160" i="1"/>
  <c r="BL160" i="1"/>
  <c r="Y160" i="1"/>
  <c r="Y162" i="1" s="1"/>
  <c r="X160" i="1"/>
  <c r="X163" i="1" s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BO155" i="1" s="1"/>
  <c r="O155" i="1"/>
  <c r="BO154" i="1"/>
  <c r="BN154" i="1"/>
  <c r="BM154" i="1"/>
  <c r="BL154" i="1"/>
  <c r="Y154" i="1"/>
  <c r="X154" i="1"/>
  <c r="BO153" i="1"/>
  <c r="BN153" i="1"/>
  <c r="BM153" i="1"/>
  <c r="BL153" i="1"/>
  <c r="Y153" i="1"/>
  <c r="Y157" i="1" s="1"/>
  <c r="X153" i="1"/>
  <c r="X157" i="1" s="1"/>
  <c r="W150" i="1"/>
  <c r="Y149" i="1"/>
  <c r="W149" i="1"/>
  <c r="BN148" i="1"/>
  <c r="BL148" i="1"/>
  <c r="Y148" i="1"/>
  <c r="X148" i="1"/>
  <c r="X149" i="1" s="1"/>
  <c r="O148" i="1"/>
  <c r="W145" i="1"/>
  <c r="Y144" i="1"/>
  <c r="W144" i="1"/>
  <c r="BN143" i="1"/>
  <c r="BL143" i="1"/>
  <c r="Y143" i="1"/>
  <c r="X143" i="1"/>
  <c r="X144" i="1" s="1"/>
  <c r="W139" i="1"/>
  <c r="X138" i="1"/>
  <c r="W138" i="1"/>
  <c r="BO137" i="1"/>
  <c r="BN137" i="1"/>
  <c r="BM137" i="1"/>
  <c r="BL137" i="1"/>
  <c r="Y137" i="1"/>
  <c r="Y138" i="1" s="1"/>
  <c r="X137" i="1"/>
  <c r="X139" i="1" s="1"/>
  <c r="O137" i="1"/>
  <c r="W134" i="1"/>
  <c r="W133" i="1"/>
  <c r="BO132" i="1"/>
  <c r="BN132" i="1"/>
  <c r="BM132" i="1"/>
  <c r="BL132" i="1"/>
  <c r="Y132" i="1"/>
  <c r="X132" i="1"/>
  <c r="BO131" i="1"/>
  <c r="BN131" i="1"/>
  <c r="BM131" i="1"/>
  <c r="BL131" i="1"/>
  <c r="Y131" i="1"/>
  <c r="X131" i="1"/>
  <c r="O131" i="1"/>
  <c r="BN130" i="1"/>
  <c r="BL130" i="1"/>
  <c r="Y130" i="1"/>
  <c r="Y133" i="1" s="1"/>
  <c r="X130" i="1"/>
  <c r="X134" i="1" s="1"/>
  <c r="O130" i="1"/>
  <c r="W127" i="1"/>
  <c r="Y126" i="1"/>
  <c r="W126" i="1"/>
  <c r="BN125" i="1"/>
  <c r="BL125" i="1"/>
  <c r="Y125" i="1"/>
  <c r="X125" i="1"/>
  <c r="X126" i="1" s="1"/>
  <c r="O125" i="1"/>
  <c r="W122" i="1"/>
  <c r="W121" i="1"/>
  <c r="BN120" i="1"/>
  <c r="BL120" i="1"/>
  <c r="Y120" i="1"/>
  <c r="X120" i="1"/>
  <c r="BO120" i="1" s="1"/>
  <c r="O120" i="1"/>
  <c r="BO119" i="1"/>
  <c r="BN119" i="1"/>
  <c r="BM119" i="1"/>
  <c r="BL119" i="1"/>
  <c r="Y119" i="1"/>
  <c r="Y121" i="1" s="1"/>
  <c r="X119" i="1"/>
  <c r="X121" i="1" s="1"/>
  <c r="O119" i="1"/>
  <c r="W116" i="1"/>
  <c r="W115" i="1"/>
  <c r="BO114" i="1"/>
  <c r="BN114" i="1"/>
  <c r="BM114" i="1"/>
  <c r="BL114" i="1"/>
  <c r="Y114" i="1"/>
  <c r="X114" i="1"/>
  <c r="O114" i="1"/>
  <c r="BN113" i="1"/>
  <c r="BL113" i="1"/>
  <c r="Y113" i="1"/>
  <c r="Y115" i="1" s="1"/>
  <c r="X113" i="1"/>
  <c r="X116" i="1" s="1"/>
  <c r="W110" i="1"/>
  <c r="W109" i="1"/>
  <c r="BO108" i="1"/>
  <c r="BN108" i="1"/>
  <c r="BM108" i="1"/>
  <c r="BL108" i="1"/>
  <c r="Y108" i="1"/>
  <c r="X108" i="1"/>
  <c r="O108" i="1"/>
  <c r="BN107" i="1"/>
  <c r="BL107" i="1"/>
  <c r="Y107" i="1"/>
  <c r="Y109" i="1" s="1"/>
  <c r="X107" i="1"/>
  <c r="X110" i="1" s="1"/>
  <c r="O107" i="1"/>
  <c r="W104" i="1"/>
  <c r="W103" i="1"/>
  <c r="BN102" i="1"/>
  <c r="BL102" i="1"/>
  <c r="Y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Y100" i="1"/>
  <c r="X100" i="1"/>
  <c r="BO100" i="1" s="1"/>
  <c r="O100" i="1"/>
  <c r="BO99" i="1"/>
  <c r="BN99" i="1"/>
  <c r="BM99" i="1"/>
  <c r="BL99" i="1"/>
  <c r="Y99" i="1"/>
  <c r="Y103" i="1" s="1"/>
  <c r="X99" i="1"/>
  <c r="O99" i="1"/>
  <c r="BN98" i="1"/>
  <c r="BL98" i="1"/>
  <c r="Y98" i="1"/>
  <c r="X98" i="1"/>
  <c r="X103" i="1" s="1"/>
  <c r="O98" i="1"/>
  <c r="W95" i="1"/>
  <c r="W94" i="1"/>
  <c r="BN93" i="1"/>
  <c r="BL93" i="1"/>
  <c r="Y93" i="1"/>
  <c r="X93" i="1"/>
  <c r="BO93" i="1" s="1"/>
  <c r="O93" i="1"/>
  <c r="BO92" i="1"/>
  <c r="BN92" i="1"/>
  <c r="BM92" i="1"/>
  <c r="BL92" i="1"/>
  <c r="Y92" i="1"/>
  <c r="Y94" i="1" s="1"/>
  <c r="X92" i="1"/>
  <c r="O92" i="1"/>
  <c r="BN91" i="1"/>
  <c r="BL91" i="1"/>
  <c r="Y91" i="1"/>
  <c r="X91" i="1"/>
  <c r="X94" i="1" s="1"/>
  <c r="O91" i="1"/>
  <c r="W88" i="1"/>
  <c r="W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X82" i="1"/>
  <c r="BO82" i="1" s="1"/>
  <c r="O82" i="1"/>
  <c r="BO81" i="1"/>
  <c r="BN81" i="1"/>
  <c r="BM81" i="1"/>
  <c r="BL81" i="1"/>
  <c r="Y81" i="1"/>
  <c r="Y87" i="1" s="1"/>
  <c r="X81" i="1"/>
  <c r="X87" i="1" s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Y77" i="1" s="1"/>
  <c r="X75" i="1"/>
  <c r="X78" i="1" s="1"/>
  <c r="O75" i="1"/>
  <c r="W72" i="1"/>
  <c r="Y71" i="1"/>
  <c r="W71" i="1"/>
  <c r="BN70" i="1"/>
  <c r="BL70" i="1"/>
  <c r="Y70" i="1"/>
  <c r="X70" i="1"/>
  <c r="X71" i="1" s="1"/>
  <c r="O70" i="1"/>
  <c r="W67" i="1"/>
  <c r="W66" i="1"/>
  <c r="BN65" i="1"/>
  <c r="BL65" i="1"/>
  <c r="Y65" i="1"/>
  <c r="X65" i="1"/>
  <c r="BO65" i="1" s="1"/>
  <c r="O65" i="1"/>
  <c r="BO64" i="1"/>
  <c r="BN64" i="1"/>
  <c r="BM64" i="1"/>
  <c r="BL64" i="1"/>
  <c r="Y64" i="1"/>
  <c r="Y66" i="1" s="1"/>
  <c r="X64" i="1"/>
  <c r="X66" i="1" s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X54" i="1"/>
  <c r="BO54" i="1" s="1"/>
  <c r="O54" i="1"/>
  <c r="BO53" i="1"/>
  <c r="BN53" i="1"/>
  <c r="BM53" i="1"/>
  <c r="BL53" i="1"/>
  <c r="Y53" i="1"/>
  <c r="Y60" i="1" s="1"/>
  <c r="X53" i="1"/>
  <c r="X61" i="1" s="1"/>
  <c r="O53" i="1"/>
  <c r="W50" i="1"/>
  <c r="W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X44" i="1"/>
  <c r="O44" i="1"/>
  <c r="BN43" i="1"/>
  <c r="BL43" i="1"/>
  <c r="Y43" i="1"/>
  <c r="Y49" i="1" s="1"/>
  <c r="X43" i="1"/>
  <c r="X50" i="1" s="1"/>
  <c r="O43" i="1"/>
  <c r="W40" i="1"/>
  <c r="W39" i="1"/>
  <c r="BN38" i="1"/>
  <c r="BL38" i="1"/>
  <c r="Y38" i="1"/>
  <c r="X38" i="1"/>
  <c r="BO38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39" i="1" s="1"/>
  <c r="X36" i="1"/>
  <c r="X39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3" i="1" s="1"/>
  <c r="O28" i="1"/>
  <c r="W24" i="1"/>
  <c r="Y23" i="1"/>
  <c r="W23" i="1"/>
  <c r="W294" i="1" s="1"/>
  <c r="BN22" i="1"/>
  <c r="W292" i="1" s="1"/>
  <c r="BL22" i="1"/>
  <c r="W291" i="1" s="1"/>
  <c r="W293" i="1" s="1"/>
  <c r="Y22" i="1"/>
  <c r="X22" i="1"/>
  <c r="X23" i="1" s="1"/>
  <c r="O22" i="1"/>
  <c r="H10" i="1"/>
  <c r="A9" i="1"/>
  <c r="F10" i="1" s="1"/>
  <c r="D7" i="1"/>
  <c r="P6" i="1"/>
  <c r="O2" i="1"/>
  <c r="H9" i="1" l="1"/>
  <c r="A10" i="1"/>
  <c r="Y295" i="1"/>
  <c r="X24" i="1"/>
  <c r="X32" i="1"/>
  <c r="X294" i="1" s="1"/>
  <c r="X40" i="1"/>
  <c r="X49" i="1"/>
  <c r="X60" i="1"/>
  <c r="X67" i="1"/>
  <c r="X72" i="1"/>
  <c r="X77" i="1"/>
  <c r="X88" i="1"/>
  <c r="X95" i="1"/>
  <c r="X104" i="1"/>
  <c r="X109" i="1"/>
  <c r="X115" i="1"/>
  <c r="X122" i="1"/>
  <c r="X127" i="1"/>
  <c r="X133" i="1"/>
  <c r="X145" i="1"/>
  <c r="X150" i="1"/>
  <c r="X158" i="1"/>
  <c r="X162" i="1"/>
  <c r="X170" i="1"/>
  <c r="X175" i="1"/>
  <c r="X180" i="1"/>
  <c r="X185" i="1"/>
  <c r="X190" i="1"/>
  <c r="BO189" i="1"/>
  <c r="X191" i="1"/>
  <c r="X197" i="1"/>
  <c r="BO194" i="1"/>
  <c r="BM194" i="1"/>
  <c r="BO196" i="1"/>
  <c r="BM196" i="1"/>
  <c r="X220" i="1"/>
  <c r="BO219" i="1"/>
  <c r="BM219" i="1"/>
  <c r="X246" i="1"/>
  <c r="BO243" i="1"/>
  <c r="BM243" i="1"/>
  <c r="BO244" i="1"/>
  <c r="BM244" i="1"/>
  <c r="BO245" i="1"/>
  <c r="BM245" i="1"/>
  <c r="X269" i="1"/>
  <c r="BO265" i="1"/>
  <c r="BM265" i="1"/>
  <c r="BO268" i="1"/>
  <c r="BM268" i="1"/>
  <c r="F9" i="1"/>
  <c r="J9" i="1"/>
  <c r="BM22" i="1"/>
  <c r="BO22" i="1"/>
  <c r="W290" i="1"/>
  <c r="BM28" i="1"/>
  <c r="BO28" i="1"/>
  <c r="BM30" i="1"/>
  <c r="BM38" i="1"/>
  <c r="BM43" i="1"/>
  <c r="BO43" i="1"/>
  <c r="BM45" i="1"/>
  <c r="BM47" i="1"/>
  <c r="BM54" i="1"/>
  <c r="BM56" i="1"/>
  <c r="BM58" i="1"/>
  <c r="BM65" i="1"/>
  <c r="BM70" i="1"/>
  <c r="BO70" i="1"/>
  <c r="BM75" i="1"/>
  <c r="BO75" i="1"/>
  <c r="BM82" i="1"/>
  <c r="BM84" i="1"/>
  <c r="BM86" i="1"/>
  <c r="BM91" i="1"/>
  <c r="BO91" i="1"/>
  <c r="BM93" i="1"/>
  <c r="BM98" i="1"/>
  <c r="BO98" i="1"/>
  <c r="BM100" i="1"/>
  <c r="BM102" i="1"/>
  <c r="BM107" i="1"/>
  <c r="BO107" i="1"/>
  <c r="BM113" i="1"/>
  <c r="BO113" i="1"/>
  <c r="BM120" i="1"/>
  <c r="BM125" i="1"/>
  <c r="BO125" i="1"/>
  <c r="BM130" i="1"/>
  <c r="BO130" i="1"/>
  <c r="BM143" i="1"/>
  <c r="BO143" i="1"/>
  <c r="BM148" i="1"/>
  <c r="BO148" i="1"/>
  <c r="BM155" i="1"/>
  <c r="BM156" i="1"/>
  <c r="BM160" i="1"/>
  <c r="BO160" i="1"/>
  <c r="BM168" i="1"/>
  <c r="BM173" i="1"/>
  <c r="BO173" i="1"/>
  <c r="BM178" i="1"/>
  <c r="BO178" i="1"/>
  <c r="BM183" i="1"/>
  <c r="BO183" i="1"/>
  <c r="BM189" i="1"/>
  <c r="X198" i="1"/>
  <c r="X208" i="1"/>
  <c r="BO201" i="1"/>
  <c r="BM201" i="1"/>
  <c r="BO203" i="1"/>
  <c r="BM203" i="1"/>
  <c r="BO205" i="1"/>
  <c r="BM205" i="1"/>
  <c r="X207" i="1"/>
  <c r="BO212" i="1"/>
  <c r="BM212" i="1"/>
  <c r="BO214" i="1"/>
  <c r="BM214" i="1"/>
  <c r="X221" i="1"/>
  <c r="BO225" i="1"/>
  <c r="BM225" i="1"/>
  <c r="X247" i="1"/>
  <c r="X257" i="1"/>
  <c r="BO256" i="1"/>
  <c r="BM256" i="1"/>
  <c r="X270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X291" i="1" l="1"/>
  <c r="X292" i="1"/>
  <c r="X290" i="1"/>
  <c r="X293" i="1" l="1"/>
  <c r="B303" i="1" s="1"/>
  <c r="A303" i="1"/>
  <c r="C303" i="1" l="1"/>
</calcChain>
</file>

<file path=xl/sharedStrings.xml><?xml version="1.0" encoding="utf-8"?>
<sst xmlns="http://schemas.openxmlformats.org/spreadsheetml/2006/main" count="1089" uniqueCount="410">
  <si>
    <t xml:space="preserve">  БЛАНК ЗАКАЗА </t>
  </si>
  <si>
    <t>ЗПФ</t>
  </si>
  <si>
    <t>на отгрузку продукции с ООО Трейд-Сервис с</t>
  </si>
  <si>
    <t>24.07.2024</t>
  </si>
  <si>
    <t>бланк создан</t>
  </si>
  <si>
    <t>23.07.2024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</si>
  <si>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</si>
  <si>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</si>
  <si>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</si>
  <si>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</si>
  <si>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</si>
  <si>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</si>
  <si>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</si>
  <si>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</si>
  <si>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</si>
  <si>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</si>
  <si>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</si>
  <si>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</si>
  <si>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</si>
  <si>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</si>
  <si>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</si>
  <si>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</si>
  <si>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</si>
  <si>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</si>
  <si>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</si>
  <si>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</si>
  <si>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</si>
  <si>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</si>
  <si>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</si>
  <si>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</si>
  <si>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</si>
  <si>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</si>
  <si>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</si>
  <si>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</si>
  <si>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</si>
  <si>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</si>
  <si>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</si>
  <si>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</si>
  <si>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</si>
  <si>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</si>
  <si>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</si>
  <si>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</si>
  <si>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</si>
  <si>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</si>
  <si>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</si>
  <si>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</si>
  <si>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</si>
  <si>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</si>
  <si>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</si>
  <si>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</si>
  <si>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</si>
  <si>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</si>
  <si>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</si>
  <si>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</si>
  <si>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</si>
  <si>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</si>
  <si>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</si>
  <si>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</si>
  <si>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</si>
  <si>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</si>
  <si>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</si>
  <si>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</si>
  <si>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</si>
  <si>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</si>
  <si>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</si>
  <si>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</si>
  <si>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</si>
  <si>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</si>
  <si>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</si>
  <si>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</si>
  <si>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</si>
  <si>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</si>
  <si>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</si>
  <si>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</si>
  <si>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P004104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</si>
  <si>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</si>
  <si>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</si>
  <si>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</si>
  <si>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</si>
  <si>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</si>
  <si>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</si>
  <si>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</si>
  <si>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</si>
  <si>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</si>
  <si>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</si>
  <si>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</si>
  <si>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</si>
  <si>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</si>
  <si>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</si>
  <si>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</si>
  <si>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</si>
  <si>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</si>
  <si>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</si>
  <si>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</si>
  <si>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</si>
  <si>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</si>
  <si>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</si>
  <si>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</si>
  <si>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</si>
  <si>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</si>
  <si>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</si>
  <si>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</si>
  <si>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</si>
  <si>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</si>
  <si>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</si>
  <si>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</si>
  <si>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</si>
  <si>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</si>
  <si>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</si>
  <si>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</si>
  <si>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</si>
  <si>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</si>
  <si>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</si>
  <si>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</si>
  <si>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</si>
  <si>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</si>
  <si>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</si>
  <si>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</si>
  <si>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</si>
  <si>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</si>
  <si>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</si>
  <si>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</si>
  <si>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</si>
  <si>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</si>
  <si>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</si>
  <si>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</si>
  <si>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</si>
  <si>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</si>
  <si>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</si>
  <si>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</si>
  <si>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</si>
  <si>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</si>
  <si>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</si>
  <si>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</si>
  <si>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</si>
  <si>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</si>
  <si>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</si>
  <si>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</si>
  <si>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</si>
  <si>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</si>
  <si>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</si>
  <si>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</si>
  <si>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</si>
  <si>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</si>
  <si>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</si>
  <si>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</si>
  <si>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</si>
  <si>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</si>
  <si>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</si>
  <si>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</si>
  <si>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</si>
  <si>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</si>
  <si>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</si>
  <si>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</si>
  <si>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</si>
  <si>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</si>
  <si>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</si>
  <si>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</si>
  <si>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</si>
  <si>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</si>
  <si>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</si>
  <si>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</si>
  <si>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</si>
  <si>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</si>
  <si>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</si>
  <si>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</si>
  <si>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</si>
  <si>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</si>
  <si>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</si>
  <si>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</si>
  <si>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</si>
  <si>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</si>
  <si>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</si>
  <si>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</si>
  <si>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</si>
  <si>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</si>
  <si>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</si>
  <si>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</si>
  <si>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</si>
  <si>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</si>
  <si>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</si>
  <si>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</si>
  <si>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</si>
  <si>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</si>
  <si>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</si>
  <si>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</si>
  <si>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</si>
  <si>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</si>
  <si>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</si>
  <si>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</si>
  <si>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</si>
  <si>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</si>
  <si>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</si>
  <si>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</si>
  <si>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</si>
  <si>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P004523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</si>
  <si>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</si>
  <si>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</si>
  <si>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</si>
  <si>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</si>
  <si>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</si>
  <si>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</si>
  <si>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</si>
  <si>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</si>
  <si>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</si>
  <si>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</si>
  <si>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</si>
  <si>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</si>
  <si>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</si>
  <si>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</si>
  <si>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</si>
  <si>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</si>
  <si>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</si>
  <si>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</si>
  <si>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</si>
  <si>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</si>
  <si>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</si>
  <si>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</si>
  <si>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</si>
  <si>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</si>
  <si>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</si>
  <si>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</si>
  <si>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</si>
  <si>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</si>
  <si>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</si>
  <si>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</si>
  <si>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</si>
  <si>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</si>
  <si>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</si>
  <si>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</si>
  <si>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</si>
  <si>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</si>
  <si>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</si>
  <si>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</si>
  <si>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</si>
  <si>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</si>
  <si>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</si>
  <si>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</si>
  <si>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</si>
  <si>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</si>
  <si>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</si>
  <si>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</si>
  <si>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</si>
  <si>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</si>
  <si>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</si>
  <si>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</si>
  <si>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</si>
  <si>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</si>
  <si>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</si>
  <si>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</si>
  <si>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</si>
  <si>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</si>
  <si>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</si>
  <si>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</si>
  <si>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</si>
  <si>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</si>
  <si>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</si>
  <si>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</si>
  <si>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</si>
  <si>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</si>
  <si>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</si>
  <si>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</si>
  <si>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</si>
  <si>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</si>
  <si>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</si>
  <si>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</si>
  <si>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</si>
  <si>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</si>
  <si>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</si>
  <si>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</si>
  <si>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</si>
  <si>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</si>
  <si>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</si>
  <si>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</si>
  <si>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</si>
  <si>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</si>
  <si>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</si>
  <si>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</si>
  <si>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</si>
  <si>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</si>
  <si>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</si>
  <si>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</si>
  <si>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</si>
  <si>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</si>
  <si>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</si>
  <si>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</si>
  <si>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</si>
  <si>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</si>
  <si>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</si>
  <si>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</si>
  <si>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</si>
  <si>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</si>
  <si>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</si>
  <si>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</si>
  <si>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</si>
  <si>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</si>
  <si>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</si>
  <si>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</si>
  <si>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</si>
  <si>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</si>
  <si>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</si>
  <si>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</si>
  <si>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</si>
  <si>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</si>
  <si>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</si>
  <si>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</si>
  <si>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</si>
  <si>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</si>
  <si>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</si>
  <si>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</si>
  <si>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</si>
  <si>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SU003454</t>
  </si>
  <si>
    <t>P004364</t>
  </si>
  <si>
    <t>Снеки «Мини-сосиски в тесте» Весовые ТМ «Зареченские» 3,7 кг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</si>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</sst>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3"/>
  <sheetViews>
    <sheetView showGridLines="0" tabSelected="1" topLeftCell="A279" zoomScaleNormal="100" zoomScaleSheetLayoutView="100" workbookViewId="0">
      <selection activeCell="AA296" sqref="AA296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8" customWidth="1"/>
    <col min="18" max="18" width="6.140625" style="18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8" customWidth="1"/>
    <col min="24" max="24" width="11" style="188" customWidth="1"/>
    <col min="25" max="25" width="10" style="188" customWidth="1"/>
    <col min="26" max="26" width="11.5703125" style="188" customWidth="1"/>
    <col min="27" max="27" width="10.42578125" style="18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8" customWidth="1"/>
    <col min="32" max="32" width="9.140625" style="188" customWidth="1"/>
    <col min="33" max="16384" width="9.140625" style="188"/>
  </cols>
  <sheetData>
    <row r="1" spans="1:30" s="183" customFormat="1" ht="45" customHeight="1" x14ac:dyDescent="0.2">
      <c r="A1" s="41"/>
      <c r="B1" s="41"/>
      <c r="C1" s="41"/>
      <c r="D1" s="273" t="s">
        <v>0</v>
      </c>
      <c r="E1" s="274"/>
      <c r="F1" s="274"/>
      <c r="G1" s="12" t="s">
        <v>1</v>
      </c>
      <c r="H1" s="273" t="s">
        <v>2</v>
      </c>
      <c r="I1" s="274"/>
      <c r="J1" s="274"/>
      <c r="K1" s="274"/>
      <c r="L1" s="274"/>
      <c r="M1" s="274"/>
      <c r="N1" s="274"/>
      <c r="O1" s="274"/>
      <c r="P1" s="274"/>
      <c r="Q1" s="392" t="s">
        <v>3</v>
      </c>
      <c r="R1" s="274"/>
      <c r="S1" s="27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3" customFormat="1" ht="23.45" customHeight="1" x14ac:dyDescent="0.2">
      <c r="A5" s="285" t="s">
        <v>8</v>
      </c>
      <c r="B5" s="243"/>
      <c r="C5" s="244"/>
      <c r="D5" s="225"/>
      <c r="E5" s="227"/>
      <c r="F5" s="374" t="s">
        <v>9</v>
      </c>
      <c r="G5" s="244"/>
      <c r="H5" s="225"/>
      <c r="I5" s="226"/>
      <c r="J5" s="226"/>
      <c r="K5" s="226"/>
      <c r="L5" s="227"/>
      <c r="M5" s="61"/>
      <c r="O5" s="24" t="s">
        <v>10</v>
      </c>
      <c r="P5" s="390">
        <v>45499</v>
      </c>
      <c r="Q5" s="290"/>
      <c r="S5" s="322" t="s">
        <v>11</v>
      </c>
      <c r="T5" s="233"/>
      <c r="U5" s="324" t="s">
        <v>12</v>
      </c>
      <c r="V5" s="290"/>
      <c r="AA5" s="51"/>
      <c r="AB5" s="51"/>
      <c r="AC5" s="51"/>
    </row>
    <row r="6" spans="1:30" s="183" customFormat="1" ht="24" customHeight="1" x14ac:dyDescent="0.2">
      <c r="A6" s="285" t="s">
        <v>13</v>
      </c>
      <c r="B6" s="243"/>
      <c r="C6" s="244"/>
      <c r="D6" s="364" t="s">
        <v>14</v>
      </c>
      <c r="E6" s="365"/>
      <c r="F6" s="365"/>
      <c r="G6" s="365"/>
      <c r="H6" s="365"/>
      <c r="I6" s="365"/>
      <c r="J6" s="365"/>
      <c r="K6" s="365"/>
      <c r="L6" s="290"/>
      <c r="M6" s="62"/>
      <c r="O6" s="24" t="s">
        <v>15</v>
      </c>
      <c r="P6" s="212" t="str">
        <f>IF(P5=0," ",CHOOSE(WEEKDAY(P5,2),"Понедельник","Вторник","Среда","Четверг","Пятница","Суббота","Воскресенье"))</f>
        <v>Пятница</v>
      </c>
      <c r="Q6" s="196"/>
      <c r="S6" s="232" t="s">
        <v>16</v>
      </c>
      <c r="T6" s="233"/>
      <c r="U6" s="357" t="s">
        <v>17</v>
      </c>
      <c r="V6" s="240"/>
      <c r="AA6" s="51"/>
      <c r="AB6" s="51"/>
      <c r="AC6" s="51"/>
    </row>
    <row r="7" spans="1:30" s="183" customFormat="1" ht="21.75" hidden="1" customHeight="1" x14ac:dyDescent="0.2">
      <c r="A7" s="55"/>
      <c r="B7" s="55"/>
      <c r="C7" s="55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16"/>
      <c r="L7" s="304"/>
      <c r="M7" s="63"/>
      <c r="O7" s="24"/>
      <c r="P7" s="42"/>
      <c r="Q7" s="42"/>
      <c r="S7" s="199"/>
      <c r="T7" s="233"/>
      <c r="U7" s="358"/>
      <c r="V7" s="359"/>
      <c r="AA7" s="51"/>
      <c r="AB7" s="51"/>
      <c r="AC7" s="51"/>
    </row>
    <row r="8" spans="1:30" s="183" customFormat="1" ht="25.5" customHeight="1" x14ac:dyDescent="0.2">
      <c r="A8" s="394" t="s">
        <v>18</v>
      </c>
      <c r="B8" s="210"/>
      <c r="C8" s="211"/>
      <c r="D8" s="267" t="s">
        <v>19</v>
      </c>
      <c r="E8" s="268"/>
      <c r="F8" s="268"/>
      <c r="G8" s="268"/>
      <c r="H8" s="268"/>
      <c r="I8" s="268"/>
      <c r="J8" s="268"/>
      <c r="K8" s="268"/>
      <c r="L8" s="269"/>
      <c r="M8" s="64"/>
      <c r="O8" s="24" t="s">
        <v>20</v>
      </c>
      <c r="P8" s="303">
        <v>0.375</v>
      </c>
      <c r="Q8" s="304"/>
      <c r="S8" s="199"/>
      <c r="T8" s="233"/>
      <c r="U8" s="358"/>
      <c r="V8" s="359"/>
      <c r="AA8" s="51"/>
      <c r="AB8" s="51"/>
      <c r="AC8" s="51"/>
    </row>
    <row r="9" spans="1:30" s="183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4"/>
      <c r="E9" s="206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05" t="str">
        <f>IF(AND($A$9="Тип доверенности/получателя при получении в адресе перегруза:",$D$9="Разовая доверенность"),"Введите ФИО","")</f>
        <v/>
      </c>
      <c r="I9" s="206"/>
      <c r="J9" s="2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6"/>
      <c r="L9" s="206"/>
      <c r="M9" s="181"/>
      <c r="O9" s="26" t="s">
        <v>21</v>
      </c>
      <c r="P9" s="287"/>
      <c r="Q9" s="288"/>
      <c r="S9" s="199"/>
      <c r="T9" s="233"/>
      <c r="U9" s="360"/>
      <c r="V9" s="361"/>
      <c r="W9" s="43"/>
      <c r="X9" s="43"/>
      <c r="Y9" s="43"/>
      <c r="Z9" s="43"/>
      <c r="AA9" s="51"/>
      <c r="AB9" s="51"/>
      <c r="AC9" s="51"/>
    </row>
    <row r="10" spans="1:30" s="183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4"/>
      <c r="E10" s="206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49" t="str">
        <f>IFERROR(VLOOKUP($D$10,Proxy,2,FALSE),"")</f>
        <v/>
      </c>
      <c r="I10" s="199"/>
      <c r="J10" s="199"/>
      <c r="K10" s="199"/>
      <c r="L10" s="199"/>
      <c r="M10" s="182"/>
      <c r="O10" s="26" t="s">
        <v>22</v>
      </c>
      <c r="P10" s="327"/>
      <c r="Q10" s="328"/>
      <c r="T10" s="24" t="s">
        <v>23</v>
      </c>
      <c r="U10" s="239" t="s">
        <v>24</v>
      </c>
      <c r="V10" s="240"/>
      <c r="W10" s="44"/>
      <c r="X10" s="44"/>
      <c r="Y10" s="44"/>
      <c r="Z10" s="44"/>
      <c r="AA10" s="51"/>
      <c r="AB10" s="51"/>
      <c r="AC10" s="51"/>
    </row>
    <row r="11" spans="1:30" s="1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289"/>
      <c r="Q11" s="290"/>
      <c r="T11" s="24" t="s">
        <v>27</v>
      </c>
      <c r="U11" s="321" t="s">
        <v>28</v>
      </c>
      <c r="V11" s="288"/>
      <c r="W11" s="45"/>
      <c r="X11" s="45"/>
      <c r="Y11" s="45"/>
      <c r="Z11" s="45"/>
      <c r="AA11" s="51"/>
      <c r="AB11" s="51"/>
      <c r="AC11" s="51"/>
    </row>
    <row r="12" spans="1:30" s="183" customFormat="1" ht="18.600000000000001" customHeight="1" x14ac:dyDescent="0.2">
      <c r="A12" s="371" t="s">
        <v>29</v>
      </c>
      <c r="B12" s="243"/>
      <c r="C12" s="243"/>
      <c r="D12" s="243"/>
      <c r="E12" s="243"/>
      <c r="F12" s="243"/>
      <c r="G12" s="243"/>
      <c r="H12" s="243"/>
      <c r="I12" s="243"/>
      <c r="J12" s="243"/>
      <c r="K12" s="243"/>
      <c r="L12" s="244"/>
      <c r="M12" s="65"/>
      <c r="O12" s="24" t="s">
        <v>30</v>
      </c>
      <c r="P12" s="303"/>
      <c r="Q12" s="304"/>
      <c r="R12" s="23"/>
      <c r="T12" s="24"/>
      <c r="U12" s="274"/>
      <c r="V12" s="199"/>
      <c r="AA12" s="51"/>
      <c r="AB12" s="51"/>
      <c r="AC12" s="51"/>
    </row>
    <row r="13" spans="1:30" s="183" customFormat="1" ht="23.25" customHeight="1" x14ac:dyDescent="0.2">
      <c r="A13" s="371" t="s">
        <v>31</v>
      </c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244"/>
      <c r="M13" s="65"/>
      <c r="N13" s="26"/>
      <c r="O13" s="26" t="s">
        <v>32</v>
      </c>
      <c r="P13" s="321"/>
      <c r="Q13" s="288"/>
      <c r="R13" s="23"/>
      <c r="W13" s="49"/>
      <c r="X13" s="49"/>
      <c r="Y13" s="49"/>
      <c r="Z13" s="49"/>
      <c r="AA13" s="51"/>
      <c r="AB13" s="51"/>
      <c r="AC13" s="51"/>
    </row>
    <row r="14" spans="1:30" s="183" customFormat="1" ht="18.600000000000001" customHeight="1" x14ac:dyDescent="0.2">
      <c r="A14" s="371" t="s">
        <v>33</v>
      </c>
      <c r="B14" s="243"/>
      <c r="C14" s="243"/>
      <c r="D14" s="243"/>
      <c r="E14" s="243"/>
      <c r="F14" s="243"/>
      <c r="G14" s="243"/>
      <c r="H14" s="243"/>
      <c r="I14" s="243"/>
      <c r="J14" s="243"/>
      <c r="K14" s="243"/>
      <c r="L14" s="244"/>
      <c r="M14" s="65"/>
      <c r="W14" s="50"/>
      <c r="X14" s="50"/>
      <c r="Y14" s="50"/>
      <c r="Z14" s="50"/>
      <c r="AA14" s="51"/>
      <c r="AB14" s="51"/>
      <c r="AC14" s="51"/>
    </row>
    <row r="15" spans="1:30" s="183" customFormat="1" ht="22.5" customHeight="1" x14ac:dyDescent="0.2">
      <c r="A15" s="389" t="s">
        <v>34</v>
      </c>
      <c r="B15" s="243"/>
      <c r="C15" s="243"/>
      <c r="D15" s="243"/>
      <c r="E15" s="243"/>
      <c r="F15" s="243"/>
      <c r="G15" s="243"/>
      <c r="H15" s="243"/>
      <c r="I15" s="243"/>
      <c r="J15" s="243"/>
      <c r="K15" s="243"/>
      <c r="L15" s="244"/>
      <c r="M15" s="66"/>
      <c r="O15" s="281" t="s">
        <v>35</v>
      </c>
      <c r="P15" s="274"/>
      <c r="Q15" s="274"/>
      <c r="R15" s="274"/>
      <c r="S15" s="27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2"/>
      <c r="P16" s="282"/>
      <c r="Q16" s="282"/>
      <c r="R16" s="282"/>
      <c r="S16" s="282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0" t="s">
        <v>36</v>
      </c>
      <c r="B17" s="230" t="s">
        <v>37</v>
      </c>
      <c r="C17" s="293" t="s">
        <v>38</v>
      </c>
      <c r="D17" s="230" t="s">
        <v>39</v>
      </c>
      <c r="E17" s="248"/>
      <c r="F17" s="230" t="s">
        <v>40</v>
      </c>
      <c r="G17" s="230" t="s">
        <v>41</v>
      </c>
      <c r="H17" s="230" t="s">
        <v>42</v>
      </c>
      <c r="I17" s="230" t="s">
        <v>43</v>
      </c>
      <c r="J17" s="230" t="s">
        <v>44</v>
      </c>
      <c r="K17" s="230" t="s">
        <v>45</v>
      </c>
      <c r="L17" s="230" t="s">
        <v>46</v>
      </c>
      <c r="M17" s="230" t="s">
        <v>47</v>
      </c>
      <c r="N17" s="230" t="s">
        <v>48</v>
      </c>
      <c r="O17" s="230" t="s">
        <v>49</v>
      </c>
      <c r="P17" s="247"/>
      <c r="Q17" s="247"/>
      <c r="R17" s="247"/>
      <c r="S17" s="248"/>
      <c r="T17" s="387" t="s">
        <v>50</v>
      </c>
      <c r="U17" s="244"/>
      <c r="V17" s="230" t="s">
        <v>51</v>
      </c>
      <c r="W17" s="230" t="s">
        <v>52</v>
      </c>
      <c r="X17" s="397" t="s">
        <v>53</v>
      </c>
      <c r="Y17" s="230" t="s">
        <v>54</v>
      </c>
      <c r="Z17" s="255" t="s">
        <v>55</v>
      </c>
      <c r="AA17" s="255" t="s">
        <v>56</v>
      </c>
      <c r="AB17" s="255" t="s">
        <v>57</v>
      </c>
      <c r="AC17" s="256"/>
      <c r="AD17" s="257"/>
      <c r="AE17" s="265"/>
      <c r="BB17" s="386" t="s">
        <v>58</v>
      </c>
    </row>
    <row r="18" spans="1:67" ht="14.25" customHeight="1" x14ac:dyDescent="0.2">
      <c r="A18" s="231"/>
      <c r="B18" s="231"/>
      <c r="C18" s="231"/>
      <c r="D18" s="249"/>
      <c r="E18" s="251"/>
      <c r="F18" s="231"/>
      <c r="G18" s="231"/>
      <c r="H18" s="231"/>
      <c r="I18" s="231"/>
      <c r="J18" s="231"/>
      <c r="K18" s="231"/>
      <c r="L18" s="231"/>
      <c r="M18" s="231"/>
      <c r="N18" s="231"/>
      <c r="O18" s="249"/>
      <c r="P18" s="250"/>
      <c r="Q18" s="250"/>
      <c r="R18" s="250"/>
      <c r="S18" s="251"/>
      <c r="T18" s="184" t="s">
        <v>59</v>
      </c>
      <c r="U18" s="184" t="s">
        <v>60</v>
      </c>
      <c r="V18" s="231"/>
      <c r="W18" s="231"/>
      <c r="X18" s="398"/>
      <c r="Y18" s="231"/>
      <c r="Z18" s="338"/>
      <c r="AA18" s="338"/>
      <c r="AB18" s="258"/>
      <c r="AC18" s="259"/>
      <c r="AD18" s="260"/>
      <c r="AE18" s="266"/>
      <c r="BB18" s="199"/>
    </row>
    <row r="19" spans="1:67" ht="27.75" customHeight="1" x14ac:dyDescent="0.2">
      <c r="A19" s="270" t="s">
        <v>61</v>
      </c>
      <c r="B19" s="271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48"/>
      <c r="AA19" s="48"/>
    </row>
    <row r="20" spans="1:67" ht="16.5" customHeight="1" x14ac:dyDescent="0.25">
      <c r="A20" s="198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5"/>
      <c r="AA20" s="185"/>
    </row>
    <row r="21" spans="1:67" ht="14.25" customHeight="1" x14ac:dyDescent="0.25">
      <c r="A21" s="202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86"/>
      <c r="AA21" s="186"/>
    </row>
    <row r="22" spans="1:67" ht="27" customHeight="1" x14ac:dyDescent="0.25">
      <c r="A22" s="54" t="s">
        <v>63</v>
      </c>
      <c r="B22" s="54" t="s">
        <v>64</v>
      </c>
      <c r="C22" s="31">
        <v>4301070899</v>
      </c>
      <c r="D22" s="204">
        <v>4607111035752</v>
      </c>
      <c r="E22" s="196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1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5"/>
      <c r="Q22" s="195"/>
      <c r="R22" s="195"/>
      <c r="S22" s="196"/>
      <c r="T22" s="34"/>
      <c r="U22" s="34"/>
      <c r="V22" s="35" t="s">
        <v>67</v>
      </c>
      <c r="W22" s="190">
        <v>0</v>
      </c>
      <c r="X22" s="191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0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01"/>
      <c r="O23" s="209" t="s">
        <v>68</v>
      </c>
      <c r="P23" s="210"/>
      <c r="Q23" s="210"/>
      <c r="R23" s="210"/>
      <c r="S23" s="210"/>
      <c r="T23" s="210"/>
      <c r="U23" s="211"/>
      <c r="V23" s="37" t="s">
        <v>67</v>
      </c>
      <c r="W23" s="192">
        <f>IFERROR(SUM(W22:W22),"0")</f>
        <v>0</v>
      </c>
      <c r="X23" s="192">
        <f>IFERROR(SUM(X22:X22),"0")</f>
        <v>0</v>
      </c>
      <c r="Y23" s="192">
        <f>IFERROR(IF(Y22="",0,Y22),"0")</f>
        <v>0</v>
      </c>
      <c r="Z23" s="193"/>
      <c r="AA23" s="193"/>
    </row>
    <row r="24" spans="1:67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01"/>
      <c r="O24" s="209" t="s">
        <v>68</v>
      </c>
      <c r="P24" s="210"/>
      <c r="Q24" s="210"/>
      <c r="R24" s="210"/>
      <c r="S24" s="210"/>
      <c r="T24" s="210"/>
      <c r="U24" s="211"/>
      <c r="V24" s="37" t="s">
        <v>69</v>
      </c>
      <c r="W24" s="192">
        <f>IFERROR(SUMPRODUCT(W22:W22*H22:H22),"0")</f>
        <v>0</v>
      </c>
      <c r="X24" s="192">
        <f>IFERROR(SUMPRODUCT(X22:X22*H22:H22),"0")</f>
        <v>0</v>
      </c>
      <c r="Y24" s="37"/>
      <c r="Z24" s="193"/>
      <c r="AA24" s="193"/>
    </row>
    <row r="25" spans="1:67" ht="27.75" customHeight="1" x14ac:dyDescent="0.2">
      <c r="A25" s="270" t="s">
        <v>70</v>
      </c>
      <c r="B25" s="271"/>
      <c r="C25" s="271"/>
      <c r="D25" s="271"/>
      <c r="E25" s="271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48"/>
      <c r="AA25" s="48"/>
    </row>
    <row r="26" spans="1:67" ht="16.5" customHeight="1" x14ac:dyDescent="0.25">
      <c r="A26" s="198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5"/>
      <c r="AA26" s="185"/>
    </row>
    <row r="27" spans="1:67" ht="14.25" customHeight="1" x14ac:dyDescent="0.25">
      <c r="A27" s="202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86"/>
      <c r="AA27" s="186"/>
    </row>
    <row r="28" spans="1:67" ht="27" customHeight="1" x14ac:dyDescent="0.25">
      <c r="A28" s="54" t="s">
        <v>73</v>
      </c>
      <c r="B28" s="54" t="s">
        <v>74</v>
      </c>
      <c r="C28" s="31">
        <v>4301132093</v>
      </c>
      <c r="D28" s="204">
        <v>4607111036520</v>
      </c>
      <c r="E28" s="196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19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5"/>
      <c r="Q28" s="195"/>
      <c r="R28" s="195"/>
      <c r="S28" s="196"/>
      <c r="T28" s="34"/>
      <c r="U28" s="34"/>
      <c r="V28" s="35" t="s">
        <v>67</v>
      </c>
      <c r="W28" s="190">
        <v>0</v>
      </c>
      <c r="X28" s="191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76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customHeight="1" x14ac:dyDescent="0.25">
      <c r="A29" s="54" t="s">
        <v>77</v>
      </c>
      <c r="B29" s="54" t="s">
        <v>78</v>
      </c>
      <c r="C29" s="31">
        <v>4301132063</v>
      </c>
      <c r="D29" s="204">
        <v>4607111036605</v>
      </c>
      <c r="E29" s="196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5"/>
      <c r="Q29" s="195"/>
      <c r="R29" s="195"/>
      <c r="S29" s="196"/>
      <c r="T29" s="34"/>
      <c r="U29" s="34"/>
      <c r="V29" s="35" t="s">
        <v>67</v>
      </c>
      <c r="W29" s="190">
        <v>0</v>
      </c>
      <c r="X29" s="191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76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79</v>
      </c>
      <c r="B30" s="54" t="s">
        <v>80</v>
      </c>
      <c r="C30" s="31">
        <v>4301132092</v>
      </c>
      <c r="D30" s="204">
        <v>4607111036537</v>
      </c>
      <c r="E30" s="196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0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5"/>
      <c r="Q30" s="195"/>
      <c r="R30" s="195"/>
      <c r="S30" s="196"/>
      <c r="T30" s="34"/>
      <c r="U30" s="34"/>
      <c r="V30" s="35" t="s">
        <v>67</v>
      </c>
      <c r="W30" s="190">
        <v>154</v>
      </c>
      <c r="X30" s="191">
        <f>IFERROR(IF(W30="","",W30),"")</f>
        <v>154</v>
      </c>
      <c r="Y30" s="36">
        <f>IFERROR(IF(W30="","",W30*0.00936),"")</f>
        <v>1.4414400000000001</v>
      </c>
      <c r="Z30" s="56"/>
      <c r="AA30" s="57"/>
      <c r="AE30" s="67"/>
      <c r="BB30" s="71" t="s">
        <v>76</v>
      </c>
      <c r="BL30" s="67">
        <f>IFERROR(W30*I30,"0")</f>
        <v>295.9572</v>
      </c>
      <c r="BM30" s="67">
        <f>IFERROR(X30*I30,"0")</f>
        <v>295.9572</v>
      </c>
      <c r="BN30" s="67">
        <f>IFERROR(W30/J30,"0")</f>
        <v>1.2222222222222223</v>
      </c>
      <c r="BO30" s="67">
        <f>IFERROR(X30/J30,"0")</f>
        <v>1.2222222222222223</v>
      </c>
    </row>
    <row r="31" spans="1:67" ht="27" customHeight="1" x14ac:dyDescent="0.25">
      <c r="A31" s="54" t="s">
        <v>81</v>
      </c>
      <c r="B31" s="54" t="s">
        <v>82</v>
      </c>
      <c r="C31" s="31">
        <v>4301132065</v>
      </c>
      <c r="D31" s="204">
        <v>4607111036599</v>
      </c>
      <c r="E31" s="196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5"/>
      <c r="Q31" s="195"/>
      <c r="R31" s="195"/>
      <c r="S31" s="196"/>
      <c r="T31" s="34"/>
      <c r="U31" s="34"/>
      <c r="V31" s="35" t="s">
        <v>67</v>
      </c>
      <c r="W31" s="190">
        <v>0</v>
      </c>
      <c r="X31" s="191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76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0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01"/>
      <c r="O32" s="209" t="s">
        <v>68</v>
      </c>
      <c r="P32" s="210"/>
      <c r="Q32" s="210"/>
      <c r="R32" s="210"/>
      <c r="S32" s="210"/>
      <c r="T32" s="210"/>
      <c r="U32" s="211"/>
      <c r="V32" s="37" t="s">
        <v>67</v>
      </c>
      <c r="W32" s="192">
        <f>IFERROR(SUM(W28:W31),"0")</f>
        <v>154</v>
      </c>
      <c r="X32" s="192">
        <f>IFERROR(SUM(X28:X31),"0")</f>
        <v>154</v>
      </c>
      <c r="Y32" s="192">
        <f>IFERROR(IF(Y28="",0,Y28),"0")+IFERROR(IF(Y29="",0,Y29),"0")+IFERROR(IF(Y30="",0,Y30),"0")+IFERROR(IF(Y31="",0,Y31),"0")</f>
        <v>1.4414400000000001</v>
      </c>
      <c r="Z32" s="193"/>
      <c r="AA32" s="193"/>
    </row>
    <row r="33" spans="1:67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01"/>
      <c r="O33" s="209" t="s">
        <v>68</v>
      </c>
      <c r="P33" s="210"/>
      <c r="Q33" s="210"/>
      <c r="R33" s="210"/>
      <c r="S33" s="210"/>
      <c r="T33" s="210"/>
      <c r="U33" s="211"/>
      <c r="V33" s="37" t="s">
        <v>69</v>
      </c>
      <c r="W33" s="192">
        <f>IFERROR(SUMPRODUCT(W28:W31*H28:H31),"0")</f>
        <v>231</v>
      </c>
      <c r="X33" s="192">
        <f>IFERROR(SUMPRODUCT(X28:X31*H28:H31),"0")</f>
        <v>231</v>
      </c>
      <c r="Y33" s="37"/>
      <c r="Z33" s="193"/>
      <c r="AA33" s="193"/>
    </row>
    <row r="34" spans="1:67" ht="16.5" customHeight="1" x14ac:dyDescent="0.25">
      <c r="A34" s="198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5"/>
      <c r="AA34" s="185"/>
    </row>
    <row r="35" spans="1:67" ht="14.25" customHeight="1" x14ac:dyDescent="0.25">
      <c r="A35" s="202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86"/>
      <c r="AA35" s="186"/>
    </row>
    <row r="36" spans="1:67" ht="27" customHeight="1" x14ac:dyDescent="0.25">
      <c r="A36" s="54" t="s">
        <v>84</v>
      </c>
      <c r="B36" s="54" t="s">
        <v>85</v>
      </c>
      <c r="C36" s="31">
        <v>4301070865</v>
      </c>
      <c r="D36" s="204">
        <v>4607111036285</v>
      </c>
      <c r="E36" s="196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5"/>
      <c r="Q36" s="195"/>
      <c r="R36" s="195"/>
      <c r="S36" s="196"/>
      <c r="T36" s="34"/>
      <c r="U36" s="34"/>
      <c r="V36" s="35" t="s">
        <v>67</v>
      </c>
      <c r="W36" s="190">
        <v>0</v>
      </c>
      <c r="X36" s="191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86</v>
      </c>
      <c r="B37" s="54" t="s">
        <v>87</v>
      </c>
      <c r="C37" s="31">
        <v>4301070861</v>
      </c>
      <c r="D37" s="204">
        <v>4607111036308</v>
      </c>
      <c r="E37" s="196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06" t="s">
        <v>88</v>
      </c>
      <c r="P37" s="195"/>
      <c r="Q37" s="195"/>
      <c r="R37" s="195"/>
      <c r="S37" s="196"/>
      <c r="T37" s="34"/>
      <c r="U37" s="34"/>
      <c r="V37" s="35" t="s">
        <v>67</v>
      </c>
      <c r="W37" s="190">
        <v>0</v>
      </c>
      <c r="X37" s="191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89</v>
      </c>
      <c r="B38" s="54" t="s">
        <v>90</v>
      </c>
      <c r="C38" s="31">
        <v>4301070864</v>
      </c>
      <c r="D38" s="204">
        <v>4607111036292</v>
      </c>
      <c r="E38" s="196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7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8" s="195"/>
      <c r="Q38" s="195"/>
      <c r="R38" s="195"/>
      <c r="S38" s="196"/>
      <c r="T38" s="34"/>
      <c r="U38" s="34"/>
      <c r="V38" s="35" t="s">
        <v>67</v>
      </c>
      <c r="W38" s="190">
        <v>36</v>
      </c>
      <c r="X38" s="191">
        <f>IFERROR(IF(W38="","",W38),"")</f>
        <v>36</v>
      </c>
      <c r="Y38" s="36">
        <f>IFERROR(IF(W38="","",W38*0.0155),"")</f>
        <v>0.55800000000000005</v>
      </c>
      <c r="Z38" s="56"/>
      <c r="AA38" s="57"/>
      <c r="AE38" s="67"/>
      <c r="BB38" s="75" t="s">
        <v>1</v>
      </c>
      <c r="BL38" s="67">
        <f>IFERROR(W38*I38,"0")</f>
        <v>225.71999999999997</v>
      </c>
      <c r="BM38" s="67">
        <f>IFERROR(X38*I38,"0")</f>
        <v>225.71999999999997</v>
      </c>
      <c r="BN38" s="67">
        <f>IFERROR(W38/J38,"0")</f>
        <v>0.42857142857142855</v>
      </c>
      <c r="BO38" s="67">
        <f>IFERROR(X38/J38,"0")</f>
        <v>0.42857142857142855</v>
      </c>
    </row>
    <row r="39" spans="1:67" x14ac:dyDescent="0.2">
      <c r="A39" s="200"/>
      <c r="B39" s="199"/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201"/>
      <c r="O39" s="209" t="s">
        <v>68</v>
      </c>
      <c r="P39" s="210"/>
      <c r="Q39" s="210"/>
      <c r="R39" s="210"/>
      <c r="S39" s="210"/>
      <c r="T39" s="210"/>
      <c r="U39" s="211"/>
      <c r="V39" s="37" t="s">
        <v>67</v>
      </c>
      <c r="W39" s="192">
        <f>IFERROR(SUM(W36:W38),"0")</f>
        <v>36</v>
      </c>
      <c r="X39" s="192">
        <f>IFERROR(SUM(X36:X38),"0")</f>
        <v>36</v>
      </c>
      <c r="Y39" s="192">
        <f>IFERROR(IF(Y36="",0,Y36),"0")+IFERROR(IF(Y37="",0,Y37),"0")+IFERROR(IF(Y38="",0,Y38),"0")</f>
        <v>0.55800000000000005</v>
      </c>
      <c r="Z39" s="193"/>
      <c r="AA39" s="193"/>
    </row>
    <row r="40" spans="1:67" x14ac:dyDescent="0.2">
      <c r="A40" s="199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01"/>
      <c r="O40" s="209" t="s">
        <v>68</v>
      </c>
      <c r="P40" s="210"/>
      <c r="Q40" s="210"/>
      <c r="R40" s="210"/>
      <c r="S40" s="210"/>
      <c r="T40" s="210"/>
      <c r="U40" s="211"/>
      <c r="V40" s="37" t="s">
        <v>69</v>
      </c>
      <c r="W40" s="192">
        <f>IFERROR(SUMPRODUCT(W36:W38*H36:H38),"0")</f>
        <v>216</v>
      </c>
      <c r="X40" s="192">
        <f>IFERROR(SUMPRODUCT(X36:X38*H36:H38),"0")</f>
        <v>216</v>
      </c>
      <c r="Y40" s="37"/>
      <c r="Z40" s="193"/>
      <c r="AA40" s="193"/>
    </row>
    <row r="41" spans="1:67" ht="16.5" customHeight="1" x14ac:dyDescent="0.25">
      <c r="A41" s="198" t="s">
        <v>91</v>
      </c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85"/>
      <c r="AA41" s="185"/>
    </row>
    <row r="42" spans="1:67" ht="14.25" customHeight="1" x14ac:dyDescent="0.25">
      <c r="A42" s="202" t="s">
        <v>92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6"/>
      <c r="AA42" s="186"/>
    </row>
    <row r="43" spans="1:67" ht="16.5" customHeight="1" x14ac:dyDescent="0.25">
      <c r="A43" s="54" t="s">
        <v>93</v>
      </c>
      <c r="B43" s="54" t="s">
        <v>94</v>
      </c>
      <c r="C43" s="31">
        <v>4301190046</v>
      </c>
      <c r="D43" s="204">
        <v>4607111038951</v>
      </c>
      <c r="E43" s="196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95</v>
      </c>
      <c r="L43" s="33" t="s">
        <v>66</v>
      </c>
      <c r="M43" s="33"/>
      <c r="N43" s="32">
        <v>365</v>
      </c>
      <c r="O43" s="34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3" s="195"/>
      <c r="Q43" s="195"/>
      <c r="R43" s="195"/>
      <c r="S43" s="196"/>
      <c r="T43" s="34"/>
      <c r="U43" s="34"/>
      <c r="V43" s="35" t="s">
        <v>67</v>
      </c>
      <c r="W43" s="190">
        <v>0</v>
      </c>
      <c r="X43" s="191">
        <f t="shared" ref="X43:X48" si="0">IFERROR(IF(W43="","",W43),"")</f>
        <v>0</v>
      </c>
      <c r="Y43" s="36">
        <f t="shared" ref="Y43:Y48" si="1">IFERROR(IF(W43="","",W43*0.0095),"")</f>
        <v>0</v>
      </c>
      <c r="Z43" s="56"/>
      <c r="AA43" s="57"/>
      <c r="AE43" s="67"/>
      <c r="BB43" s="76" t="s">
        <v>76</v>
      </c>
      <c r="BL43" s="67">
        <f t="shared" ref="BL43:BL48" si="2">IFERROR(W43*I43,"0")</f>
        <v>0</v>
      </c>
      <c r="BM43" s="67">
        <f t="shared" ref="BM43:BM48" si="3">IFERROR(X43*I43,"0")</f>
        <v>0</v>
      </c>
      <c r="BN43" s="67">
        <f t="shared" ref="BN43:BN48" si="4">IFERROR(W43/J43,"0")</f>
        <v>0</v>
      </c>
      <c r="BO43" s="67">
        <f t="shared" ref="BO43:BO48" si="5">IFERROR(X43/J43,"0")</f>
        <v>0</v>
      </c>
    </row>
    <row r="44" spans="1:67" ht="27" customHeight="1" x14ac:dyDescent="0.25">
      <c r="A44" s="54" t="s">
        <v>96</v>
      </c>
      <c r="B44" s="54" t="s">
        <v>97</v>
      </c>
      <c r="C44" s="31">
        <v>4301190010</v>
      </c>
      <c r="D44" s="204">
        <v>4607111037596</v>
      </c>
      <c r="E44" s="196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95</v>
      </c>
      <c r="L44" s="33" t="s">
        <v>66</v>
      </c>
      <c r="M44" s="33"/>
      <c r="N44" s="32">
        <v>365</v>
      </c>
      <c r="O44" s="21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4" s="195"/>
      <c r="Q44" s="195"/>
      <c r="R44" s="195"/>
      <c r="S44" s="196"/>
      <c r="T44" s="34"/>
      <c r="U44" s="34"/>
      <c r="V44" s="35" t="s">
        <v>67</v>
      </c>
      <c r="W44" s="190">
        <v>0</v>
      </c>
      <c r="X44" s="191">
        <f t="shared" si="0"/>
        <v>0</v>
      </c>
      <c r="Y44" s="36">
        <f t="shared" si="1"/>
        <v>0</v>
      </c>
      <c r="Z44" s="56"/>
      <c r="AA44" s="57"/>
      <c r="AE44" s="67"/>
      <c r="BB44" s="77" t="s">
        <v>76</v>
      </c>
      <c r="BL44" s="67">
        <f t="shared" si="2"/>
        <v>0</v>
      </c>
      <c r="BM44" s="67">
        <f t="shared" si="3"/>
        <v>0</v>
      </c>
      <c r="BN44" s="67">
        <f t="shared" si="4"/>
        <v>0</v>
      </c>
      <c r="BO44" s="67">
        <f t="shared" si="5"/>
        <v>0</v>
      </c>
    </row>
    <row r="45" spans="1:67" ht="27" customHeight="1" x14ac:dyDescent="0.25">
      <c r="A45" s="54" t="s">
        <v>98</v>
      </c>
      <c r="B45" s="54" t="s">
        <v>99</v>
      </c>
      <c r="C45" s="31">
        <v>4301190047</v>
      </c>
      <c r="D45" s="204">
        <v>4607111038579</v>
      </c>
      <c r="E45" s="196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95</v>
      </c>
      <c r="L45" s="33" t="s">
        <v>66</v>
      </c>
      <c r="M45" s="33"/>
      <c r="N45" s="32">
        <v>365</v>
      </c>
      <c r="O45" s="314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5" s="195"/>
      <c r="Q45" s="195"/>
      <c r="R45" s="195"/>
      <c r="S45" s="196"/>
      <c r="T45" s="34"/>
      <c r="U45" s="34"/>
      <c r="V45" s="35" t="s">
        <v>67</v>
      </c>
      <c r="W45" s="190">
        <v>0</v>
      </c>
      <c r="X45" s="191">
        <f t="shared" si="0"/>
        <v>0</v>
      </c>
      <c r="Y45" s="36">
        <f t="shared" si="1"/>
        <v>0</v>
      </c>
      <c r="Z45" s="56"/>
      <c r="AA45" s="57"/>
      <c r="AE45" s="67"/>
      <c r="BB45" s="78" t="s">
        <v>76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100</v>
      </c>
      <c r="B46" s="54" t="s">
        <v>101</v>
      </c>
      <c r="C46" s="31">
        <v>4301190022</v>
      </c>
      <c r="D46" s="204">
        <v>4607111037053</v>
      </c>
      <c r="E46" s="196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95</v>
      </c>
      <c r="L46" s="33" t="s">
        <v>66</v>
      </c>
      <c r="M46" s="33"/>
      <c r="N46" s="32">
        <v>365</v>
      </c>
      <c r="O46" s="33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6" s="195"/>
      <c r="Q46" s="195"/>
      <c r="R46" s="195"/>
      <c r="S46" s="196"/>
      <c r="T46" s="34"/>
      <c r="U46" s="34"/>
      <c r="V46" s="35" t="s">
        <v>67</v>
      </c>
      <c r="W46" s="190">
        <v>20</v>
      </c>
      <c r="X46" s="191">
        <f t="shared" si="0"/>
        <v>20</v>
      </c>
      <c r="Y46" s="36">
        <f t="shared" si="1"/>
        <v>0.19</v>
      </c>
      <c r="Z46" s="56"/>
      <c r="AA46" s="57"/>
      <c r="AE46" s="67"/>
      <c r="BB46" s="79" t="s">
        <v>76</v>
      </c>
      <c r="BL46" s="67">
        <f t="shared" si="2"/>
        <v>31.836000000000002</v>
      </c>
      <c r="BM46" s="67">
        <f t="shared" si="3"/>
        <v>31.836000000000002</v>
      </c>
      <c r="BN46" s="67">
        <f t="shared" si="4"/>
        <v>0.15384615384615385</v>
      </c>
      <c r="BO46" s="67">
        <f t="shared" si="5"/>
        <v>0.15384615384615385</v>
      </c>
    </row>
    <row r="47" spans="1:67" ht="27" customHeight="1" x14ac:dyDescent="0.25">
      <c r="A47" s="54" t="s">
        <v>102</v>
      </c>
      <c r="B47" s="54" t="s">
        <v>103</v>
      </c>
      <c r="C47" s="31">
        <v>4301190023</v>
      </c>
      <c r="D47" s="204">
        <v>4607111037060</v>
      </c>
      <c r="E47" s="196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95</v>
      </c>
      <c r="L47" s="33" t="s">
        <v>66</v>
      </c>
      <c r="M47" s="33"/>
      <c r="N47" s="32">
        <v>365</v>
      </c>
      <c r="O47" s="32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7" s="195"/>
      <c r="Q47" s="195"/>
      <c r="R47" s="195"/>
      <c r="S47" s="196"/>
      <c r="T47" s="34"/>
      <c r="U47" s="34"/>
      <c r="V47" s="35" t="s">
        <v>67</v>
      </c>
      <c r="W47" s="190">
        <v>30</v>
      </c>
      <c r="X47" s="191">
        <f t="shared" si="0"/>
        <v>30</v>
      </c>
      <c r="Y47" s="36">
        <f t="shared" si="1"/>
        <v>0.28499999999999998</v>
      </c>
      <c r="Z47" s="56"/>
      <c r="AA47" s="57"/>
      <c r="AE47" s="67"/>
      <c r="BB47" s="80" t="s">
        <v>76</v>
      </c>
      <c r="BL47" s="67">
        <f t="shared" si="2"/>
        <v>47.754000000000005</v>
      </c>
      <c r="BM47" s="67">
        <f t="shared" si="3"/>
        <v>47.754000000000005</v>
      </c>
      <c r="BN47" s="67">
        <f t="shared" si="4"/>
        <v>0.23076923076923078</v>
      </c>
      <c r="BO47" s="67">
        <f t="shared" si="5"/>
        <v>0.23076923076923078</v>
      </c>
    </row>
    <row r="48" spans="1:67" ht="27" customHeight="1" x14ac:dyDescent="0.25">
      <c r="A48" s="54" t="s">
        <v>104</v>
      </c>
      <c r="B48" s="54" t="s">
        <v>105</v>
      </c>
      <c r="C48" s="31">
        <v>4301190049</v>
      </c>
      <c r="D48" s="204">
        <v>4607111038968</v>
      </c>
      <c r="E48" s="196"/>
      <c r="F48" s="189">
        <v>0.2</v>
      </c>
      <c r="G48" s="32">
        <v>6</v>
      </c>
      <c r="H48" s="189">
        <v>1.2</v>
      </c>
      <c r="I48" s="189">
        <v>1.5918000000000001</v>
      </c>
      <c r="J48" s="32">
        <v>130</v>
      </c>
      <c r="K48" s="32" t="s">
        <v>95</v>
      </c>
      <c r="L48" s="33" t="s">
        <v>66</v>
      </c>
      <c r="M48" s="33"/>
      <c r="N48" s="32">
        <v>365</v>
      </c>
      <c r="O48" s="33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8" s="195"/>
      <c r="Q48" s="195"/>
      <c r="R48" s="195"/>
      <c r="S48" s="196"/>
      <c r="T48" s="34"/>
      <c r="U48" s="34"/>
      <c r="V48" s="35" t="s">
        <v>67</v>
      </c>
      <c r="W48" s="190">
        <v>0</v>
      </c>
      <c r="X48" s="191">
        <f t="shared" si="0"/>
        <v>0</v>
      </c>
      <c r="Y48" s="36">
        <f t="shared" si="1"/>
        <v>0</v>
      </c>
      <c r="Z48" s="56"/>
      <c r="AA48" s="57"/>
      <c r="AE48" s="67"/>
      <c r="BB48" s="81" t="s">
        <v>76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x14ac:dyDescent="0.2">
      <c r="A49" s="200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01"/>
      <c r="O49" s="209" t="s">
        <v>68</v>
      </c>
      <c r="P49" s="210"/>
      <c r="Q49" s="210"/>
      <c r="R49" s="210"/>
      <c r="S49" s="210"/>
      <c r="T49" s="210"/>
      <c r="U49" s="211"/>
      <c r="V49" s="37" t="s">
        <v>67</v>
      </c>
      <c r="W49" s="192">
        <f>IFERROR(SUM(W43:W48),"0")</f>
        <v>50</v>
      </c>
      <c r="X49" s="192">
        <f>IFERROR(SUM(X43:X48),"0")</f>
        <v>50</v>
      </c>
      <c r="Y49" s="192">
        <f>IFERROR(IF(Y43="",0,Y43),"0")+IFERROR(IF(Y44="",0,Y44),"0")+IFERROR(IF(Y45="",0,Y45),"0")+IFERROR(IF(Y46="",0,Y46),"0")+IFERROR(IF(Y47="",0,Y47),"0")+IFERROR(IF(Y48="",0,Y48),"0")</f>
        <v>0.47499999999999998</v>
      </c>
      <c r="Z49" s="193"/>
      <c r="AA49" s="193"/>
    </row>
    <row r="50" spans="1:67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01"/>
      <c r="O50" s="209" t="s">
        <v>68</v>
      </c>
      <c r="P50" s="210"/>
      <c r="Q50" s="210"/>
      <c r="R50" s="210"/>
      <c r="S50" s="210"/>
      <c r="T50" s="210"/>
      <c r="U50" s="211"/>
      <c r="V50" s="37" t="s">
        <v>69</v>
      </c>
      <c r="W50" s="192">
        <f>IFERROR(SUMPRODUCT(W43:W48*H43:H48),"0")</f>
        <v>60</v>
      </c>
      <c r="X50" s="192">
        <f>IFERROR(SUMPRODUCT(X43:X48*H43:H48),"0")</f>
        <v>60</v>
      </c>
      <c r="Y50" s="37"/>
      <c r="Z50" s="193"/>
      <c r="AA50" s="193"/>
    </row>
    <row r="51" spans="1:67" ht="16.5" customHeight="1" x14ac:dyDescent="0.25">
      <c r="A51" s="198" t="s">
        <v>106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5"/>
      <c r="AA51" s="185"/>
    </row>
    <row r="52" spans="1:67" ht="14.25" customHeight="1" x14ac:dyDescent="0.25">
      <c r="A52" s="202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86"/>
      <c r="AA52" s="186"/>
    </row>
    <row r="53" spans="1:67" ht="27" customHeight="1" x14ac:dyDescent="0.25">
      <c r="A53" s="54" t="s">
        <v>107</v>
      </c>
      <c r="B53" s="54" t="s">
        <v>108</v>
      </c>
      <c r="C53" s="31">
        <v>4301070989</v>
      </c>
      <c r="D53" s="204">
        <v>4607111037190</v>
      </c>
      <c r="E53" s="196"/>
      <c r="F53" s="189">
        <v>0.43</v>
      </c>
      <c r="G53" s="32">
        <v>16</v>
      </c>
      <c r="H53" s="189">
        <v>6.88</v>
      </c>
      <c r="I53" s="189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6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195"/>
      <c r="Q53" s="195"/>
      <c r="R53" s="195"/>
      <c r="S53" s="196"/>
      <c r="T53" s="34"/>
      <c r="U53" s="34"/>
      <c r="V53" s="35" t="s">
        <v>67</v>
      </c>
      <c r="W53" s="190">
        <v>12</v>
      </c>
      <c r="X53" s="191">
        <f t="shared" ref="X53:X59" si="6">IFERROR(IF(W53="","",W53),"")</f>
        <v>12</v>
      </c>
      <c r="Y53" s="36">
        <f t="shared" ref="Y53:Y59" si="7">IFERROR(IF(W53="","",W53*0.0155),"")</f>
        <v>0.186</v>
      </c>
      <c r="Z53" s="56"/>
      <c r="AA53" s="57"/>
      <c r="AE53" s="67"/>
      <c r="BB53" s="82" t="s">
        <v>1</v>
      </c>
      <c r="BL53" s="67">
        <f t="shared" ref="BL53:BL59" si="8">IFERROR(W53*I53,"0")</f>
        <v>86.395200000000003</v>
      </c>
      <c r="BM53" s="67">
        <f t="shared" ref="BM53:BM59" si="9">IFERROR(X53*I53,"0")</f>
        <v>86.395200000000003</v>
      </c>
      <c r="BN53" s="67">
        <f t="shared" ref="BN53:BN59" si="10">IFERROR(W53/J53,"0")</f>
        <v>0.14285714285714285</v>
      </c>
      <c r="BO53" s="67">
        <f t="shared" ref="BO53:BO59" si="11">IFERROR(X53/J53,"0")</f>
        <v>0.14285714285714285</v>
      </c>
    </row>
    <row r="54" spans="1:67" ht="27" customHeight="1" x14ac:dyDescent="0.25">
      <c r="A54" s="54" t="s">
        <v>109</v>
      </c>
      <c r="B54" s="54" t="s">
        <v>110</v>
      </c>
      <c r="C54" s="31">
        <v>4301070972</v>
      </c>
      <c r="D54" s="204">
        <v>4607111037183</v>
      </c>
      <c r="E54" s="196"/>
      <c r="F54" s="189">
        <v>0.9</v>
      </c>
      <c r="G54" s="32">
        <v>8</v>
      </c>
      <c r="H54" s="189">
        <v>7.2</v>
      </c>
      <c r="I54" s="189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3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195"/>
      <c r="Q54" s="195"/>
      <c r="R54" s="195"/>
      <c r="S54" s="196"/>
      <c r="T54" s="34"/>
      <c r="U54" s="34"/>
      <c r="V54" s="35" t="s">
        <v>67</v>
      </c>
      <c r="W54" s="190">
        <v>60</v>
      </c>
      <c r="X54" s="191">
        <f t="shared" si="6"/>
        <v>60</v>
      </c>
      <c r="Y54" s="36">
        <f t="shared" si="7"/>
        <v>0.92999999999999994</v>
      </c>
      <c r="Z54" s="56"/>
      <c r="AA54" s="57"/>
      <c r="AE54" s="67"/>
      <c r="BB54" s="83" t="s">
        <v>1</v>
      </c>
      <c r="BL54" s="67">
        <f t="shared" si="8"/>
        <v>449.15999999999997</v>
      </c>
      <c r="BM54" s="67">
        <f t="shared" si="9"/>
        <v>449.15999999999997</v>
      </c>
      <c r="BN54" s="67">
        <f t="shared" si="10"/>
        <v>0.7142857142857143</v>
      </c>
      <c r="BO54" s="67">
        <f t="shared" si="11"/>
        <v>0.7142857142857143</v>
      </c>
    </row>
    <row r="55" spans="1:67" ht="27" customHeight="1" x14ac:dyDescent="0.25">
      <c r="A55" s="54" t="s">
        <v>111</v>
      </c>
      <c r="B55" s="54" t="s">
        <v>112</v>
      </c>
      <c r="C55" s="31">
        <v>4301070970</v>
      </c>
      <c r="D55" s="204">
        <v>4607111037091</v>
      </c>
      <c r="E55" s="196"/>
      <c r="F55" s="189">
        <v>0.43</v>
      </c>
      <c r="G55" s="32">
        <v>16</v>
      </c>
      <c r="H55" s="189">
        <v>6.88</v>
      </c>
      <c r="I55" s="189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1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195"/>
      <c r="Q55" s="195"/>
      <c r="R55" s="195"/>
      <c r="S55" s="196"/>
      <c r="T55" s="34"/>
      <c r="U55" s="34"/>
      <c r="V55" s="35" t="s">
        <v>67</v>
      </c>
      <c r="W55" s="190">
        <v>48</v>
      </c>
      <c r="X55" s="191">
        <f t="shared" si="6"/>
        <v>48</v>
      </c>
      <c r="Y55" s="36">
        <f t="shared" si="7"/>
        <v>0.74399999999999999</v>
      </c>
      <c r="Z55" s="56"/>
      <c r="AA55" s="57"/>
      <c r="AE55" s="67"/>
      <c r="BB55" s="84" t="s">
        <v>1</v>
      </c>
      <c r="BL55" s="67">
        <f t="shared" si="8"/>
        <v>341.28000000000003</v>
      </c>
      <c r="BM55" s="67">
        <f t="shared" si="9"/>
        <v>341.28000000000003</v>
      </c>
      <c r="BN55" s="67">
        <f t="shared" si="10"/>
        <v>0.5714285714285714</v>
      </c>
      <c r="BO55" s="67">
        <f t="shared" si="11"/>
        <v>0.5714285714285714</v>
      </c>
    </row>
    <row r="56" spans="1:67" ht="27" customHeight="1" x14ac:dyDescent="0.25">
      <c r="A56" s="54" t="s">
        <v>113</v>
      </c>
      <c r="B56" s="54" t="s">
        <v>114</v>
      </c>
      <c r="C56" s="31">
        <v>4301070971</v>
      </c>
      <c r="D56" s="204">
        <v>4607111036902</v>
      </c>
      <c r="E56" s="196"/>
      <c r="F56" s="189">
        <v>0.9</v>
      </c>
      <c r="G56" s="32">
        <v>8</v>
      </c>
      <c r="H56" s="189">
        <v>7.2</v>
      </c>
      <c r="I56" s="189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195"/>
      <c r="Q56" s="195"/>
      <c r="R56" s="195"/>
      <c r="S56" s="196"/>
      <c r="T56" s="34"/>
      <c r="U56" s="34"/>
      <c r="V56" s="35" t="s">
        <v>67</v>
      </c>
      <c r="W56" s="190">
        <v>36</v>
      </c>
      <c r="X56" s="191">
        <f t="shared" si="6"/>
        <v>36</v>
      </c>
      <c r="Y56" s="36">
        <f t="shared" si="7"/>
        <v>0.55800000000000005</v>
      </c>
      <c r="Z56" s="56"/>
      <c r="AA56" s="57"/>
      <c r="AE56" s="67"/>
      <c r="BB56" s="85" t="s">
        <v>1</v>
      </c>
      <c r="BL56" s="67">
        <f t="shared" si="8"/>
        <v>267.48</v>
      </c>
      <c r="BM56" s="67">
        <f t="shared" si="9"/>
        <v>267.48</v>
      </c>
      <c r="BN56" s="67">
        <f t="shared" si="10"/>
        <v>0.42857142857142855</v>
      </c>
      <c r="BO56" s="67">
        <f t="shared" si="11"/>
        <v>0.42857142857142855</v>
      </c>
    </row>
    <row r="57" spans="1:67" ht="27" customHeight="1" x14ac:dyDescent="0.25">
      <c r="A57" s="54" t="s">
        <v>115</v>
      </c>
      <c r="B57" s="54" t="s">
        <v>116</v>
      </c>
      <c r="C57" s="31">
        <v>4301071015</v>
      </c>
      <c r="D57" s="204">
        <v>4607111036858</v>
      </c>
      <c r="E57" s="196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2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57" s="195"/>
      <c r="Q57" s="195"/>
      <c r="R57" s="195"/>
      <c r="S57" s="196"/>
      <c r="T57" s="34"/>
      <c r="U57" s="34"/>
      <c r="V57" s="35" t="s">
        <v>67</v>
      </c>
      <c r="W57" s="190">
        <v>24</v>
      </c>
      <c r="X57" s="191">
        <f t="shared" si="6"/>
        <v>24</v>
      </c>
      <c r="Y57" s="36">
        <f t="shared" si="7"/>
        <v>0.372</v>
      </c>
      <c r="Z57" s="56"/>
      <c r="AA57" s="57"/>
      <c r="AE57" s="67"/>
      <c r="BB57" s="86" t="s">
        <v>1</v>
      </c>
      <c r="BL57" s="67">
        <f t="shared" si="8"/>
        <v>172.79040000000001</v>
      </c>
      <c r="BM57" s="67">
        <f t="shared" si="9"/>
        <v>172.79040000000001</v>
      </c>
      <c r="BN57" s="67">
        <f t="shared" si="10"/>
        <v>0.2857142857142857</v>
      </c>
      <c r="BO57" s="67">
        <f t="shared" si="11"/>
        <v>0.2857142857142857</v>
      </c>
    </row>
    <row r="58" spans="1:67" ht="27" customHeight="1" x14ac:dyDescent="0.25">
      <c r="A58" s="54" t="s">
        <v>117</v>
      </c>
      <c r="B58" s="54" t="s">
        <v>118</v>
      </c>
      <c r="C58" s="31">
        <v>4301070947</v>
      </c>
      <c r="D58" s="204">
        <v>4607111037510</v>
      </c>
      <c r="E58" s="196"/>
      <c r="F58" s="189">
        <v>0.8</v>
      </c>
      <c r="G58" s="32">
        <v>8</v>
      </c>
      <c r="H58" s="189">
        <v>6.4</v>
      </c>
      <c r="I58" s="189">
        <v>6.6859999999999999</v>
      </c>
      <c r="J58" s="32">
        <v>84</v>
      </c>
      <c r="K58" s="32" t="s">
        <v>65</v>
      </c>
      <c r="L58" s="33" t="s">
        <v>66</v>
      </c>
      <c r="M58" s="33"/>
      <c r="N58" s="32">
        <v>150</v>
      </c>
      <c r="O58" s="272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8" s="195"/>
      <c r="Q58" s="195"/>
      <c r="R58" s="195"/>
      <c r="S58" s="196"/>
      <c r="T58" s="34"/>
      <c r="U58" s="34"/>
      <c r="V58" s="35" t="s">
        <v>67</v>
      </c>
      <c r="W58" s="190">
        <v>0</v>
      </c>
      <c r="X58" s="191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119</v>
      </c>
      <c r="B59" s="54" t="s">
        <v>120</v>
      </c>
      <c r="C59" s="31">
        <v>4301071025</v>
      </c>
      <c r="D59" s="204">
        <v>4607111036889</v>
      </c>
      <c r="E59" s="196"/>
      <c r="F59" s="189">
        <v>0.9</v>
      </c>
      <c r="G59" s="32">
        <v>8</v>
      </c>
      <c r="H59" s="189">
        <v>7.2</v>
      </c>
      <c r="I59" s="189">
        <v>7.4859999999999998</v>
      </c>
      <c r="J59" s="32">
        <v>84</v>
      </c>
      <c r="K59" s="32" t="s">
        <v>65</v>
      </c>
      <c r="L59" s="33" t="s">
        <v>66</v>
      </c>
      <c r="M59" s="33"/>
      <c r="N59" s="32">
        <v>180</v>
      </c>
      <c r="O59" s="333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P59" s="195"/>
      <c r="Q59" s="195"/>
      <c r="R59" s="195"/>
      <c r="S59" s="196"/>
      <c r="T59" s="34"/>
      <c r="U59" s="34"/>
      <c r="V59" s="35" t="s">
        <v>67</v>
      </c>
      <c r="W59" s="190">
        <v>36</v>
      </c>
      <c r="X59" s="191">
        <f t="shared" si="6"/>
        <v>36</v>
      </c>
      <c r="Y59" s="36">
        <f t="shared" si="7"/>
        <v>0.55800000000000005</v>
      </c>
      <c r="Z59" s="56"/>
      <c r="AA59" s="57"/>
      <c r="AE59" s="67"/>
      <c r="BB59" s="88" t="s">
        <v>1</v>
      </c>
      <c r="BL59" s="67">
        <f t="shared" si="8"/>
        <v>269.49599999999998</v>
      </c>
      <c r="BM59" s="67">
        <f t="shared" si="9"/>
        <v>269.49599999999998</v>
      </c>
      <c r="BN59" s="67">
        <f t="shared" si="10"/>
        <v>0.42857142857142855</v>
      </c>
      <c r="BO59" s="67">
        <f t="shared" si="11"/>
        <v>0.42857142857142855</v>
      </c>
    </row>
    <row r="60" spans="1:67" x14ac:dyDescent="0.2">
      <c r="A60" s="200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01"/>
      <c r="O60" s="209" t="s">
        <v>68</v>
      </c>
      <c r="P60" s="210"/>
      <c r="Q60" s="210"/>
      <c r="R60" s="210"/>
      <c r="S60" s="210"/>
      <c r="T60" s="210"/>
      <c r="U60" s="211"/>
      <c r="V60" s="37" t="s">
        <v>67</v>
      </c>
      <c r="W60" s="192">
        <f>IFERROR(SUM(W53:W59),"0")</f>
        <v>216</v>
      </c>
      <c r="X60" s="192">
        <f>IFERROR(SUM(X53:X59),"0")</f>
        <v>216</v>
      </c>
      <c r="Y60" s="192">
        <f>IFERROR(IF(Y53="",0,Y53),"0")+IFERROR(IF(Y54="",0,Y54),"0")+IFERROR(IF(Y55="",0,Y55),"0")+IFERROR(IF(Y56="",0,Y56),"0")+IFERROR(IF(Y57="",0,Y57),"0")+IFERROR(IF(Y58="",0,Y58),"0")+IFERROR(IF(Y59="",0,Y59),"0")</f>
        <v>3.3479999999999999</v>
      </c>
      <c r="Z60" s="193"/>
      <c r="AA60" s="193"/>
    </row>
    <row r="61" spans="1:67" x14ac:dyDescent="0.2">
      <c r="A61" s="199"/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201"/>
      <c r="O61" s="209" t="s">
        <v>68</v>
      </c>
      <c r="P61" s="210"/>
      <c r="Q61" s="210"/>
      <c r="R61" s="210"/>
      <c r="S61" s="210"/>
      <c r="T61" s="210"/>
      <c r="U61" s="211"/>
      <c r="V61" s="37" t="s">
        <v>69</v>
      </c>
      <c r="W61" s="192">
        <f>IFERROR(SUMPRODUCT(W53:W59*H53:H59),"0")</f>
        <v>1528.32</v>
      </c>
      <c r="X61" s="192">
        <f>IFERROR(SUMPRODUCT(X53:X59*H53:H59),"0")</f>
        <v>1528.32</v>
      </c>
      <c r="Y61" s="37"/>
      <c r="Z61" s="193"/>
      <c r="AA61" s="193"/>
    </row>
    <row r="62" spans="1:67" ht="16.5" customHeight="1" x14ac:dyDescent="0.25">
      <c r="A62" s="198" t="s">
        <v>121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85"/>
      <c r="AA62" s="185"/>
    </row>
    <row r="63" spans="1:67" ht="14.25" customHeight="1" x14ac:dyDescent="0.25">
      <c r="A63" s="202" t="s">
        <v>62</v>
      </c>
      <c r="B63" s="199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86"/>
      <c r="AA63" s="186"/>
    </row>
    <row r="64" spans="1:67" ht="27" customHeight="1" x14ac:dyDescent="0.25">
      <c r="A64" s="54" t="s">
        <v>122</v>
      </c>
      <c r="B64" s="54" t="s">
        <v>123</v>
      </c>
      <c r="C64" s="31">
        <v>4301070977</v>
      </c>
      <c r="D64" s="204">
        <v>4607111037411</v>
      </c>
      <c r="E64" s="196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124</v>
      </c>
      <c r="L64" s="33" t="s">
        <v>66</v>
      </c>
      <c r="M64" s="33"/>
      <c r="N64" s="32">
        <v>180</v>
      </c>
      <c r="O64" s="38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195"/>
      <c r="Q64" s="195"/>
      <c r="R64" s="195"/>
      <c r="S64" s="196"/>
      <c r="T64" s="34"/>
      <c r="U64" s="34"/>
      <c r="V64" s="35" t="s">
        <v>67</v>
      </c>
      <c r="W64" s="190">
        <v>36</v>
      </c>
      <c r="X64" s="191">
        <f>IFERROR(IF(W64="","",W64),"")</f>
        <v>36</v>
      </c>
      <c r="Y64" s="36">
        <f>IFERROR(IF(W64="","",W64*0.00502),"")</f>
        <v>0.18071999999999999</v>
      </c>
      <c r="Z64" s="56"/>
      <c r="AA64" s="57"/>
      <c r="AE64" s="67"/>
      <c r="BB64" s="89" t="s">
        <v>1</v>
      </c>
      <c r="BL64" s="67">
        <f>IFERROR(W64*I64,"0")</f>
        <v>101.27520000000001</v>
      </c>
      <c r="BM64" s="67">
        <f>IFERROR(X64*I64,"0")</f>
        <v>101.27520000000001</v>
      </c>
      <c r="BN64" s="67">
        <f>IFERROR(W64/J64,"0")</f>
        <v>0.15384615384615385</v>
      </c>
      <c r="BO64" s="67">
        <f>IFERROR(X64/J64,"0")</f>
        <v>0.15384615384615385</v>
      </c>
    </row>
    <row r="65" spans="1:67" ht="27" customHeight="1" x14ac:dyDescent="0.25">
      <c r="A65" s="54" t="s">
        <v>125</v>
      </c>
      <c r="B65" s="54" t="s">
        <v>126</v>
      </c>
      <c r="C65" s="31">
        <v>4301070981</v>
      </c>
      <c r="D65" s="204">
        <v>4607111036728</v>
      </c>
      <c r="E65" s="196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65</v>
      </c>
      <c r="L65" s="33" t="s">
        <v>66</v>
      </c>
      <c r="M65" s="33"/>
      <c r="N65" s="32">
        <v>180</v>
      </c>
      <c r="O65" s="21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195"/>
      <c r="Q65" s="195"/>
      <c r="R65" s="195"/>
      <c r="S65" s="196"/>
      <c r="T65" s="34"/>
      <c r="U65" s="34"/>
      <c r="V65" s="35" t="s">
        <v>67</v>
      </c>
      <c r="W65" s="190">
        <v>120</v>
      </c>
      <c r="X65" s="191">
        <f>IFERROR(IF(W65="","",W65),"")</f>
        <v>120</v>
      </c>
      <c r="Y65" s="36">
        <f>IFERROR(IF(W65="","",W65*0.00866),"")</f>
        <v>1.0391999999999999</v>
      </c>
      <c r="Z65" s="56"/>
      <c r="AA65" s="57"/>
      <c r="AE65" s="67"/>
      <c r="BB65" s="90" t="s">
        <v>1</v>
      </c>
      <c r="BL65" s="67">
        <f>IFERROR(W65*I65,"0")</f>
        <v>625.58399999999995</v>
      </c>
      <c r="BM65" s="67">
        <f>IFERROR(X65*I65,"0")</f>
        <v>625.58399999999995</v>
      </c>
      <c r="BN65" s="67">
        <f>IFERROR(W65/J65,"0")</f>
        <v>0.83333333333333337</v>
      </c>
      <c r="BO65" s="67">
        <f>IFERROR(X65/J65,"0")</f>
        <v>0.83333333333333337</v>
      </c>
    </row>
    <row r="66" spans="1:67" x14ac:dyDescent="0.2">
      <c r="A66" s="200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01"/>
      <c r="O66" s="209" t="s">
        <v>68</v>
      </c>
      <c r="P66" s="210"/>
      <c r="Q66" s="210"/>
      <c r="R66" s="210"/>
      <c r="S66" s="210"/>
      <c r="T66" s="210"/>
      <c r="U66" s="211"/>
      <c r="V66" s="37" t="s">
        <v>67</v>
      </c>
      <c r="W66" s="192">
        <f>IFERROR(SUM(W64:W65),"0")</f>
        <v>156</v>
      </c>
      <c r="X66" s="192">
        <f>IFERROR(SUM(X64:X65),"0")</f>
        <v>156</v>
      </c>
      <c r="Y66" s="192">
        <f>IFERROR(IF(Y64="",0,Y64),"0")+IFERROR(IF(Y65="",0,Y65),"0")</f>
        <v>1.2199199999999999</v>
      </c>
      <c r="Z66" s="193"/>
      <c r="AA66" s="193"/>
    </row>
    <row r="67" spans="1:67" x14ac:dyDescent="0.2">
      <c r="A67" s="199"/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201"/>
      <c r="O67" s="209" t="s">
        <v>68</v>
      </c>
      <c r="P67" s="210"/>
      <c r="Q67" s="210"/>
      <c r="R67" s="210"/>
      <c r="S67" s="210"/>
      <c r="T67" s="210"/>
      <c r="U67" s="211"/>
      <c r="V67" s="37" t="s">
        <v>69</v>
      </c>
      <c r="W67" s="192">
        <f>IFERROR(SUMPRODUCT(W64:W65*H64:H65),"0")</f>
        <v>697.2</v>
      </c>
      <c r="X67" s="192">
        <f>IFERROR(SUMPRODUCT(X64:X65*H64:H65),"0")</f>
        <v>697.2</v>
      </c>
      <c r="Y67" s="37"/>
      <c r="Z67" s="193"/>
      <c r="AA67" s="193"/>
    </row>
    <row r="68" spans="1:67" ht="16.5" customHeight="1" x14ac:dyDescent="0.25">
      <c r="A68" s="198" t="s">
        <v>127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85"/>
      <c r="AA68" s="185"/>
    </row>
    <row r="69" spans="1:67" ht="14.25" customHeight="1" x14ac:dyDescent="0.25">
      <c r="A69" s="202" t="s">
        <v>128</v>
      </c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86"/>
      <c r="AA69" s="186"/>
    </row>
    <row r="70" spans="1:67" ht="27" customHeight="1" x14ac:dyDescent="0.25">
      <c r="A70" s="54" t="s">
        <v>129</v>
      </c>
      <c r="B70" s="54" t="s">
        <v>130</v>
      </c>
      <c r="C70" s="31">
        <v>4301135271</v>
      </c>
      <c r="D70" s="204">
        <v>4607111033659</v>
      </c>
      <c r="E70" s="196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75</v>
      </c>
      <c r="L70" s="33" t="s">
        <v>66</v>
      </c>
      <c r="M70" s="33"/>
      <c r="N70" s="32">
        <v>180</v>
      </c>
      <c r="O70" s="36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195"/>
      <c r="Q70" s="195"/>
      <c r="R70" s="195"/>
      <c r="S70" s="196"/>
      <c r="T70" s="34"/>
      <c r="U70" s="34"/>
      <c r="V70" s="35" t="s">
        <v>67</v>
      </c>
      <c r="W70" s="190">
        <v>0</v>
      </c>
      <c r="X70" s="191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76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00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01"/>
      <c r="O71" s="209" t="s">
        <v>68</v>
      </c>
      <c r="P71" s="210"/>
      <c r="Q71" s="210"/>
      <c r="R71" s="210"/>
      <c r="S71" s="210"/>
      <c r="T71" s="210"/>
      <c r="U71" s="211"/>
      <c r="V71" s="37" t="s">
        <v>67</v>
      </c>
      <c r="W71" s="192">
        <f>IFERROR(SUM(W70:W70),"0")</f>
        <v>0</v>
      </c>
      <c r="X71" s="192">
        <f>IFERROR(SUM(X70:X70),"0")</f>
        <v>0</v>
      </c>
      <c r="Y71" s="192">
        <f>IFERROR(IF(Y70="",0,Y70),"0")</f>
        <v>0</v>
      </c>
      <c r="Z71" s="193"/>
      <c r="AA71" s="193"/>
    </row>
    <row r="72" spans="1:67" x14ac:dyDescent="0.2">
      <c r="A72" s="199"/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201"/>
      <c r="O72" s="209" t="s">
        <v>68</v>
      </c>
      <c r="P72" s="210"/>
      <c r="Q72" s="210"/>
      <c r="R72" s="210"/>
      <c r="S72" s="210"/>
      <c r="T72" s="210"/>
      <c r="U72" s="211"/>
      <c r="V72" s="37" t="s">
        <v>69</v>
      </c>
      <c r="W72" s="192">
        <f>IFERROR(SUMPRODUCT(W70:W70*H70:H70),"0")</f>
        <v>0</v>
      </c>
      <c r="X72" s="192">
        <f>IFERROR(SUMPRODUCT(X70:X70*H70:H70),"0")</f>
        <v>0</v>
      </c>
      <c r="Y72" s="37"/>
      <c r="Z72" s="193"/>
      <c r="AA72" s="193"/>
    </row>
    <row r="73" spans="1:67" ht="16.5" customHeight="1" x14ac:dyDescent="0.25">
      <c r="A73" s="198" t="s">
        <v>131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85"/>
      <c r="AA73" s="185"/>
    </row>
    <row r="74" spans="1:67" ht="14.25" customHeight="1" x14ac:dyDescent="0.25">
      <c r="A74" s="202" t="s">
        <v>132</v>
      </c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86"/>
      <c r="AA74" s="186"/>
    </row>
    <row r="75" spans="1:67" ht="27" customHeight="1" x14ac:dyDescent="0.25">
      <c r="A75" s="54" t="s">
        <v>133</v>
      </c>
      <c r="B75" s="54" t="s">
        <v>134</v>
      </c>
      <c r="C75" s="31">
        <v>4301131021</v>
      </c>
      <c r="D75" s="204">
        <v>4607111034137</v>
      </c>
      <c r="E75" s="196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75</v>
      </c>
      <c r="L75" s="33" t="s">
        <v>66</v>
      </c>
      <c r="M75" s="33"/>
      <c r="N75" s="32">
        <v>180</v>
      </c>
      <c r="O75" s="23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195"/>
      <c r="Q75" s="195"/>
      <c r="R75" s="195"/>
      <c r="S75" s="196"/>
      <c r="T75" s="34"/>
      <c r="U75" s="34"/>
      <c r="V75" s="35" t="s">
        <v>67</v>
      </c>
      <c r="W75" s="190">
        <v>28</v>
      </c>
      <c r="X75" s="191">
        <f>IFERROR(IF(W75="","",W75),"")</f>
        <v>28</v>
      </c>
      <c r="Y75" s="36">
        <f>IFERROR(IF(W75="","",W75*0.01788),"")</f>
        <v>0.50063999999999997</v>
      </c>
      <c r="Z75" s="56"/>
      <c r="AA75" s="57"/>
      <c r="AE75" s="67"/>
      <c r="BB75" s="92" t="s">
        <v>76</v>
      </c>
      <c r="BL75" s="67">
        <f>IFERROR(W75*I75,"0")</f>
        <v>120.50080000000001</v>
      </c>
      <c r="BM75" s="67">
        <f>IFERROR(X75*I75,"0")</f>
        <v>120.50080000000001</v>
      </c>
      <c r="BN75" s="67">
        <f>IFERROR(W75/J75,"0")</f>
        <v>0.4</v>
      </c>
      <c r="BO75" s="67">
        <f>IFERROR(X75/J75,"0")</f>
        <v>0.4</v>
      </c>
    </row>
    <row r="76" spans="1:67" ht="27" customHeight="1" x14ac:dyDescent="0.25">
      <c r="A76" s="54" t="s">
        <v>135</v>
      </c>
      <c r="B76" s="54" t="s">
        <v>136</v>
      </c>
      <c r="C76" s="31">
        <v>4301131022</v>
      </c>
      <c r="D76" s="204">
        <v>4607111034120</v>
      </c>
      <c r="E76" s="196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2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195"/>
      <c r="Q76" s="195"/>
      <c r="R76" s="195"/>
      <c r="S76" s="196"/>
      <c r="T76" s="34"/>
      <c r="U76" s="34"/>
      <c r="V76" s="35" t="s">
        <v>67</v>
      </c>
      <c r="W76" s="190">
        <v>42</v>
      </c>
      <c r="X76" s="191">
        <f>IFERROR(IF(W76="","",W76),"")</f>
        <v>42</v>
      </c>
      <c r="Y76" s="36">
        <f>IFERROR(IF(W76="","",W76*0.01788),"")</f>
        <v>0.75095999999999996</v>
      </c>
      <c r="Z76" s="56"/>
      <c r="AA76" s="57"/>
      <c r="AE76" s="67"/>
      <c r="BB76" s="93" t="s">
        <v>76</v>
      </c>
      <c r="BL76" s="67">
        <f>IFERROR(W76*I76,"0")</f>
        <v>180.75120000000001</v>
      </c>
      <c r="BM76" s="67">
        <f>IFERROR(X76*I76,"0")</f>
        <v>180.75120000000001</v>
      </c>
      <c r="BN76" s="67">
        <f>IFERROR(W76/J76,"0")</f>
        <v>0.6</v>
      </c>
      <c r="BO76" s="67">
        <f>IFERROR(X76/J76,"0")</f>
        <v>0.6</v>
      </c>
    </row>
    <row r="77" spans="1:67" x14ac:dyDescent="0.2">
      <c r="A77" s="200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01"/>
      <c r="O77" s="209" t="s">
        <v>68</v>
      </c>
      <c r="P77" s="210"/>
      <c r="Q77" s="210"/>
      <c r="R77" s="210"/>
      <c r="S77" s="210"/>
      <c r="T77" s="210"/>
      <c r="U77" s="211"/>
      <c r="V77" s="37" t="s">
        <v>67</v>
      </c>
      <c r="W77" s="192">
        <f>IFERROR(SUM(W75:W76),"0")</f>
        <v>70</v>
      </c>
      <c r="X77" s="192">
        <f>IFERROR(SUM(X75:X76),"0")</f>
        <v>70</v>
      </c>
      <c r="Y77" s="192">
        <f>IFERROR(IF(Y75="",0,Y75),"0")+IFERROR(IF(Y76="",0,Y76),"0")</f>
        <v>1.2515999999999998</v>
      </c>
      <c r="Z77" s="193"/>
      <c r="AA77" s="193"/>
    </row>
    <row r="78" spans="1:67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01"/>
      <c r="O78" s="209" t="s">
        <v>68</v>
      </c>
      <c r="P78" s="210"/>
      <c r="Q78" s="210"/>
      <c r="R78" s="210"/>
      <c r="S78" s="210"/>
      <c r="T78" s="210"/>
      <c r="U78" s="211"/>
      <c r="V78" s="37" t="s">
        <v>69</v>
      </c>
      <c r="W78" s="192">
        <f>IFERROR(SUMPRODUCT(W75:W76*H75:H76),"0")</f>
        <v>252</v>
      </c>
      <c r="X78" s="192">
        <f>IFERROR(SUMPRODUCT(X75:X76*H75:H76),"0")</f>
        <v>252</v>
      </c>
      <c r="Y78" s="37"/>
      <c r="Z78" s="193"/>
      <c r="AA78" s="193"/>
    </row>
    <row r="79" spans="1:67" ht="16.5" customHeight="1" x14ac:dyDescent="0.25">
      <c r="A79" s="198" t="s">
        <v>137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5"/>
      <c r="AA79" s="185"/>
    </row>
    <row r="80" spans="1:67" ht="14.25" customHeight="1" x14ac:dyDescent="0.25">
      <c r="A80" s="202" t="s">
        <v>128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86"/>
      <c r="AA80" s="186"/>
    </row>
    <row r="81" spans="1:67" ht="27" customHeight="1" x14ac:dyDescent="0.25">
      <c r="A81" s="54" t="s">
        <v>138</v>
      </c>
      <c r="B81" s="54" t="s">
        <v>139</v>
      </c>
      <c r="C81" s="31">
        <v>4301135285</v>
      </c>
      <c r="D81" s="204">
        <v>4607111036407</v>
      </c>
      <c r="E81" s="196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3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195"/>
      <c r="Q81" s="195"/>
      <c r="R81" s="195"/>
      <c r="S81" s="196"/>
      <c r="T81" s="34"/>
      <c r="U81" s="34"/>
      <c r="V81" s="35" t="s">
        <v>67</v>
      </c>
      <c r="W81" s="190">
        <v>14</v>
      </c>
      <c r="X81" s="191">
        <f t="shared" ref="X81:X86" si="12">IFERROR(IF(W81="","",W81),"")</f>
        <v>14</v>
      </c>
      <c r="Y81" s="36">
        <f t="shared" ref="Y81:Y86" si="13">IFERROR(IF(W81="","",W81*0.01788),"")</f>
        <v>0.25031999999999999</v>
      </c>
      <c r="Z81" s="56"/>
      <c r="AA81" s="57"/>
      <c r="AE81" s="67"/>
      <c r="BB81" s="94" t="s">
        <v>76</v>
      </c>
      <c r="BL81" s="67">
        <f t="shared" ref="BL81:BL86" si="14">IFERROR(W81*I81,"0")</f>
        <v>63.408800000000006</v>
      </c>
      <c r="BM81" s="67">
        <f t="shared" ref="BM81:BM86" si="15">IFERROR(X81*I81,"0")</f>
        <v>63.408800000000006</v>
      </c>
      <c r="BN81" s="67">
        <f t="shared" ref="BN81:BN86" si="16">IFERROR(W81/J81,"0")</f>
        <v>0.2</v>
      </c>
      <c r="BO81" s="67">
        <f t="shared" ref="BO81:BO86" si="17">IFERROR(X81/J81,"0")</f>
        <v>0.2</v>
      </c>
    </row>
    <row r="82" spans="1:67" ht="27" customHeight="1" x14ac:dyDescent="0.25">
      <c r="A82" s="54" t="s">
        <v>140</v>
      </c>
      <c r="B82" s="54" t="s">
        <v>141</v>
      </c>
      <c r="C82" s="31">
        <v>4301135286</v>
      </c>
      <c r="D82" s="204">
        <v>4607111033628</v>
      </c>
      <c r="E82" s="196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63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195"/>
      <c r="Q82" s="195"/>
      <c r="R82" s="195"/>
      <c r="S82" s="196"/>
      <c r="T82" s="34"/>
      <c r="U82" s="34"/>
      <c r="V82" s="35" t="s">
        <v>67</v>
      </c>
      <c r="W82" s="190">
        <v>42</v>
      </c>
      <c r="X82" s="191">
        <f t="shared" si="12"/>
        <v>42</v>
      </c>
      <c r="Y82" s="36">
        <f t="shared" si="13"/>
        <v>0.75095999999999996</v>
      </c>
      <c r="Z82" s="56"/>
      <c r="AA82" s="57"/>
      <c r="AE82" s="67"/>
      <c r="BB82" s="95" t="s">
        <v>76</v>
      </c>
      <c r="BL82" s="67">
        <f t="shared" si="14"/>
        <v>180.75120000000001</v>
      </c>
      <c r="BM82" s="67">
        <f t="shared" si="15"/>
        <v>180.75120000000001</v>
      </c>
      <c r="BN82" s="67">
        <f t="shared" si="16"/>
        <v>0.6</v>
      </c>
      <c r="BO82" s="67">
        <f t="shared" si="17"/>
        <v>0.6</v>
      </c>
    </row>
    <row r="83" spans="1:67" ht="27" customHeight="1" x14ac:dyDescent="0.25">
      <c r="A83" s="54" t="s">
        <v>142</v>
      </c>
      <c r="B83" s="54" t="s">
        <v>143</v>
      </c>
      <c r="C83" s="31">
        <v>4301135292</v>
      </c>
      <c r="D83" s="204">
        <v>4607111033451</v>
      </c>
      <c r="E83" s="196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195"/>
      <c r="Q83" s="195"/>
      <c r="R83" s="195"/>
      <c r="S83" s="196"/>
      <c r="T83" s="34"/>
      <c r="U83" s="34"/>
      <c r="V83" s="35" t="s">
        <v>67</v>
      </c>
      <c r="W83" s="190">
        <v>84</v>
      </c>
      <c r="X83" s="191">
        <f t="shared" si="12"/>
        <v>84</v>
      </c>
      <c r="Y83" s="36">
        <f t="shared" si="13"/>
        <v>1.5019199999999999</v>
      </c>
      <c r="Z83" s="56"/>
      <c r="AA83" s="57"/>
      <c r="AE83" s="67"/>
      <c r="BB83" s="96" t="s">
        <v>76</v>
      </c>
      <c r="BL83" s="67">
        <f t="shared" si="14"/>
        <v>361.50240000000002</v>
      </c>
      <c r="BM83" s="67">
        <f t="shared" si="15"/>
        <v>361.50240000000002</v>
      </c>
      <c r="BN83" s="67">
        <f t="shared" si="16"/>
        <v>1.2</v>
      </c>
      <c r="BO83" s="67">
        <f t="shared" si="17"/>
        <v>1.2</v>
      </c>
    </row>
    <row r="84" spans="1:67" ht="27" customHeight="1" x14ac:dyDescent="0.25">
      <c r="A84" s="54" t="s">
        <v>144</v>
      </c>
      <c r="B84" s="54" t="s">
        <v>145</v>
      </c>
      <c r="C84" s="31">
        <v>4301135295</v>
      </c>
      <c r="D84" s="204">
        <v>4607111035141</v>
      </c>
      <c r="E84" s="196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3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195"/>
      <c r="Q84" s="195"/>
      <c r="R84" s="195"/>
      <c r="S84" s="196"/>
      <c r="T84" s="34"/>
      <c r="U84" s="34"/>
      <c r="V84" s="35" t="s">
        <v>67</v>
      </c>
      <c r="W84" s="190">
        <v>0</v>
      </c>
      <c r="X84" s="191">
        <f t="shared" si="12"/>
        <v>0</v>
      </c>
      <c r="Y84" s="36">
        <f t="shared" si="13"/>
        <v>0</v>
      </c>
      <c r="Z84" s="56"/>
      <c r="AA84" s="57"/>
      <c r="AE84" s="67"/>
      <c r="BB84" s="97" t="s">
        <v>76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146</v>
      </c>
      <c r="B85" s="54" t="s">
        <v>147</v>
      </c>
      <c r="C85" s="31">
        <v>4301135290</v>
      </c>
      <c r="D85" s="204">
        <v>4607111035028</v>
      </c>
      <c r="E85" s="196"/>
      <c r="F85" s="189">
        <v>0.48</v>
      </c>
      <c r="G85" s="32">
        <v>8</v>
      </c>
      <c r="H85" s="189">
        <v>3.84</v>
      </c>
      <c r="I85" s="189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2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195"/>
      <c r="Q85" s="195"/>
      <c r="R85" s="195"/>
      <c r="S85" s="196"/>
      <c r="T85" s="34"/>
      <c r="U85" s="34"/>
      <c r="V85" s="35" t="s">
        <v>67</v>
      </c>
      <c r="W85" s="190">
        <v>0</v>
      </c>
      <c r="X85" s="191">
        <f t="shared" si="12"/>
        <v>0</v>
      </c>
      <c r="Y85" s="36">
        <f t="shared" si="13"/>
        <v>0</v>
      </c>
      <c r="Z85" s="56"/>
      <c r="AA85" s="57"/>
      <c r="AE85" s="67"/>
      <c r="BB85" s="98" t="s">
        <v>76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148</v>
      </c>
      <c r="B86" s="54" t="s">
        <v>149</v>
      </c>
      <c r="C86" s="31">
        <v>4301135296</v>
      </c>
      <c r="D86" s="204">
        <v>4607111033444</v>
      </c>
      <c r="E86" s="196"/>
      <c r="F86" s="189">
        <v>0.3</v>
      </c>
      <c r="G86" s="32">
        <v>12</v>
      </c>
      <c r="H86" s="189">
        <v>3.6</v>
      </c>
      <c r="I86" s="189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6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195"/>
      <c r="Q86" s="195"/>
      <c r="R86" s="195"/>
      <c r="S86" s="196"/>
      <c r="T86" s="34"/>
      <c r="U86" s="34"/>
      <c r="V86" s="35" t="s">
        <v>67</v>
      </c>
      <c r="W86" s="190">
        <v>98</v>
      </c>
      <c r="X86" s="191">
        <f t="shared" si="12"/>
        <v>98</v>
      </c>
      <c r="Y86" s="36">
        <f t="shared" si="13"/>
        <v>1.75224</v>
      </c>
      <c r="Z86" s="56"/>
      <c r="AA86" s="57"/>
      <c r="AE86" s="67"/>
      <c r="BB86" s="99" t="s">
        <v>76</v>
      </c>
      <c r="BL86" s="67">
        <f t="shared" si="14"/>
        <v>421.75280000000004</v>
      </c>
      <c r="BM86" s="67">
        <f t="shared" si="15"/>
        <v>421.75280000000004</v>
      </c>
      <c r="BN86" s="67">
        <f t="shared" si="16"/>
        <v>1.4</v>
      </c>
      <c r="BO86" s="67">
        <f t="shared" si="17"/>
        <v>1.4</v>
      </c>
    </row>
    <row r="87" spans="1:67" x14ac:dyDescent="0.2">
      <c r="A87" s="200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01"/>
      <c r="O87" s="209" t="s">
        <v>68</v>
      </c>
      <c r="P87" s="210"/>
      <c r="Q87" s="210"/>
      <c r="R87" s="210"/>
      <c r="S87" s="210"/>
      <c r="T87" s="210"/>
      <c r="U87" s="211"/>
      <c r="V87" s="37" t="s">
        <v>67</v>
      </c>
      <c r="W87" s="192">
        <f>IFERROR(SUM(W81:W86),"0")</f>
        <v>238</v>
      </c>
      <c r="X87" s="192">
        <f>IFERROR(SUM(X81:X86),"0")</f>
        <v>238</v>
      </c>
      <c r="Y87" s="192">
        <f>IFERROR(IF(Y81="",0,Y81),"0")+IFERROR(IF(Y82="",0,Y82),"0")+IFERROR(IF(Y83="",0,Y83),"0")+IFERROR(IF(Y84="",0,Y84),"0")+IFERROR(IF(Y85="",0,Y85),"0")+IFERROR(IF(Y86="",0,Y86),"0")</f>
        <v>4.2554400000000001</v>
      </c>
      <c r="Z87" s="193"/>
      <c r="AA87" s="193"/>
    </row>
    <row r="88" spans="1:67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01"/>
      <c r="O88" s="209" t="s">
        <v>68</v>
      </c>
      <c r="P88" s="210"/>
      <c r="Q88" s="210"/>
      <c r="R88" s="210"/>
      <c r="S88" s="210"/>
      <c r="T88" s="210"/>
      <c r="U88" s="211"/>
      <c r="V88" s="37" t="s">
        <v>69</v>
      </c>
      <c r="W88" s="192">
        <f>IFERROR(SUMPRODUCT(W81:W86*H81:H86),"0")</f>
        <v>865.2</v>
      </c>
      <c r="X88" s="192">
        <f>IFERROR(SUMPRODUCT(X81:X86*H81:H86),"0")</f>
        <v>865.2</v>
      </c>
      <c r="Y88" s="37"/>
      <c r="Z88" s="193"/>
      <c r="AA88" s="193"/>
    </row>
    <row r="89" spans="1:67" ht="16.5" customHeight="1" x14ac:dyDescent="0.25">
      <c r="A89" s="198" t="s">
        <v>150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5"/>
      <c r="AA89" s="185"/>
    </row>
    <row r="90" spans="1:67" ht="14.25" customHeight="1" x14ac:dyDescent="0.25">
      <c r="A90" s="202" t="s">
        <v>150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86"/>
      <c r="AA90" s="186"/>
    </row>
    <row r="91" spans="1:67" ht="27" customHeight="1" x14ac:dyDescent="0.25">
      <c r="A91" s="54" t="s">
        <v>151</v>
      </c>
      <c r="B91" s="54" t="s">
        <v>152</v>
      </c>
      <c r="C91" s="31">
        <v>4301136042</v>
      </c>
      <c r="D91" s="204">
        <v>4607025784012</v>
      </c>
      <c r="E91" s="196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2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195"/>
      <c r="Q91" s="195"/>
      <c r="R91" s="195"/>
      <c r="S91" s="196"/>
      <c r="T91" s="34"/>
      <c r="U91" s="34"/>
      <c r="V91" s="35" t="s">
        <v>67</v>
      </c>
      <c r="W91" s="190">
        <v>14</v>
      </c>
      <c r="X91" s="191">
        <f>IFERROR(IF(W91="","",W91),"")</f>
        <v>14</v>
      </c>
      <c r="Y91" s="36">
        <f>IFERROR(IF(W91="","",W91*0.00936),"")</f>
        <v>0.13103999999999999</v>
      </c>
      <c r="Z91" s="56"/>
      <c r="AA91" s="57"/>
      <c r="AE91" s="67"/>
      <c r="BB91" s="100" t="s">
        <v>76</v>
      </c>
      <c r="BL91" s="67">
        <f>IFERROR(W91*I91,"0")</f>
        <v>34.876800000000003</v>
      </c>
      <c r="BM91" s="67">
        <f>IFERROR(X91*I91,"0")</f>
        <v>34.876800000000003</v>
      </c>
      <c r="BN91" s="67">
        <f>IFERROR(W91/J91,"0")</f>
        <v>0.1111111111111111</v>
      </c>
      <c r="BO91" s="67">
        <f>IFERROR(X91/J91,"0")</f>
        <v>0.1111111111111111</v>
      </c>
    </row>
    <row r="92" spans="1:67" ht="27" customHeight="1" x14ac:dyDescent="0.25">
      <c r="A92" s="54" t="s">
        <v>153</v>
      </c>
      <c r="B92" s="54" t="s">
        <v>154</v>
      </c>
      <c r="C92" s="31">
        <v>4301136040</v>
      </c>
      <c r="D92" s="204">
        <v>4607025784319</v>
      </c>
      <c r="E92" s="196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0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195"/>
      <c r="Q92" s="195"/>
      <c r="R92" s="195"/>
      <c r="S92" s="196"/>
      <c r="T92" s="34"/>
      <c r="U92" s="34"/>
      <c r="V92" s="35" t="s">
        <v>67</v>
      </c>
      <c r="W92" s="190">
        <v>0</v>
      </c>
      <c r="X92" s="191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76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155</v>
      </c>
      <c r="B93" s="54" t="s">
        <v>156</v>
      </c>
      <c r="C93" s="31">
        <v>4301136039</v>
      </c>
      <c r="D93" s="204">
        <v>4607111035370</v>
      </c>
      <c r="E93" s="196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29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195"/>
      <c r="Q93" s="195"/>
      <c r="R93" s="195"/>
      <c r="S93" s="196"/>
      <c r="T93" s="34"/>
      <c r="U93" s="34"/>
      <c r="V93" s="35" t="s">
        <v>67</v>
      </c>
      <c r="W93" s="190">
        <v>0</v>
      </c>
      <c r="X93" s="191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76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00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01"/>
      <c r="O94" s="209" t="s">
        <v>68</v>
      </c>
      <c r="P94" s="210"/>
      <c r="Q94" s="210"/>
      <c r="R94" s="210"/>
      <c r="S94" s="210"/>
      <c r="T94" s="210"/>
      <c r="U94" s="211"/>
      <c r="V94" s="37" t="s">
        <v>67</v>
      </c>
      <c r="W94" s="192">
        <f>IFERROR(SUM(W91:W93),"0")</f>
        <v>14</v>
      </c>
      <c r="X94" s="192">
        <f>IFERROR(SUM(X91:X93),"0")</f>
        <v>14</v>
      </c>
      <c r="Y94" s="192">
        <f>IFERROR(IF(Y91="",0,Y91),"0")+IFERROR(IF(Y92="",0,Y92),"0")+IFERROR(IF(Y93="",0,Y93),"0")</f>
        <v>0.13103999999999999</v>
      </c>
      <c r="Z94" s="193"/>
      <c r="AA94" s="193"/>
    </row>
    <row r="95" spans="1:67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01"/>
      <c r="O95" s="209" t="s">
        <v>68</v>
      </c>
      <c r="P95" s="210"/>
      <c r="Q95" s="210"/>
      <c r="R95" s="210"/>
      <c r="S95" s="210"/>
      <c r="T95" s="210"/>
      <c r="U95" s="211"/>
      <c r="V95" s="37" t="s">
        <v>69</v>
      </c>
      <c r="W95" s="192">
        <f>IFERROR(SUMPRODUCT(W91:W93*H91:H93),"0")</f>
        <v>30.240000000000002</v>
      </c>
      <c r="X95" s="192">
        <f>IFERROR(SUMPRODUCT(X91:X93*H91:H93),"0")</f>
        <v>30.240000000000002</v>
      </c>
      <c r="Y95" s="37"/>
      <c r="Z95" s="193"/>
      <c r="AA95" s="193"/>
    </row>
    <row r="96" spans="1:67" ht="16.5" customHeight="1" x14ac:dyDescent="0.25">
      <c r="A96" s="198" t="s">
        <v>157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5"/>
      <c r="AA96" s="185"/>
    </row>
    <row r="97" spans="1:67" ht="14.25" customHeight="1" x14ac:dyDescent="0.25">
      <c r="A97" s="202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86"/>
      <c r="AA97" s="186"/>
    </row>
    <row r="98" spans="1:67" ht="27" customHeight="1" x14ac:dyDescent="0.25">
      <c r="A98" s="54" t="s">
        <v>158</v>
      </c>
      <c r="B98" s="54" t="s">
        <v>159</v>
      </c>
      <c r="C98" s="31">
        <v>4301070975</v>
      </c>
      <c r="D98" s="204">
        <v>4607111033970</v>
      </c>
      <c r="E98" s="196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5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195"/>
      <c r="Q98" s="195"/>
      <c r="R98" s="195"/>
      <c r="S98" s="196"/>
      <c r="T98" s="34"/>
      <c r="U98" s="34"/>
      <c r="V98" s="35" t="s">
        <v>67</v>
      </c>
      <c r="W98" s="190">
        <v>72</v>
      </c>
      <c r="X98" s="191">
        <f>IFERROR(IF(W98="","",W98),"")</f>
        <v>72</v>
      </c>
      <c r="Y98" s="36">
        <f>IFERROR(IF(W98="","",W98*0.0155),"")</f>
        <v>1.1160000000000001</v>
      </c>
      <c r="Z98" s="56"/>
      <c r="AA98" s="57"/>
      <c r="AE98" s="67"/>
      <c r="BB98" s="103" t="s">
        <v>1</v>
      </c>
      <c r="BL98" s="67">
        <f>IFERROR(W98*I98,"0")</f>
        <v>518.37120000000004</v>
      </c>
      <c r="BM98" s="67">
        <f>IFERROR(X98*I98,"0")</f>
        <v>518.37120000000004</v>
      </c>
      <c r="BN98" s="67">
        <f>IFERROR(W98/J98,"0")</f>
        <v>0.8571428571428571</v>
      </c>
      <c r="BO98" s="67">
        <f>IFERROR(X98/J98,"0")</f>
        <v>0.8571428571428571</v>
      </c>
    </row>
    <row r="99" spans="1:67" ht="27" customHeight="1" x14ac:dyDescent="0.25">
      <c r="A99" s="54" t="s">
        <v>160</v>
      </c>
      <c r="B99" s="54" t="s">
        <v>161</v>
      </c>
      <c r="C99" s="31">
        <v>4301070976</v>
      </c>
      <c r="D99" s="204">
        <v>4607111034144</v>
      </c>
      <c r="E99" s="196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195"/>
      <c r="Q99" s="195"/>
      <c r="R99" s="195"/>
      <c r="S99" s="196"/>
      <c r="T99" s="34"/>
      <c r="U99" s="34"/>
      <c r="V99" s="35" t="s">
        <v>67</v>
      </c>
      <c r="W99" s="190">
        <v>156</v>
      </c>
      <c r="X99" s="191">
        <f>IFERROR(IF(W99="","",W99),"")</f>
        <v>156</v>
      </c>
      <c r="Y99" s="36">
        <f>IFERROR(IF(W99="","",W99*0.0155),"")</f>
        <v>2.4180000000000001</v>
      </c>
      <c r="Z99" s="56"/>
      <c r="AA99" s="57"/>
      <c r="AE99" s="67"/>
      <c r="BB99" s="104" t="s">
        <v>1</v>
      </c>
      <c r="BL99" s="67">
        <f>IFERROR(W99*I99,"0")</f>
        <v>1167.816</v>
      </c>
      <c r="BM99" s="67">
        <f>IFERROR(X99*I99,"0")</f>
        <v>1167.816</v>
      </c>
      <c r="BN99" s="67">
        <f>IFERROR(W99/J99,"0")</f>
        <v>1.8571428571428572</v>
      </c>
      <c r="BO99" s="67">
        <f>IFERROR(X99/J99,"0")</f>
        <v>1.8571428571428572</v>
      </c>
    </row>
    <row r="100" spans="1:67" ht="27" customHeight="1" x14ac:dyDescent="0.25">
      <c r="A100" s="54" t="s">
        <v>162</v>
      </c>
      <c r="B100" s="54" t="s">
        <v>163</v>
      </c>
      <c r="C100" s="31">
        <v>4301070973</v>
      </c>
      <c r="D100" s="204">
        <v>4607111033987</v>
      </c>
      <c r="E100" s="196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7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195"/>
      <c r="Q100" s="195"/>
      <c r="R100" s="195"/>
      <c r="S100" s="196"/>
      <c r="T100" s="34"/>
      <c r="U100" s="34"/>
      <c r="V100" s="35" t="s">
        <v>67</v>
      </c>
      <c r="W100" s="190">
        <v>72</v>
      </c>
      <c r="X100" s="191">
        <f>IFERROR(IF(W100="","",W100),"")</f>
        <v>72</v>
      </c>
      <c r="Y100" s="36">
        <f>IFERROR(IF(W100="","",W100*0.0155),"")</f>
        <v>1.1160000000000001</v>
      </c>
      <c r="Z100" s="56"/>
      <c r="AA100" s="57"/>
      <c r="AE100" s="67"/>
      <c r="BB100" s="105" t="s">
        <v>1</v>
      </c>
      <c r="BL100" s="67">
        <f>IFERROR(W100*I100,"0")</f>
        <v>518.37120000000004</v>
      </c>
      <c r="BM100" s="67">
        <f>IFERROR(X100*I100,"0")</f>
        <v>518.37120000000004</v>
      </c>
      <c r="BN100" s="67">
        <f>IFERROR(W100/J100,"0")</f>
        <v>0.8571428571428571</v>
      </c>
      <c r="BO100" s="67">
        <f>IFERROR(X100/J100,"0")</f>
        <v>0.8571428571428571</v>
      </c>
    </row>
    <row r="101" spans="1:67" ht="27" customHeight="1" x14ac:dyDescent="0.25">
      <c r="A101" s="54" t="s">
        <v>164</v>
      </c>
      <c r="B101" s="54" t="s">
        <v>165</v>
      </c>
      <c r="C101" s="31">
        <v>4301070974</v>
      </c>
      <c r="D101" s="204">
        <v>4607111034151</v>
      </c>
      <c r="E101" s="196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6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195"/>
      <c r="Q101" s="195"/>
      <c r="R101" s="195"/>
      <c r="S101" s="196"/>
      <c r="T101" s="34"/>
      <c r="U101" s="34"/>
      <c r="V101" s="35" t="s">
        <v>67</v>
      </c>
      <c r="W101" s="190">
        <v>240</v>
      </c>
      <c r="X101" s="191">
        <f>IFERROR(IF(W101="","",W101),"")</f>
        <v>240</v>
      </c>
      <c r="Y101" s="36">
        <f>IFERROR(IF(W101="","",W101*0.0155),"")</f>
        <v>3.7199999999999998</v>
      </c>
      <c r="Z101" s="56"/>
      <c r="AA101" s="57"/>
      <c r="AE101" s="67"/>
      <c r="BB101" s="106" t="s">
        <v>1</v>
      </c>
      <c r="BL101" s="67">
        <f>IFERROR(W101*I101,"0")</f>
        <v>1796.6399999999999</v>
      </c>
      <c r="BM101" s="67">
        <f>IFERROR(X101*I101,"0")</f>
        <v>1796.6399999999999</v>
      </c>
      <c r="BN101" s="67">
        <f>IFERROR(W101/J101,"0")</f>
        <v>2.8571428571428572</v>
      </c>
      <c r="BO101" s="67">
        <f>IFERROR(X101/J101,"0")</f>
        <v>2.8571428571428572</v>
      </c>
    </row>
    <row r="102" spans="1:67" ht="27" customHeight="1" x14ac:dyDescent="0.25">
      <c r="A102" s="54" t="s">
        <v>166</v>
      </c>
      <c r="B102" s="54" t="s">
        <v>167</v>
      </c>
      <c r="C102" s="31">
        <v>4301070958</v>
      </c>
      <c r="D102" s="204">
        <v>4607111038098</v>
      </c>
      <c r="E102" s="196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7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195"/>
      <c r="Q102" s="195"/>
      <c r="R102" s="195"/>
      <c r="S102" s="196"/>
      <c r="T102" s="34"/>
      <c r="U102" s="34"/>
      <c r="V102" s="35" t="s">
        <v>67</v>
      </c>
      <c r="W102" s="190">
        <v>36</v>
      </c>
      <c r="X102" s="191">
        <f>IFERROR(IF(W102="","",W102),"")</f>
        <v>36</v>
      </c>
      <c r="Y102" s="36">
        <f>IFERROR(IF(W102="","",W102*0.0155),"")</f>
        <v>0.55800000000000005</v>
      </c>
      <c r="Z102" s="56"/>
      <c r="AA102" s="57"/>
      <c r="AE102" s="67"/>
      <c r="BB102" s="107" t="s">
        <v>1</v>
      </c>
      <c r="BL102" s="67">
        <f>IFERROR(W102*I102,"0")</f>
        <v>240.696</v>
      </c>
      <c r="BM102" s="67">
        <f>IFERROR(X102*I102,"0")</f>
        <v>240.696</v>
      </c>
      <c r="BN102" s="67">
        <f>IFERROR(W102/J102,"0")</f>
        <v>0.42857142857142855</v>
      </c>
      <c r="BO102" s="67">
        <f>IFERROR(X102/J102,"0")</f>
        <v>0.42857142857142855</v>
      </c>
    </row>
    <row r="103" spans="1:67" x14ac:dyDescent="0.2">
      <c r="A103" s="200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01"/>
      <c r="O103" s="209" t="s">
        <v>68</v>
      </c>
      <c r="P103" s="210"/>
      <c r="Q103" s="210"/>
      <c r="R103" s="210"/>
      <c r="S103" s="210"/>
      <c r="T103" s="210"/>
      <c r="U103" s="211"/>
      <c r="V103" s="37" t="s">
        <v>67</v>
      </c>
      <c r="W103" s="192">
        <f>IFERROR(SUM(W98:W102),"0")</f>
        <v>576</v>
      </c>
      <c r="X103" s="192">
        <f>IFERROR(SUM(X98:X102),"0")</f>
        <v>576</v>
      </c>
      <c r="Y103" s="192">
        <f>IFERROR(IF(Y98="",0,Y98),"0")+IFERROR(IF(Y99="",0,Y99),"0")+IFERROR(IF(Y100="",0,Y100),"0")+IFERROR(IF(Y101="",0,Y101),"0")+IFERROR(IF(Y102="",0,Y102),"0")</f>
        <v>8.9280000000000008</v>
      </c>
      <c r="Z103" s="193"/>
      <c r="AA103" s="193"/>
    </row>
    <row r="104" spans="1:67" x14ac:dyDescent="0.2">
      <c r="A104" s="199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201"/>
      <c r="O104" s="209" t="s">
        <v>68</v>
      </c>
      <c r="P104" s="210"/>
      <c r="Q104" s="210"/>
      <c r="R104" s="210"/>
      <c r="S104" s="210"/>
      <c r="T104" s="210"/>
      <c r="U104" s="211"/>
      <c r="V104" s="37" t="s">
        <v>69</v>
      </c>
      <c r="W104" s="192">
        <f>IFERROR(SUMPRODUCT(W98:W102*H98:H102),"0")</f>
        <v>4072.32</v>
      </c>
      <c r="X104" s="192">
        <f>IFERROR(SUMPRODUCT(X98:X102*H98:H102),"0")</f>
        <v>4072.32</v>
      </c>
      <c r="Y104" s="37"/>
      <c r="Z104" s="193"/>
      <c r="AA104" s="193"/>
    </row>
    <row r="105" spans="1:67" ht="16.5" customHeight="1" x14ac:dyDescent="0.25">
      <c r="A105" s="198" t="s">
        <v>168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85"/>
      <c r="AA105" s="185"/>
    </row>
    <row r="106" spans="1:67" ht="14.25" customHeight="1" x14ac:dyDescent="0.25">
      <c r="A106" s="202" t="s">
        <v>128</v>
      </c>
      <c r="B106" s="199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86"/>
      <c r="AA106" s="186"/>
    </row>
    <row r="107" spans="1:67" ht="27" customHeight="1" x14ac:dyDescent="0.25">
      <c r="A107" s="54" t="s">
        <v>169</v>
      </c>
      <c r="B107" s="54" t="s">
        <v>170</v>
      </c>
      <c r="C107" s="31">
        <v>4301135289</v>
      </c>
      <c r="D107" s="204">
        <v>4607111034014</v>
      </c>
      <c r="E107" s="196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75</v>
      </c>
      <c r="L107" s="33" t="s">
        <v>66</v>
      </c>
      <c r="M107" s="33"/>
      <c r="N107" s="32">
        <v>180</v>
      </c>
      <c r="O107" s="38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195"/>
      <c r="Q107" s="195"/>
      <c r="R107" s="195"/>
      <c r="S107" s="196"/>
      <c r="T107" s="34"/>
      <c r="U107" s="34"/>
      <c r="V107" s="35" t="s">
        <v>67</v>
      </c>
      <c r="W107" s="190">
        <v>112</v>
      </c>
      <c r="X107" s="191">
        <f>IFERROR(IF(W107="","",W107),"")</f>
        <v>112</v>
      </c>
      <c r="Y107" s="36">
        <f>IFERROR(IF(W107="","",W107*0.01788),"")</f>
        <v>2.0025599999999999</v>
      </c>
      <c r="Z107" s="56"/>
      <c r="AA107" s="57"/>
      <c r="AE107" s="67"/>
      <c r="BB107" s="108" t="s">
        <v>76</v>
      </c>
      <c r="BL107" s="67">
        <f>IFERROR(W107*I107,"0")</f>
        <v>414.80319999999995</v>
      </c>
      <c r="BM107" s="67">
        <f>IFERROR(X107*I107,"0")</f>
        <v>414.80319999999995</v>
      </c>
      <c r="BN107" s="67">
        <f>IFERROR(W107/J107,"0")</f>
        <v>1.6</v>
      </c>
      <c r="BO107" s="67">
        <f>IFERROR(X107/J107,"0")</f>
        <v>1.6</v>
      </c>
    </row>
    <row r="108" spans="1:67" ht="27" customHeight="1" x14ac:dyDescent="0.25">
      <c r="A108" s="54" t="s">
        <v>171</v>
      </c>
      <c r="B108" s="54" t="s">
        <v>172</v>
      </c>
      <c r="C108" s="31">
        <v>4301135299</v>
      </c>
      <c r="D108" s="204">
        <v>4607111033994</v>
      </c>
      <c r="E108" s="196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07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195"/>
      <c r="Q108" s="195"/>
      <c r="R108" s="195"/>
      <c r="S108" s="196"/>
      <c r="T108" s="34"/>
      <c r="U108" s="34"/>
      <c r="V108" s="35" t="s">
        <v>67</v>
      </c>
      <c r="W108" s="190">
        <v>140</v>
      </c>
      <c r="X108" s="191">
        <f>IFERROR(IF(W108="","",W108),"")</f>
        <v>140</v>
      </c>
      <c r="Y108" s="36">
        <f>IFERROR(IF(W108="","",W108*0.01788),"")</f>
        <v>2.5032000000000001</v>
      </c>
      <c r="Z108" s="56"/>
      <c r="AA108" s="57"/>
      <c r="AE108" s="67"/>
      <c r="BB108" s="109" t="s">
        <v>76</v>
      </c>
      <c r="BL108" s="67">
        <f>IFERROR(W108*I108,"0")</f>
        <v>518.50400000000002</v>
      </c>
      <c r="BM108" s="67">
        <f>IFERROR(X108*I108,"0")</f>
        <v>518.50400000000002</v>
      </c>
      <c r="BN108" s="67">
        <f>IFERROR(W108/J108,"0")</f>
        <v>2</v>
      </c>
      <c r="BO108" s="67">
        <f>IFERROR(X108/J108,"0")</f>
        <v>2</v>
      </c>
    </row>
    <row r="109" spans="1:67" x14ac:dyDescent="0.2">
      <c r="A109" s="200"/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201"/>
      <c r="O109" s="209" t="s">
        <v>68</v>
      </c>
      <c r="P109" s="210"/>
      <c r="Q109" s="210"/>
      <c r="R109" s="210"/>
      <c r="S109" s="210"/>
      <c r="T109" s="210"/>
      <c r="U109" s="211"/>
      <c r="V109" s="37" t="s">
        <v>67</v>
      </c>
      <c r="W109" s="192">
        <f>IFERROR(SUM(W107:W108),"0")</f>
        <v>252</v>
      </c>
      <c r="X109" s="192">
        <f>IFERROR(SUM(X107:X108),"0")</f>
        <v>252</v>
      </c>
      <c r="Y109" s="192">
        <f>IFERROR(IF(Y107="",0,Y107),"0")+IFERROR(IF(Y108="",0,Y108),"0")</f>
        <v>4.5057600000000004</v>
      </c>
      <c r="Z109" s="193"/>
      <c r="AA109" s="193"/>
    </row>
    <row r="110" spans="1:67" x14ac:dyDescent="0.2">
      <c r="A110" s="199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01"/>
      <c r="O110" s="209" t="s">
        <v>68</v>
      </c>
      <c r="P110" s="210"/>
      <c r="Q110" s="210"/>
      <c r="R110" s="210"/>
      <c r="S110" s="210"/>
      <c r="T110" s="210"/>
      <c r="U110" s="211"/>
      <c r="V110" s="37" t="s">
        <v>69</v>
      </c>
      <c r="W110" s="192">
        <f>IFERROR(SUMPRODUCT(W107:W108*H107:H108),"0")</f>
        <v>756</v>
      </c>
      <c r="X110" s="192">
        <f>IFERROR(SUMPRODUCT(X107:X108*H107:H108),"0")</f>
        <v>756</v>
      </c>
      <c r="Y110" s="37"/>
      <c r="Z110" s="193"/>
      <c r="AA110" s="193"/>
    </row>
    <row r="111" spans="1:67" ht="16.5" customHeight="1" x14ac:dyDescent="0.25">
      <c r="A111" s="198" t="s">
        <v>173</v>
      </c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85"/>
      <c r="AA111" s="185"/>
    </row>
    <row r="112" spans="1:67" ht="14.25" customHeight="1" x14ac:dyDescent="0.25">
      <c r="A112" s="202" t="s">
        <v>128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6"/>
      <c r="AA112" s="186"/>
    </row>
    <row r="113" spans="1:67" ht="27" customHeight="1" x14ac:dyDescent="0.25">
      <c r="A113" s="54" t="s">
        <v>174</v>
      </c>
      <c r="B113" s="54" t="s">
        <v>175</v>
      </c>
      <c r="C113" s="31">
        <v>4301135311</v>
      </c>
      <c r="D113" s="204">
        <v>4607111039095</v>
      </c>
      <c r="E113" s="196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75</v>
      </c>
      <c r="L113" s="33" t="s">
        <v>66</v>
      </c>
      <c r="M113" s="33"/>
      <c r="N113" s="32">
        <v>180</v>
      </c>
      <c r="O113" s="300" t="s">
        <v>176</v>
      </c>
      <c r="P113" s="195"/>
      <c r="Q113" s="195"/>
      <c r="R113" s="195"/>
      <c r="S113" s="196"/>
      <c r="T113" s="34"/>
      <c r="U113" s="34"/>
      <c r="V113" s="35" t="s">
        <v>67</v>
      </c>
      <c r="W113" s="190">
        <v>0</v>
      </c>
      <c r="X113" s="191">
        <f>IFERROR(IF(W113="","",W113),"")</f>
        <v>0</v>
      </c>
      <c r="Y113" s="36">
        <f>IFERROR(IF(W113="","",W113*0.01788),"")</f>
        <v>0</v>
      </c>
      <c r="Z113" s="56"/>
      <c r="AA113" s="57"/>
      <c r="AE113" s="67"/>
      <c r="BB113" s="110" t="s">
        <v>76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t="16.5" customHeight="1" x14ac:dyDescent="0.25">
      <c r="A114" s="54" t="s">
        <v>177</v>
      </c>
      <c r="B114" s="54" t="s">
        <v>178</v>
      </c>
      <c r="C114" s="31">
        <v>4301135282</v>
      </c>
      <c r="D114" s="204">
        <v>4607111034199</v>
      </c>
      <c r="E114" s="196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7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195"/>
      <c r="Q114" s="195"/>
      <c r="R114" s="195"/>
      <c r="S114" s="196"/>
      <c r="T114" s="34"/>
      <c r="U114" s="34"/>
      <c r="V114" s="35" t="s">
        <v>67</v>
      </c>
      <c r="W114" s="190">
        <v>98</v>
      </c>
      <c r="X114" s="191">
        <f>IFERROR(IF(W114="","",W114),"")</f>
        <v>98</v>
      </c>
      <c r="Y114" s="36">
        <f>IFERROR(IF(W114="","",W114*0.01788),"")</f>
        <v>1.75224</v>
      </c>
      <c r="Z114" s="56"/>
      <c r="AA114" s="57"/>
      <c r="AE114" s="67"/>
      <c r="BB114" s="111" t="s">
        <v>76</v>
      </c>
      <c r="BL114" s="67">
        <f>IFERROR(W114*I114,"0")</f>
        <v>362.95279999999997</v>
      </c>
      <c r="BM114" s="67">
        <f>IFERROR(X114*I114,"0")</f>
        <v>362.95279999999997</v>
      </c>
      <c r="BN114" s="67">
        <f>IFERROR(W114/J114,"0")</f>
        <v>1.4</v>
      </c>
      <c r="BO114" s="67">
        <f>IFERROR(X114/J114,"0")</f>
        <v>1.4</v>
      </c>
    </row>
    <row r="115" spans="1:67" x14ac:dyDescent="0.2">
      <c r="A115" s="200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01"/>
      <c r="O115" s="209" t="s">
        <v>68</v>
      </c>
      <c r="P115" s="210"/>
      <c r="Q115" s="210"/>
      <c r="R115" s="210"/>
      <c r="S115" s="210"/>
      <c r="T115" s="210"/>
      <c r="U115" s="211"/>
      <c r="V115" s="37" t="s">
        <v>67</v>
      </c>
      <c r="W115" s="192">
        <f>IFERROR(SUM(W113:W114),"0")</f>
        <v>98</v>
      </c>
      <c r="X115" s="192">
        <f>IFERROR(SUM(X113:X114),"0")</f>
        <v>98</v>
      </c>
      <c r="Y115" s="192">
        <f>IFERROR(IF(Y113="",0,Y113),"0")+IFERROR(IF(Y114="",0,Y114),"0")</f>
        <v>1.75224</v>
      </c>
      <c r="Z115" s="193"/>
      <c r="AA115" s="193"/>
    </row>
    <row r="116" spans="1:67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01"/>
      <c r="O116" s="209" t="s">
        <v>68</v>
      </c>
      <c r="P116" s="210"/>
      <c r="Q116" s="210"/>
      <c r="R116" s="210"/>
      <c r="S116" s="210"/>
      <c r="T116" s="210"/>
      <c r="U116" s="211"/>
      <c r="V116" s="37" t="s">
        <v>69</v>
      </c>
      <c r="W116" s="192">
        <f>IFERROR(SUMPRODUCT(W113:W114*H113:H114),"0")</f>
        <v>294</v>
      </c>
      <c r="X116" s="192">
        <f>IFERROR(SUMPRODUCT(X113:X114*H113:H114),"0")</f>
        <v>294</v>
      </c>
      <c r="Y116" s="37"/>
      <c r="Z116" s="193"/>
      <c r="AA116" s="193"/>
    </row>
    <row r="117" spans="1:67" ht="16.5" customHeight="1" x14ac:dyDescent="0.25">
      <c r="A117" s="198" t="s">
        <v>179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5"/>
      <c r="AA117" s="185"/>
    </row>
    <row r="118" spans="1:67" ht="14.25" customHeight="1" x14ac:dyDescent="0.25">
      <c r="A118" s="202" t="s">
        <v>128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86"/>
      <c r="AA118" s="186"/>
    </row>
    <row r="119" spans="1:67" ht="27" customHeight="1" x14ac:dyDescent="0.25">
      <c r="A119" s="54" t="s">
        <v>180</v>
      </c>
      <c r="B119" s="54" t="s">
        <v>181</v>
      </c>
      <c r="C119" s="31">
        <v>4301135275</v>
      </c>
      <c r="D119" s="204">
        <v>4607111034380</v>
      </c>
      <c r="E119" s="196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75</v>
      </c>
      <c r="L119" s="33" t="s">
        <v>66</v>
      </c>
      <c r="M119" s="33"/>
      <c r="N119" s="32">
        <v>180</v>
      </c>
      <c r="O119" s="30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195"/>
      <c r="Q119" s="195"/>
      <c r="R119" s="195"/>
      <c r="S119" s="196"/>
      <c r="T119" s="34"/>
      <c r="U119" s="34"/>
      <c r="V119" s="35" t="s">
        <v>67</v>
      </c>
      <c r="W119" s="190">
        <v>42</v>
      </c>
      <c r="X119" s="191">
        <f>IFERROR(IF(W119="","",W119),"")</f>
        <v>42</v>
      </c>
      <c r="Y119" s="36">
        <f>IFERROR(IF(W119="","",W119*0.01788),"")</f>
        <v>0.75095999999999996</v>
      </c>
      <c r="Z119" s="56"/>
      <c r="AA119" s="57"/>
      <c r="AE119" s="67"/>
      <c r="BB119" s="112" t="s">
        <v>76</v>
      </c>
      <c r="BL119" s="67">
        <f>IFERROR(W119*I119,"0")</f>
        <v>137.76</v>
      </c>
      <c r="BM119" s="67">
        <f>IFERROR(X119*I119,"0")</f>
        <v>137.76</v>
      </c>
      <c r="BN119" s="67">
        <f>IFERROR(W119/J119,"0")</f>
        <v>0.6</v>
      </c>
      <c r="BO119" s="67">
        <f>IFERROR(X119/J119,"0")</f>
        <v>0.6</v>
      </c>
    </row>
    <row r="120" spans="1:67" ht="27" customHeight="1" x14ac:dyDescent="0.25">
      <c r="A120" s="54" t="s">
        <v>182</v>
      </c>
      <c r="B120" s="54" t="s">
        <v>183</v>
      </c>
      <c r="C120" s="31">
        <v>4301135277</v>
      </c>
      <c r="D120" s="204">
        <v>4607111034397</v>
      </c>
      <c r="E120" s="196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75</v>
      </c>
      <c r="L120" s="33" t="s">
        <v>66</v>
      </c>
      <c r="M120" s="33"/>
      <c r="N120" s="32">
        <v>180</v>
      </c>
      <c r="O120" s="26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120" s="195"/>
      <c r="Q120" s="195"/>
      <c r="R120" s="195"/>
      <c r="S120" s="196"/>
      <c r="T120" s="34"/>
      <c r="U120" s="34"/>
      <c r="V120" s="35" t="s">
        <v>67</v>
      </c>
      <c r="W120" s="190">
        <v>14</v>
      </c>
      <c r="X120" s="191">
        <f>IFERROR(IF(W120="","",W120),"")</f>
        <v>14</v>
      </c>
      <c r="Y120" s="36">
        <f>IFERROR(IF(W120="","",W120*0.01788),"")</f>
        <v>0.25031999999999999</v>
      </c>
      <c r="Z120" s="56"/>
      <c r="AA120" s="57"/>
      <c r="AE120" s="67"/>
      <c r="BB120" s="113" t="s">
        <v>76</v>
      </c>
      <c r="BL120" s="67">
        <f>IFERROR(W120*I120,"0")</f>
        <v>45.919999999999995</v>
      </c>
      <c r="BM120" s="67">
        <f>IFERROR(X120*I120,"0")</f>
        <v>45.919999999999995</v>
      </c>
      <c r="BN120" s="67">
        <f>IFERROR(W120/J120,"0")</f>
        <v>0.2</v>
      </c>
      <c r="BO120" s="67">
        <f>IFERROR(X120/J120,"0")</f>
        <v>0.2</v>
      </c>
    </row>
    <row r="121" spans="1:67" x14ac:dyDescent="0.2">
      <c r="A121" s="200"/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201"/>
      <c r="O121" s="209" t="s">
        <v>68</v>
      </c>
      <c r="P121" s="210"/>
      <c r="Q121" s="210"/>
      <c r="R121" s="210"/>
      <c r="S121" s="210"/>
      <c r="T121" s="210"/>
      <c r="U121" s="211"/>
      <c r="V121" s="37" t="s">
        <v>67</v>
      </c>
      <c r="W121" s="192">
        <f>IFERROR(SUM(W119:W120),"0")</f>
        <v>56</v>
      </c>
      <c r="X121" s="192">
        <f>IFERROR(SUM(X119:X120),"0")</f>
        <v>56</v>
      </c>
      <c r="Y121" s="192">
        <f>IFERROR(IF(Y119="",0,Y119),"0")+IFERROR(IF(Y120="",0,Y120),"0")</f>
        <v>1.0012799999999999</v>
      </c>
      <c r="Z121" s="193"/>
      <c r="AA121" s="193"/>
    </row>
    <row r="122" spans="1:67" x14ac:dyDescent="0.2">
      <c r="A122" s="199"/>
      <c r="B122" s="199"/>
      <c r="C122" s="199"/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201"/>
      <c r="O122" s="209" t="s">
        <v>68</v>
      </c>
      <c r="P122" s="210"/>
      <c r="Q122" s="210"/>
      <c r="R122" s="210"/>
      <c r="S122" s="210"/>
      <c r="T122" s="210"/>
      <c r="U122" s="211"/>
      <c r="V122" s="37" t="s">
        <v>69</v>
      </c>
      <c r="W122" s="192">
        <f>IFERROR(SUMPRODUCT(W119:W120*H119:H120),"0")</f>
        <v>168</v>
      </c>
      <c r="X122" s="192">
        <f>IFERROR(SUMPRODUCT(X119:X120*H119:H120),"0")</f>
        <v>168</v>
      </c>
      <c r="Y122" s="37"/>
      <c r="Z122" s="193"/>
      <c r="AA122" s="193"/>
    </row>
    <row r="123" spans="1:67" ht="16.5" customHeight="1" x14ac:dyDescent="0.25">
      <c r="A123" s="198" t="s">
        <v>184</v>
      </c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  <c r="T123" s="199"/>
      <c r="U123" s="199"/>
      <c r="V123" s="199"/>
      <c r="W123" s="199"/>
      <c r="X123" s="199"/>
      <c r="Y123" s="199"/>
      <c r="Z123" s="185"/>
      <c r="AA123" s="185"/>
    </row>
    <row r="124" spans="1:67" ht="14.25" customHeight="1" x14ac:dyDescent="0.25">
      <c r="A124" s="202" t="s">
        <v>128</v>
      </c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86"/>
      <c r="AA124" s="186"/>
    </row>
    <row r="125" spans="1:67" ht="27" customHeight="1" x14ac:dyDescent="0.25">
      <c r="A125" s="54" t="s">
        <v>185</v>
      </c>
      <c r="B125" s="54" t="s">
        <v>186</v>
      </c>
      <c r="C125" s="31">
        <v>4301135279</v>
      </c>
      <c r="D125" s="204">
        <v>4607111035806</v>
      </c>
      <c r="E125" s="196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75</v>
      </c>
      <c r="L125" s="33" t="s">
        <v>66</v>
      </c>
      <c r="M125" s="33"/>
      <c r="N125" s="32">
        <v>180</v>
      </c>
      <c r="O125" s="37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195"/>
      <c r="Q125" s="195"/>
      <c r="R125" s="195"/>
      <c r="S125" s="196"/>
      <c r="T125" s="34"/>
      <c r="U125" s="34"/>
      <c r="V125" s="35" t="s">
        <v>67</v>
      </c>
      <c r="W125" s="190">
        <v>0</v>
      </c>
      <c r="X125" s="191">
        <f>IFERROR(IF(W125="","",W125),"")</f>
        <v>0</v>
      </c>
      <c r="Y125" s="36">
        <f>IFERROR(IF(W125="","",W125*0.01788),"")</f>
        <v>0</v>
      </c>
      <c r="Z125" s="56"/>
      <c r="AA125" s="57"/>
      <c r="AE125" s="67"/>
      <c r="BB125" s="114" t="s">
        <v>76</v>
      </c>
      <c r="BL125" s="67">
        <f>IFERROR(W125*I125,"0")</f>
        <v>0</v>
      </c>
      <c r="BM125" s="67">
        <f>IFERROR(X125*I125,"0")</f>
        <v>0</v>
      </c>
      <c r="BN125" s="67">
        <f>IFERROR(W125/J125,"0")</f>
        <v>0</v>
      </c>
      <c r="BO125" s="67">
        <f>IFERROR(X125/J125,"0")</f>
        <v>0</v>
      </c>
    </row>
    <row r="126" spans="1:67" x14ac:dyDescent="0.2">
      <c r="A126" s="200"/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201"/>
      <c r="O126" s="209" t="s">
        <v>68</v>
      </c>
      <c r="P126" s="210"/>
      <c r="Q126" s="210"/>
      <c r="R126" s="210"/>
      <c r="S126" s="210"/>
      <c r="T126" s="210"/>
      <c r="U126" s="211"/>
      <c r="V126" s="37" t="s">
        <v>67</v>
      </c>
      <c r="W126" s="192">
        <f>IFERROR(SUM(W125:W125),"0")</f>
        <v>0</v>
      </c>
      <c r="X126" s="192">
        <f>IFERROR(SUM(X125:X125),"0")</f>
        <v>0</v>
      </c>
      <c r="Y126" s="192">
        <f>IFERROR(IF(Y125="",0,Y125),"0")</f>
        <v>0</v>
      </c>
      <c r="Z126" s="193"/>
      <c r="AA126" s="193"/>
    </row>
    <row r="127" spans="1:67" x14ac:dyDescent="0.2">
      <c r="A127" s="199"/>
      <c r="B127" s="199"/>
      <c r="C127" s="199"/>
      <c r="D127" s="199"/>
      <c r="E127" s="199"/>
      <c r="F127" s="199"/>
      <c r="G127" s="199"/>
      <c r="H127" s="199"/>
      <c r="I127" s="199"/>
      <c r="J127" s="199"/>
      <c r="K127" s="199"/>
      <c r="L127" s="199"/>
      <c r="M127" s="199"/>
      <c r="N127" s="201"/>
      <c r="O127" s="209" t="s">
        <v>68</v>
      </c>
      <c r="P127" s="210"/>
      <c r="Q127" s="210"/>
      <c r="R127" s="210"/>
      <c r="S127" s="210"/>
      <c r="T127" s="210"/>
      <c r="U127" s="211"/>
      <c r="V127" s="37" t="s">
        <v>69</v>
      </c>
      <c r="W127" s="192">
        <f>IFERROR(SUMPRODUCT(W125:W125*H125:H125),"0")</f>
        <v>0</v>
      </c>
      <c r="X127" s="192">
        <f>IFERROR(SUMPRODUCT(X125:X125*H125:H125),"0")</f>
        <v>0</v>
      </c>
      <c r="Y127" s="37"/>
      <c r="Z127" s="193"/>
      <c r="AA127" s="193"/>
    </row>
    <row r="128" spans="1:67" ht="16.5" customHeight="1" x14ac:dyDescent="0.25">
      <c r="A128" s="198" t="s">
        <v>187</v>
      </c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  <c r="T128" s="199"/>
      <c r="U128" s="199"/>
      <c r="V128" s="199"/>
      <c r="W128" s="199"/>
      <c r="X128" s="199"/>
      <c r="Y128" s="199"/>
      <c r="Z128" s="185"/>
      <c r="AA128" s="185"/>
    </row>
    <row r="129" spans="1:67" ht="14.25" customHeight="1" x14ac:dyDescent="0.25">
      <c r="A129" s="202" t="s">
        <v>188</v>
      </c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86"/>
      <c r="AA129" s="186"/>
    </row>
    <row r="130" spans="1:67" ht="27" customHeight="1" x14ac:dyDescent="0.25">
      <c r="A130" s="54" t="s">
        <v>189</v>
      </c>
      <c r="B130" s="54" t="s">
        <v>190</v>
      </c>
      <c r="C130" s="31">
        <v>4301070768</v>
      </c>
      <c r="D130" s="204">
        <v>4607111035639</v>
      </c>
      <c r="E130" s="196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191</v>
      </c>
      <c r="L130" s="33" t="s">
        <v>66</v>
      </c>
      <c r="M130" s="33"/>
      <c r="N130" s="32">
        <v>180</v>
      </c>
      <c r="O130" s="3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195"/>
      <c r="Q130" s="195"/>
      <c r="R130" s="195"/>
      <c r="S130" s="196"/>
      <c r="T130" s="34"/>
      <c r="U130" s="34"/>
      <c r="V130" s="35" t="s">
        <v>67</v>
      </c>
      <c r="W130" s="190">
        <v>0</v>
      </c>
      <c r="X130" s="191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76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customHeight="1" x14ac:dyDescent="0.25">
      <c r="A131" s="54" t="s">
        <v>192</v>
      </c>
      <c r="B131" s="54" t="s">
        <v>193</v>
      </c>
      <c r="C131" s="31">
        <v>4301070797</v>
      </c>
      <c r="D131" s="204">
        <v>4607111035646</v>
      </c>
      <c r="E131" s="196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194</v>
      </c>
      <c r="L131" s="33" t="s">
        <v>66</v>
      </c>
      <c r="M131" s="33"/>
      <c r="N131" s="32">
        <v>180</v>
      </c>
      <c r="O131" s="29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195"/>
      <c r="Q131" s="195"/>
      <c r="R131" s="195"/>
      <c r="S131" s="196"/>
      <c r="T131" s="34"/>
      <c r="U131" s="34"/>
      <c r="V131" s="35" t="s">
        <v>67</v>
      </c>
      <c r="W131" s="190">
        <v>0</v>
      </c>
      <c r="X131" s="191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76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customHeight="1" x14ac:dyDescent="0.25">
      <c r="A132" s="54" t="s">
        <v>192</v>
      </c>
      <c r="B132" s="54" t="s">
        <v>195</v>
      </c>
      <c r="C132" s="31">
        <v>4301135540</v>
      </c>
      <c r="D132" s="204">
        <v>4607111035646</v>
      </c>
      <c r="E132" s="196"/>
      <c r="F132" s="189">
        <v>0.2</v>
      </c>
      <c r="G132" s="32">
        <v>8</v>
      </c>
      <c r="H132" s="189">
        <v>1.6</v>
      </c>
      <c r="I132" s="189">
        <v>2.12</v>
      </c>
      <c r="J132" s="32">
        <v>72</v>
      </c>
      <c r="K132" s="32" t="s">
        <v>194</v>
      </c>
      <c r="L132" s="33" t="s">
        <v>66</v>
      </c>
      <c r="M132" s="33"/>
      <c r="N132" s="32">
        <v>180</v>
      </c>
      <c r="O132" s="372" t="s">
        <v>196</v>
      </c>
      <c r="P132" s="195"/>
      <c r="Q132" s="195"/>
      <c r="R132" s="195"/>
      <c r="S132" s="196"/>
      <c r="T132" s="34"/>
      <c r="U132" s="34"/>
      <c r="V132" s="35" t="s">
        <v>67</v>
      </c>
      <c r="W132" s="190">
        <v>0</v>
      </c>
      <c r="X132" s="191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76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x14ac:dyDescent="0.2">
      <c r="A133" s="200"/>
      <c r="B133" s="199"/>
      <c r="C133" s="199"/>
      <c r="D133" s="199"/>
      <c r="E133" s="199"/>
      <c r="F133" s="199"/>
      <c r="G133" s="199"/>
      <c r="H133" s="199"/>
      <c r="I133" s="199"/>
      <c r="J133" s="199"/>
      <c r="K133" s="199"/>
      <c r="L133" s="199"/>
      <c r="M133" s="199"/>
      <c r="N133" s="201"/>
      <c r="O133" s="209" t="s">
        <v>68</v>
      </c>
      <c r="P133" s="210"/>
      <c r="Q133" s="210"/>
      <c r="R133" s="210"/>
      <c r="S133" s="210"/>
      <c r="T133" s="210"/>
      <c r="U133" s="211"/>
      <c r="V133" s="37" t="s">
        <v>67</v>
      </c>
      <c r="W133" s="192">
        <f>IFERROR(SUM(W130:W132),"0")</f>
        <v>0</v>
      </c>
      <c r="X133" s="192">
        <f>IFERROR(SUM(X130:X132),"0")</f>
        <v>0</v>
      </c>
      <c r="Y133" s="192">
        <f>IFERROR(IF(Y130="",0,Y130),"0")+IFERROR(IF(Y131="",0,Y131),"0")+IFERROR(IF(Y132="",0,Y132),"0")</f>
        <v>0</v>
      </c>
      <c r="Z133" s="193"/>
      <c r="AA133" s="193"/>
    </row>
    <row r="134" spans="1:67" x14ac:dyDescent="0.2">
      <c r="A134" s="199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01"/>
      <c r="O134" s="209" t="s">
        <v>68</v>
      </c>
      <c r="P134" s="210"/>
      <c r="Q134" s="210"/>
      <c r="R134" s="210"/>
      <c r="S134" s="210"/>
      <c r="T134" s="210"/>
      <c r="U134" s="211"/>
      <c r="V134" s="37" t="s">
        <v>69</v>
      </c>
      <c r="W134" s="192">
        <f>IFERROR(SUMPRODUCT(W130:W132*H130:H132),"0")</f>
        <v>0</v>
      </c>
      <c r="X134" s="192">
        <f>IFERROR(SUMPRODUCT(X130:X132*H130:H132),"0")</f>
        <v>0</v>
      </c>
      <c r="Y134" s="37"/>
      <c r="Z134" s="193"/>
      <c r="AA134" s="193"/>
    </row>
    <row r="135" spans="1:67" ht="16.5" customHeight="1" x14ac:dyDescent="0.25">
      <c r="A135" s="198" t="s">
        <v>197</v>
      </c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9"/>
      <c r="V135" s="199"/>
      <c r="W135" s="199"/>
      <c r="X135" s="199"/>
      <c r="Y135" s="199"/>
      <c r="Z135" s="185"/>
      <c r="AA135" s="185"/>
    </row>
    <row r="136" spans="1:67" ht="14.25" customHeight="1" x14ac:dyDescent="0.25">
      <c r="A136" s="202" t="s">
        <v>128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6"/>
      <c r="AA136" s="186"/>
    </row>
    <row r="137" spans="1:67" ht="27" customHeight="1" x14ac:dyDescent="0.25">
      <c r="A137" s="54" t="s">
        <v>198</v>
      </c>
      <c r="B137" s="54" t="s">
        <v>199</v>
      </c>
      <c r="C137" s="31">
        <v>4301135281</v>
      </c>
      <c r="D137" s="204">
        <v>4607111036568</v>
      </c>
      <c r="E137" s="196"/>
      <c r="F137" s="189">
        <v>0.28000000000000003</v>
      </c>
      <c r="G137" s="32">
        <v>6</v>
      </c>
      <c r="H137" s="189">
        <v>1.68</v>
      </c>
      <c r="I137" s="189">
        <v>2.1017999999999999</v>
      </c>
      <c r="J137" s="32">
        <v>126</v>
      </c>
      <c r="K137" s="32" t="s">
        <v>75</v>
      </c>
      <c r="L137" s="33" t="s">
        <v>66</v>
      </c>
      <c r="M137" s="33"/>
      <c r="N137" s="32">
        <v>180</v>
      </c>
      <c r="O137" s="30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195"/>
      <c r="Q137" s="195"/>
      <c r="R137" s="195"/>
      <c r="S137" s="196"/>
      <c r="T137" s="34"/>
      <c r="U137" s="34"/>
      <c r="V137" s="35" t="s">
        <v>67</v>
      </c>
      <c r="W137" s="190">
        <v>0</v>
      </c>
      <c r="X137" s="191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76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x14ac:dyDescent="0.2">
      <c r="A138" s="200"/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201"/>
      <c r="O138" s="209" t="s">
        <v>68</v>
      </c>
      <c r="P138" s="210"/>
      <c r="Q138" s="210"/>
      <c r="R138" s="210"/>
      <c r="S138" s="210"/>
      <c r="T138" s="210"/>
      <c r="U138" s="211"/>
      <c r="V138" s="37" t="s">
        <v>67</v>
      </c>
      <c r="W138" s="192">
        <f>IFERROR(SUM(W137:W137),"0")</f>
        <v>0</v>
      </c>
      <c r="X138" s="192">
        <f>IFERROR(SUM(X137:X137),"0")</f>
        <v>0</v>
      </c>
      <c r="Y138" s="192">
        <f>IFERROR(IF(Y137="",0,Y137),"0")</f>
        <v>0</v>
      </c>
      <c r="Z138" s="193"/>
      <c r="AA138" s="193"/>
    </row>
    <row r="139" spans="1:67" x14ac:dyDescent="0.2">
      <c r="A139" s="199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01"/>
      <c r="O139" s="209" t="s">
        <v>68</v>
      </c>
      <c r="P139" s="210"/>
      <c r="Q139" s="210"/>
      <c r="R139" s="210"/>
      <c r="S139" s="210"/>
      <c r="T139" s="210"/>
      <c r="U139" s="211"/>
      <c r="V139" s="37" t="s">
        <v>69</v>
      </c>
      <c r="W139" s="192">
        <f>IFERROR(SUMPRODUCT(W137:W137*H137:H137),"0")</f>
        <v>0</v>
      </c>
      <c r="X139" s="192">
        <f>IFERROR(SUMPRODUCT(X137:X137*H137:H137),"0")</f>
        <v>0</v>
      </c>
      <c r="Y139" s="37"/>
      <c r="Z139" s="193"/>
      <c r="AA139" s="193"/>
    </row>
    <row r="140" spans="1:67" ht="27.75" customHeight="1" x14ac:dyDescent="0.2">
      <c r="A140" s="270" t="s">
        <v>200</v>
      </c>
      <c r="B140" s="271"/>
      <c r="C140" s="271"/>
      <c r="D140" s="271"/>
      <c r="E140" s="271"/>
      <c r="F140" s="271"/>
      <c r="G140" s="271"/>
      <c r="H140" s="271"/>
      <c r="I140" s="271"/>
      <c r="J140" s="271"/>
      <c r="K140" s="271"/>
      <c r="L140" s="271"/>
      <c r="M140" s="271"/>
      <c r="N140" s="271"/>
      <c r="O140" s="271"/>
      <c r="P140" s="271"/>
      <c r="Q140" s="271"/>
      <c r="R140" s="271"/>
      <c r="S140" s="271"/>
      <c r="T140" s="271"/>
      <c r="U140" s="271"/>
      <c r="V140" s="271"/>
      <c r="W140" s="271"/>
      <c r="X140" s="271"/>
      <c r="Y140" s="271"/>
      <c r="Z140" s="48"/>
      <c r="AA140" s="48"/>
    </row>
    <row r="141" spans="1:67" ht="16.5" customHeight="1" x14ac:dyDescent="0.25">
      <c r="A141" s="198" t="s">
        <v>201</v>
      </c>
      <c r="B141" s="199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  <c r="U141" s="199"/>
      <c r="V141" s="199"/>
      <c r="W141" s="199"/>
      <c r="X141" s="199"/>
      <c r="Y141" s="199"/>
      <c r="Z141" s="185"/>
      <c r="AA141" s="185"/>
    </row>
    <row r="142" spans="1:67" ht="14.25" customHeight="1" x14ac:dyDescent="0.25">
      <c r="A142" s="202" t="s">
        <v>128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6"/>
      <c r="AA142" s="186"/>
    </row>
    <row r="143" spans="1:67" ht="16.5" customHeight="1" x14ac:dyDescent="0.25">
      <c r="A143" s="54" t="s">
        <v>202</v>
      </c>
      <c r="B143" s="54" t="s">
        <v>203</v>
      </c>
      <c r="C143" s="31">
        <v>4301135317</v>
      </c>
      <c r="D143" s="204">
        <v>4607111039057</v>
      </c>
      <c r="E143" s="196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124</v>
      </c>
      <c r="L143" s="33" t="s">
        <v>66</v>
      </c>
      <c r="M143" s="33"/>
      <c r="N143" s="32">
        <v>180</v>
      </c>
      <c r="O143" s="344" t="s">
        <v>204</v>
      </c>
      <c r="P143" s="195"/>
      <c r="Q143" s="195"/>
      <c r="R143" s="195"/>
      <c r="S143" s="196"/>
      <c r="T143" s="34"/>
      <c r="U143" s="34"/>
      <c r="V143" s="35" t="s">
        <v>67</v>
      </c>
      <c r="W143" s="190">
        <v>0</v>
      </c>
      <c r="X143" s="191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76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0"/>
      <c r="B144" s="199"/>
      <c r="C144" s="199"/>
      <c r="D144" s="199"/>
      <c r="E144" s="199"/>
      <c r="F144" s="199"/>
      <c r="G144" s="199"/>
      <c r="H144" s="199"/>
      <c r="I144" s="199"/>
      <c r="J144" s="199"/>
      <c r="K144" s="199"/>
      <c r="L144" s="199"/>
      <c r="M144" s="199"/>
      <c r="N144" s="201"/>
      <c r="O144" s="209" t="s">
        <v>68</v>
      </c>
      <c r="P144" s="210"/>
      <c r="Q144" s="210"/>
      <c r="R144" s="210"/>
      <c r="S144" s="210"/>
      <c r="T144" s="210"/>
      <c r="U144" s="211"/>
      <c r="V144" s="37" t="s">
        <v>67</v>
      </c>
      <c r="W144" s="192">
        <f>IFERROR(SUM(W143:W143),"0")</f>
        <v>0</v>
      </c>
      <c r="X144" s="192">
        <f>IFERROR(SUM(X143:X143),"0")</f>
        <v>0</v>
      </c>
      <c r="Y144" s="192">
        <f>IFERROR(IF(Y143="",0,Y143),"0")</f>
        <v>0</v>
      </c>
      <c r="Z144" s="193"/>
      <c r="AA144" s="193"/>
    </row>
    <row r="145" spans="1:67" x14ac:dyDescent="0.2">
      <c r="A145" s="199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01"/>
      <c r="O145" s="209" t="s">
        <v>68</v>
      </c>
      <c r="P145" s="210"/>
      <c r="Q145" s="210"/>
      <c r="R145" s="210"/>
      <c r="S145" s="210"/>
      <c r="T145" s="210"/>
      <c r="U145" s="211"/>
      <c r="V145" s="37" t="s">
        <v>69</v>
      </c>
      <c r="W145" s="192">
        <f>IFERROR(SUMPRODUCT(W143:W143*H143:H143),"0")</f>
        <v>0</v>
      </c>
      <c r="X145" s="192">
        <f>IFERROR(SUMPRODUCT(X143:X143*H143:H143),"0")</f>
        <v>0</v>
      </c>
      <c r="Y145" s="37"/>
      <c r="Z145" s="193"/>
      <c r="AA145" s="193"/>
    </row>
    <row r="146" spans="1:67" ht="16.5" customHeight="1" x14ac:dyDescent="0.25">
      <c r="A146" s="198" t="s">
        <v>205</v>
      </c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85"/>
      <c r="AA146" s="185"/>
    </row>
    <row r="147" spans="1:67" ht="14.25" customHeight="1" x14ac:dyDescent="0.25">
      <c r="A147" s="202" t="s">
        <v>188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86"/>
      <c r="AA147" s="186"/>
    </row>
    <row r="148" spans="1:67" ht="16.5" customHeight="1" x14ac:dyDescent="0.25">
      <c r="A148" s="54" t="s">
        <v>206</v>
      </c>
      <c r="B148" s="54" t="s">
        <v>207</v>
      </c>
      <c r="C148" s="31">
        <v>4301071010</v>
      </c>
      <c r="D148" s="204">
        <v>4607111037701</v>
      </c>
      <c r="E148" s="196"/>
      <c r="F148" s="189">
        <v>5</v>
      </c>
      <c r="G148" s="32">
        <v>1</v>
      </c>
      <c r="H148" s="189">
        <v>5</v>
      </c>
      <c r="I148" s="189">
        <v>5.2</v>
      </c>
      <c r="J148" s="32">
        <v>144</v>
      </c>
      <c r="K148" s="32" t="s">
        <v>65</v>
      </c>
      <c r="L148" s="33" t="s">
        <v>66</v>
      </c>
      <c r="M148" s="33"/>
      <c r="N148" s="32">
        <v>180</v>
      </c>
      <c r="O148" s="33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195"/>
      <c r="Q148" s="195"/>
      <c r="R148" s="195"/>
      <c r="S148" s="196"/>
      <c r="T148" s="34"/>
      <c r="U148" s="34"/>
      <c r="V148" s="35" t="s">
        <v>67</v>
      </c>
      <c r="W148" s="190">
        <v>0</v>
      </c>
      <c r="X148" s="191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76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0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01"/>
      <c r="O149" s="209" t="s">
        <v>68</v>
      </c>
      <c r="P149" s="210"/>
      <c r="Q149" s="210"/>
      <c r="R149" s="210"/>
      <c r="S149" s="210"/>
      <c r="T149" s="210"/>
      <c r="U149" s="211"/>
      <c r="V149" s="37" t="s">
        <v>67</v>
      </c>
      <c r="W149" s="192">
        <f>IFERROR(SUM(W148:W148),"0")</f>
        <v>0</v>
      </c>
      <c r="X149" s="192">
        <f>IFERROR(SUM(X148:X148),"0")</f>
        <v>0</v>
      </c>
      <c r="Y149" s="192">
        <f>IFERROR(IF(Y148="",0,Y148),"0")</f>
        <v>0</v>
      </c>
      <c r="Z149" s="193"/>
      <c r="AA149" s="193"/>
    </row>
    <row r="150" spans="1:67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01"/>
      <c r="O150" s="209" t="s">
        <v>68</v>
      </c>
      <c r="P150" s="210"/>
      <c r="Q150" s="210"/>
      <c r="R150" s="210"/>
      <c r="S150" s="210"/>
      <c r="T150" s="210"/>
      <c r="U150" s="211"/>
      <c r="V150" s="37" t="s">
        <v>69</v>
      </c>
      <c r="W150" s="192">
        <f>IFERROR(SUMPRODUCT(W148:W148*H148:H148),"0")</f>
        <v>0</v>
      </c>
      <c r="X150" s="192">
        <f>IFERROR(SUMPRODUCT(X148:X148*H148:H148),"0")</f>
        <v>0</v>
      </c>
      <c r="Y150" s="37"/>
      <c r="Z150" s="193"/>
      <c r="AA150" s="193"/>
    </row>
    <row r="151" spans="1:67" ht="16.5" customHeight="1" x14ac:dyDescent="0.25">
      <c r="A151" s="198" t="s">
        <v>208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5"/>
      <c r="AA151" s="185"/>
    </row>
    <row r="152" spans="1:67" ht="14.25" customHeight="1" x14ac:dyDescent="0.25">
      <c r="A152" s="202" t="s">
        <v>62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86"/>
      <c r="AA152" s="186"/>
    </row>
    <row r="153" spans="1:67" ht="16.5" customHeight="1" x14ac:dyDescent="0.25">
      <c r="A153" s="54" t="s">
        <v>209</v>
      </c>
      <c r="B153" s="54" t="s">
        <v>210</v>
      </c>
      <c r="C153" s="31">
        <v>4301071026</v>
      </c>
      <c r="D153" s="204">
        <v>4607111036384</v>
      </c>
      <c r="E153" s="196"/>
      <c r="F153" s="189">
        <v>1</v>
      </c>
      <c r="G153" s="32">
        <v>5</v>
      </c>
      <c r="H153" s="189">
        <v>5</v>
      </c>
      <c r="I153" s="189">
        <v>5.2530000000000001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37" t="s">
        <v>211</v>
      </c>
      <c r="P153" s="195"/>
      <c r="Q153" s="195"/>
      <c r="R153" s="195"/>
      <c r="S153" s="196"/>
      <c r="T153" s="34"/>
      <c r="U153" s="34"/>
      <c r="V153" s="35" t="s">
        <v>67</v>
      </c>
      <c r="W153" s="190">
        <v>0</v>
      </c>
      <c r="X153" s="191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16.5" customHeight="1" x14ac:dyDescent="0.25">
      <c r="A154" s="54" t="s">
        <v>212</v>
      </c>
      <c r="B154" s="54" t="s">
        <v>213</v>
      </c>
      <c r="C154" s="31">
        <v>4301070956</v>
      </c>
      <c r="D154" s="204">
        <v>4640242180250</v>
      </c>
      <c r="E154" s="196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22" t="s">
        <v>214</v>
      </c>
      <c r="P154" s="195"/>
      <c r="Q154" s="195"/>
      <c r="R154" s="195"/>
      <c r="S154" s="196"/>
      <c r="T154" s="34"/>
      <c r="U154" s="34"/>
      <c r="V154" s="35" t="s">
        <v>67</v>
      </c>
      <c r="W154" s="190">
        <v>12</v>
      </c>
      <c r="X154" s="191">
        <f>IFERROR(IF(W154="","",W154),"")</f>
        <v>12</v>
      </c>
      <c r="Y154" s="36">
        <f>IFERROR(IF(W154="","",W154*0.00866),"")</f>
        <v>0.10391999999999998</v>
      </c>
      <c r="Z154" s="56"/>
      <c r="AA154" s="57"/>
      <c r="AE154" s="67"/>
      <c r="BB154" s="122" t="s">
        <v>1</v>
      </c>
      <c r="BL154" s="67">
        <f>IFERROR(W154*I154,"0")</f>
        <v>62.558399999999992</v>
      </c>
      <c r="BM154" s="67">
        <f>IFERROR(X154*I154,"0")</f>
        <v>62.558399999999992</v>
      </c>
      <c r="BN154" s="67">
        <f>IFERROR(W154/J154,"0")</f>
        <v>8.3333333333333329E-2</v>
      </c>
      <c r="BO154" s="67">
        <f>IFERROR(X154/J154,"0")</f>
        <v>8.3333333333333329E-2</v>
      </c>
    </row>
    <row r="155" spans="1:67" ht="27" customHeight="1" x14ac:dyDescent="0.25">
      <c r="A155" s="54" t="s">
        <v>215</v>
      </c>
      <c r="B155" s="54" t="s">
        <v>216</v>
      </c>
      <c r="C155" s="31">
        <v>4301071028</v>
      </c>
      <c r="D155" s="204">
        <v>4607111036216</v>
      </c>
      <c r="E155" s="196"/>
      <c r="F155" s="189">
        <v>1</v>
      </c>
      <c r="G155" s="32">
        <v>5</v>
      </c>
      <c r="H155" s="189">
        <v>5</v>
      </c>
      <c r="I155" s="189">
        <v>5.266</v>
      </c>
      <c r="J155" s="32">
        <v>144</v>
      </c>
      <c r="K155" s="32" t="s">
        <v>65</v>
      </c>
      <c r="L155" s="33" t="s">
        <v>66</v>
      </c>
      <c r="M155" s="33"/>
      <c r="N155" s="32">
        <v>180</v>
      </c>
      <c r="O155" s="24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195"/>
      <c r="Q155" s="195"/>
      <c r="R155" s="195"/>
      <c r="S155" s="196"/>
      <c r="T155" s="34"/>
      <c r="U155" s="34"/>
      <c r="V155" s="35" t="s">
        <v>67</v>
      </c>
      <c r="W155" s="190">
        <v>48</v>
      </c>
      <c r="X155" s="191">
        <f>IFERROR(IF(W155="","",W155),"")</f>
        <v>48</v>
      </c>
      <c r="Y155" s="36">
        <f>IFERROR(IF(W155="","",W155*0.00866),"")</f>
        <v>0.41567999999999994</v>
      </c>
      <c r="Z155" s="56"/>
      <c r="AA155" s="57"/>
      <c r="AE155" s="67"/>
      <c r="BB155" s="123" t="s">
        <v>1</v>
      </c>
      <c r="BL155" s="67">
        <f>IFERROR(W155*I155,"0")</f>
        <v>252.768</v>
      </c>
      <c r="BM155" s="67">
        <f>IFERROR(X155*I155,"0")</f>
        <v>252.768</v>
      </c>
      <c r="BN155" s="67">
        <f>IFERROR(W155/J155,"0")</f>
        <v>0.33333333333333331</v>
      </c>
      <c r="BO155" s="67">
        <f>IFERROR(X155/J155,"0")</f>
        <v>0.33333333333333331</v>
      </c>
    </row>
    <row r="156" spans="1:67" ht="27" customHeight="1" x14ac:dyDescent="0.25">
      <c r="A156" s="54" t="s">
        <v>217</v>
      </c>
      <c r="B156" s="54" t="s">
        <v>218</v>
      </c>
      <c r="C156" s="31">
        <v>4301071027</v>
      </c>
      <c r="D156" s="204">
        <v>4607111036278</v>
      </c>
      <c r="E156" s="196"/>
      <c r="F156" s="189">
        <v>1</v>
      </c>
      <c r="G156" s="32">
        <v>5</v>
      </c>
      <c r="H156" s="189">
        <v>5</v>
      </c>
      <c r="I156" s="189">
        <v>5.2830000000000004</v>
      </c>
      <c r="J156" s="32">
        <v>84</v>
      </c>
      <c r="K156" s="32" t="s">
        <v>65</v>
      </c>
      <c r="L156" s="33" t="s">
        <v>66</v>
      </c>
      <c r="M156" s="33"/>
      <c r="N156" s="32">
        <v>180</v>
      </c>
      <c r="O156" s="353" t="s">
        <v>219</v>
      </c>
      <c r="P156" s="195"/>
      <c r="Q156" s="195"/>
      <c r="R156" s="195"/>
      <c r="S156" s="196"/>
      <c r="T156" s="34"/>
      <c r="U156" s="34"/>
      <c r="V156" s="35" t="s">
        <v>67</v>
      </c>
      <c r="W156" s="190">
        <v>0</v>
      </c>
      <c r="X156" s="191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0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201"/>
      <c r="O157" s="209" t="s">
        <v>68</v>
      </c>
      <c r="P157" s="210"/>
      <c r="Q157" s="210"/>
      <c r="R157" s="210"/>
      <c r="S157" s="210"/>
      <c r="T157" s="210"/>
      <c r="U157" s="211"/>
      <c r="V157" s="37" t="s">
        <v>67</v>
      </c>
      <c r="W157" s="192">
        <f>IFERROR(SUM(W153:W156),"0")</f>
        <v>60</v>
      </c>
      <c r="X157" s="192">
        <f>IFERROR(SUM(X153:X156),"0")</f>
        <v>60</v>
      </c>
      <c r="Y157" s="192">
        <f>IFERROR(IF(Y153="",0,Y153),"0")+IFERROR(IF(Y154="",0,Y154),"0")+IFERROR(IF(Y155="",0,Y155),"0")+IFERROR(IF(Y156="",0,Y156),"0")</f>
        <v>0.51959999999999995</v>
      </c>
      <c r="Z157" s="193"/>
      <c r="AA157" s="193"/>
    </row>
    <row r="158" spans="1:67" x14ac:dyDescent="0.2">
      <c r="A158" s="199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201"/>
      <c r="O158" s="209" t="s">
        <v>68</v>
      </c>
      <c r="P158" s="210"/>
      <c r="Q158" s="210"/>
      <c r="R158" s="210"/>
      <c r="S158" s="210"/>
      <c r="T158" s="210"/>
      <c r="U158" s="211"/>
      <c r="V158" s="37" t="s">
        <v>69</v>
      </c>
      <c r="W158" s="192">
        <f>IFERROR(SUMPRODUCT(W153:W156*H153:H156),"0")</f>
        <v>300</v>
      </c>
      <c r="X158" s="192">
        <f>IFERROR(SUMPRODUCT(X153:X156*H153:H156),"0")</f>
        <v>300</v>
      </c>
      <c r="Y158" s="37"/>
      <c r="Z158" s="193"/>
      <c r="AA158" s="193"/>
    </row>
    <row r="159" spans="1:67" ht="14.25" customHeight="1" x14ac:dyDescent="0.25">
      <c r="A159" s="202" t="s">
        <v>220</v>
      </c>
      <c r="B159" s="199"/>
      <c r="C159" s="199"/>
      <c r="D159" s="199"/>
      <c r="E159" s="199"/>
      <c r="F159" s="199"/>
      <c r="G159" s="199"/>
      <c r="H159" s="199"/>
      <c r="I159" s="199"/>
      <c r="J159" s="199"/>
      <c r="K159" s="199"/>
      <c r="L159" s="199"/>
      <c r="M159" s="199"/>
      <c r="N159" s="199"/>
      <c r="O159" s="199"/>
      <c r="P159" s="199"/>
      <c r="Q159" s="199"/>
      <c r="R159" s="199"/>
      <c r="S159" s="199"/>
      <c r="T159" s="199"/>
      <c r="U159" s="199"/>
      <c r="V159" s="199"/>
      <c r="W159" s="199"/>
      <c r="X159" s="199"/>
      <c r="Y159" s="199"/>
      <c r="Z159" s="186"/>
      <c r="AA159" s="186"/>
    </row>
    <row r="160" spans="1:67" ht="27" customHeight="1" x14ac:dyDescent="0.25">
      <c r="A160" s="54" t="s">
        <v>221</v>
      </c>
      <c r="B160" s="54" t="s">
        <v>222</v>
      </c>
      <c r="C160" s="31">
        <v>4301080153</v>
      </c>
      <c r="D160" s="204">
        <v>4607111036827</v>
      </c>
      <c r="E160" s="196"/>
      <c r="F160" s="189">
        <v>1</v>
      </c>
      <c r="G160" s="32">
        <v>5</v>
      </c>
      <c r="H160" s="189">
        <v>5</v>
      </c>
      <c r="I160" s="189">
        <v>5.2</v>
      </c>
      <c r="J160" s="32">
        <v>144</v>
      </c>
      <c r="K160" s="32" t="s">
        <v>65</v>
      </c>
      <c r="L160" s="33" t="s">
        <v>66</v>
      </c>
      <c r="M160" s="33"/>
      <c r="N160" s="32">
        <v>90</v>
      </c>
      <c r="O160" s="2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195"/>
      <c r="Q160" s="195"/>
      <c r="R160" s="195"/>
      <c r="S160" s="196"/>
      <c r="T160" s="34"/>
      <c r="U160" s="34"/>
      <c r="V160" s="35" t="s">
        <v>67</v>
      </c>
      <c r="W160" s="190">
        <v>0</v>
      </c>
      <c r="X160" s="191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223</v>
      </c>
      <c r="B161" s="54" t="s">
        <v>224</v>
      </c>
      <c r="C161" s="31">
        <v>4301080154</v>
      </c>
      <c r="D161" s="204">
        <v>4607111036834</v>
      </c>
      <c r="E161" s="196"/>
      <c r="F161" s="189">
        <v>1</v>
      </c>
      <c r="G161" s="32">
        <v>5</v>
      </c>
      <c r="H161" s="189">
        <v>5</v>
      </c>
      <c r="I161" s="189">
        <v>5.2530000000000001</v>
      </c>
      <c r="J161" s="32">
        <v>144</v>
      </c>
      <c r="K161" s="32" t="s">
        <v>65</v>
      </c>
      <c r="L161" s="33" t="s">
        <v>66</v>
      </c>
      <c r="M161" s="33"/>
      <c r="N161" s="32">
        <v>90</v>
      </c>
      <c r="O161" s="34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195"/>
      <c r="Q161" s="195"/>
      <c r="R161" s="195"/>
      <c r="S161" s="196"/>
      <c r="T161" s="34"/>
      <c r="U161" s="34"/>
      <c r="V161" s="35" t="s">
        <v>67</v>
      </c>
      <c r="W161" s="190">
        <v>0</v>
      </c>
      <c r="X161" s="191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0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01"/>
      <c r="O162" s="209" t="s">
        <v>68</v>
      </c>
      <c r="P162" s="210"/>
      <c r="Q162" s="210"/>
      <c r="R162" s="210"/>
      <c r="S162" s="210"/>
      <c r="T162" s="210"/>
      <c r="U162" s="211"/>
      <c r="V162" s="37" t="s">
        <v>67</v>
      </c>
      <c r="W162" s="192">
        <f>IFERROR(SUM(W160:W161),"0")</f>
        <v>0</v>
      </c>
      <c r="X162" s="192">
        <f>IFERROR(SUM(X160:X161),"0")</f>
        <v>0</v>
      </c>
      <c r="Y162" s="192">
        <f>IFERROR(IF(Y160="",0,Y160),"0")+IFERROR(IF(Y161="",0,Y161),"0")</f>
        <v>0</v>
      </c>
      <c r="Z162" s="193"/>
      <c r="AA162" s="193"/>
    </row>
    <row r="163" spans="1:67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01"/>
      <c r="O163" s="209" t="s">
        <v>68</v>
      </c>
      <c r="P163" s="210"/>
      <c r="Q163" s="210"/>
      <c r="R163" s="210"/>
      <c r="S163" s="210"/>
      <c r="T163" s="210"/>
      <c r="U163" s="211"/>
      <c r="V163" s="37" t="s">
        <v>69</v>
      </c>
      <c r="W163" s="192">
        <f>IFERROR(SUMPRODUCT(W160:W161*H160:H161),"0")</f>
        <v>0</v>
      </c>
      <c r="X163" s="192">
        <f>IFERROR(SUMPRODUCT(X160:X161*H160:H161),"0")</f>
        <v>0</v>
      </c>
      <c r="Y163" s="37"/>
      <c r="Z163" s="193"/>
      <c r="AA163" s="193"/>
    </row>
    <row r="164" spans="1:67" ht="27.75" customHeight="1" x14ac:dyDescent="0.2">
      <c r="A164" s="270" t="s">
        <v>225</v>
      </c>
      <c r="B164" s="271"/>
      <c r="C164" s="271"/>
      <c r="D164" s="271"/>
      <c r="E164" s="271"/>
      <c r="F164" s="271"/>
      <c r="G164" s="271"/>
      <c r="H164" s="271"/>
      <c r="I164" s="271"/>
      <c r="J164" s="271"/>
      <c r="K164" s="271"/>
      <c r="L164" s="271"/>
      <c r="M164" s="271"/>
      <c r="N164" s="271"/>
      <c r="O164" s="271"/>
      <c r="P164" s="271"/>
      <c r="Q164" s="271"/>
      <c r="R164" s="271"/>
      <c r="S164" s="271"/>
      <c r="T164" s="271"/>
      <c r="U164" s="271"/>
      <c r="V164" s="271"/>
      <c r="W164" s="271"/>
      <c r="X164" s="271"/>
      <c r="Y164" s="271"/>
      <c r="Z164" s="48"/>
      <c r="AA164" s="48"/>
    </row>
    <row r="165" spans="1:67" ht="16.5" customHeight="1" x14ac:dyDescent="0.25">
      <c r="A165" s="198" t="s">
        <v>226</v>
      </c>
      <c r="B165" s="199"/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85"/>
      <c r="AA165" s="185"/>
    </row>
    <row r="166" spans="1:67" ht="14.25" customHeight="1" x14ac:dyDescent="0.25">
      <c r="A166" s="202" t="s">
        <v>72</v>
      </c>
      <c r="B166" s="199"/>
      <c r="C166" s="199"/>
      <c r="D166" s="199"/>
      <c r="E166" s="199"/>
      <c r="F166" s="199"/>
      <c r="G166" s="199"/>
      <c r="H166" s="199"/>
      <c r="I166" s="199"/>
      <c r="J166" s="199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86"/>
      <c r="AA166" s="186"/>
    </row>
    <row r="167" spans="1:67" ht="16.5" customHeight="1" x14ac:dyDescent="0.25">
      <c r="A167" s="54" t="s">
        <v>227</v>
      </c>
      <c r="B167" s="54" t="s">
        <v>228</v>
      </c>
      <c r="C167" s="31">
        <v>4301132097</v>
      </c>
      <c r="D167" s="204">
        <v>4607111035721</v>
      </c>
      <c r="E167" s="196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75</v>
      </c>
      <c r="L167" s="33" t="s">
        <v>66</v>
      </c>
      <c r="M167" s="33"/>
      <c r="N167" s="32">
        <v>365</v>
      </c>
      <c r="O167" s="29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195"/>
      <c r="Q167" s="195"/>
      <c r="R167" s="195"/>
      <c r="S167" s="196"/>
      <c r="T167" s="34"/>
      <c r="U167" s="34"/>
      <c r="V167" s="35" t="s">
        <v>67</v>
      </c>
      <c r="W167" s="190">
        <v>112</v>
      </c>
      <c r="X167" s="191">
        <f>IFERROR(IF(W167="","",W167),"")</f>
        <v>112</v>
      </c>
      <c r="Y167" s="36">
        <f>IFERROR(IF(W167="","",W167*0.01788),"")</f>
        <v>2.0025599999999999</v>
      </c>
      <c r="Z167" s="56"/>
      <c r="AA167" s="57"/>
      <c r="AE167" s="67"/>
      <c r="BB167" s="127" t="s">
        <v>76</v>
      </c>
      <c r="BL167" s="67">
        <f>IFERROR(W167*I167,"0")</f>
        <v>379.45600000000002</v>
      </c>
      <c r="BM167" s="67">
        <f>IFERROR(X167*I167,"0")</f>
        <v>379.45600000000002</v>
      </c>
      <c r="BN167" s="67">
        <f>IFERROR(W167/J167,"0")</f>
        <v>1.6</v>
      </c>
      <c r="BO167" s="67">
        <f>IFERROR(X167/J167,"0")</f>
        <v>1.6</v>
      </c>
    </row>
    <row r="168" spans="1:67" ht="27" customHeight="1" x14ac:dyDescent="0.25">
      <c r="A168" s="54" t="s">
        <v>229</v>
      </c>
      <c r="B168" s="54" t="s">
        <v>230</v>
      </c>
      <c r="C168" s="31">
        <v>4301132100</v>
      </c>
      <c r="D168" s="204">
        <v>4607111035691</v>
      </c>
      <c r="E168" s="196"/>
      <c r="F168" s="189">
        <v>0.25</v>
      </c>
      <c r="G168" s="32">
        <v>12</v>
      </c>
      <c r="H168" s="189">
        <v>3</v>
      </c>
      <c r="I168" s="189">
        <v>3.3879999999999999</v>
      </c>
      <c r="J168" s="32">
        <v>70</v>
      </c>
      <c r="K168" s="32" t="s">
        <v>75</v>
      </c>
      <c r="L168" s="33" t="s">
        <v>66</v>
      </c>
      <c r="M168" s="33"/>
      <c r="N168" s="32">
        <v>365</v>
      </c>
      <c r="O168" s="29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195"/>
      <c r="Q168" s="195"/>
      <c r="R168" s="195"/>
      <c r="S168" s="196"/>
      <c r="T168" s="34"/>
      <c r="U168" s="34"/>
      <c r="V168" s="35" t="s">
        <v>67</v>
      </c>
      <c r="W168" s="190">
        <v>140</v>
      </c>
      <c r="X168" s="191">
        <f>IFERROR(IF(W168="","",W168),"")</f>
        <v>140</v>
      </c>
      <c r="Y168" s="36">
        <f>IFERROR(IF(W168="","",W168*0.01788),"")</f>
        <v>2.5032000000000001</v>
      </c>
      <c r="Z168" s="56"/>
      <c r="AA168" s="57"/>
      <c r="AE168" s="67"/>
      <c r="BB168" s="128" t="s">
        <v>76</v>
      </c>
      <c r="BL168" s="67">
        <f>IFERROR(W168*I168,"0")</f>
        <v>474.32</v>
      </c>
      <c r="BM168" s="67">
        <f>IFERROR(X168*I168,"0")</f>
        <v>474.32</v>
      </c>
      <c r="BN168" s="67">
        <f>IFERROR(W168/J168,"0")</f>
        <v>2</v>
      </c>
      <c r="BO168" s="67">
        <f>IFERROR(X168/J168,"0")</f>
        <v>2</v>
      </c>
    </row>
    <row r="169" spans="1:67" x14ac:dyDescent="0.2">
      <c r="A169" s="200"/>
      <c r="B169" s="199"/>
      <c r="C169" s="199"/>
      <c r="D169" s="199"/>
      <c r="E169" s="199"/>
      <c r="F169" s="199"/>
      <c r="G169" s="199"/>
      <c r="H169" s="199"/>
      <c r="I169" s="199"/>
      <c r="J169" s="199"/>
      <c r="K169" s="199"/>
      <c r="L169" s="199"/>
      <c r="M169" s="199"/>
      <c r="N169" s="201"/>
      <c r="O169" s="209" t="s">
        <v>68</v>
      </c>
      <c r="P169" s="210"/>
      <c r="Q169" s="210"/>
      <c r="R169" s="210"/>
      <c r="S169" s="210"/>
      <c r="T169" s="210"/>
      <c r="U169" s="211"/>
      <c r="V169" s="37" t="s">
        <v>67</v>
      </c>
      <c r="W169" s="192">
        <f>IFERROR(SUM(W167:W168),"0")</f>
        <v>252</v>
      </c>
      <c r="X169" s="192">
        <f>IFERROR(SUM(X167:X168),"0")</f>
        <v>252</v>
      </c>
      <c r="Y169" s="192">
        <f>IFERROR(IF(Y167="",0,Y167),"0")+IFERROR(IF(Y168="",0,Y168),"0")</f>
        <v>4.5057600000000004</v>
      </c>
      <c r="Z169" s="193"/>
      <c r="AA169" s="193"/>
    </row>
    <row r="170" spans="1:67" x14ac:dyDescent="0.2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201"/>
      <c r="O170" s="209" t="s">
        <v>68</v>
      </c>
      <c r="P170" s="210"/>
      <c r="Q170" s="210"/>
      <c r="R170" s="210"/>
      <c r="S170" s="210"/>
      <c r="T170" s="210"/>
      <c r="U170" s="211"/>
      <c r="V170" s="37" t="s">
        <v>69</v>
      </c>
      <c r="W170" s="192">
        <f>IFERROR(SUMPRODUCT(W167:W168*H167:H168),"0")</f>
        <v>756</v>
      </c>
      <c r="X170" s="192">
        <f>IFERROR(SUMPRODUCT(X167:X168*H167:H168),"0")</f>
        <v>756</v>
      </c>
      <c r="Y170" s="37"/>
      <c r="Z170" s="193"/>
      <c r="AA170" s="193"/>
    </row>
    <row r="171" spans="1:67" ht="16.5" customHeight="1" x14ac:dyDescent="0.25">
      <c r="A171" s="198" t="s">
        <v>231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85"/>
      <c r="AA171" s="185"/>
    </row>
    <row r="172" spans="1:67" ht="14.25" customHeight="1" x14ac:dyDescent="0.25">
      <c r="A172" s="202" t="s">
        <v>231</v>
      </c>
      <c r="B172" s="199"/>
      <c r="C172" s="199"/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86"/>
      <c r="AA172" s="186"/>
    </row>
    <row r="173" spans="1:67" ht="27" customHeight="1" x14ac:dyDescent="0.25">
      <c r="A173" s="54" t="s">
        <v>232</v>
      </c>
      <c r="B173" s="54" t="s">
        <v>233</v>
      </c>
      <c r="C173" s="31">
        <v>4301133002</v>
      </c>
      <c r="D173" s="204">
        <v>4607111035783</v>
      </c>
      <c r="E173" s="196"/>
      <c r="F173" s="189">
        <v>0.2</v>
      </c>
      <c r="G173" s="32">
        <v>8</v>
      </c>
      <c r="H173" s="189">
        <v>1.6</v>
      </c>
      <c r="I173" s="189">
        <v>2.12</v>
      </c>
      <c r="J173" s="32">
        <v>72</v>
      </c>
      <c r="K173" s="32" t="s">
        <v>194</v>
      </c>
      <c r="L173" s="33" t="s">
        <v>66</v>
      </c>
      <c r="M173" s="33"/>
      <c r="N173" s="32">
        <v>180</v>
      </c>
      <c r="O173" s="28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195"/>
      <c r="Q173" s="195"/>
      <c r="R173" s="195"/>
      <c r="S173" s="196"/>
      <c r="T173" s="34"/>
      <c r="U173" s="34"/>
      <c r="V173" s="35" t="s">
        <v>67</v>
      </c>
      <c r="W173" s="190">
        <v>0</v>
      </c>
      <c r="X173" s="191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76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00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01"/>
      <c r="O174" s="209" t="s">
        <v>68</v>
      </c>
      <c r="P174" s="210"/>
      <c r="Q174" s="210"/>
      <c r="R174" s="210"/>
      <c r="S174" s="210"/>
      <c r="T174" s="210"/>
      <c r="U174" s="211"/>
      <c r="V174" s="37" t="s">
        <v>67</v>
      </c>
      <c r="W174" s="192">
        <f>IFERROR(SUM(W173:W173),"0")</f>
        <v>0</v>
      </c>
      <c r="X174" s="192">
        <f>IFERROR(SUM(X173:X173),"0")</f>
        <v>0</v>
      </c>
      <c r="Y174" s="192">
        <f>IFERROR(IF(Y173="",0,Y173),"0")</f>
        <v>0</v>
      </c>
      <c r="Z174" s="193"/>
      <c r="AA174" s="193"/>
    </row>
    <row r="175" spans="1:67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01"/>
      <c r="O175" s="209" t="s">
        <v>68</v>
      </c>
      <c r="P175" s="210"/>
      <c r="Q175" s="210"/>
      <c r="R175" s="210"/>
      <c r="S175" s="210"/>
      <c r="T175" s="210"/>
      <c r="U175" s="211"/>
      <c r="V175" s="37" t="s">
        <v>69</v>
      </c>
      <c r="W175" s="192">
        <f>IFERROR(SUMPRODUCT(W173:W173*H173:H173),"0")</f>
        <v>0</v>
      </c>
      <c r="X175" s="192">
        <f>IFERROR(SUMPRODUCT(X173:X173*H173:H173),"0")</f>
        <v>0</v>
      </c>
      <c r="Y175" s="37"/>
      <c r="Z175" s="193"/>
      <c r="AA175" s="193"/>
    </row>
    <row r="176" spans="1:67" ht="16.5" customHeight="1" x14ac:dyDescent="0.25">
      <c r="A176" s="198" t="s">
        <v>225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5"/>
      <c r="AA176" s="185"/>
    </row>
    <row r="177" spans="1:67" ht="14.25" customHeight="1" x14ac:dyDescent="0.25">
      <c r="A177" s="202" t="s">
        <v>234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86"/>
      <c r="AA177" s="186"/>
    </row>
    <row r="178" spans="1:67" ht="27" customHeight="1" x14ac:dyDescent="0.25">
      <c r="A178" s="54" t="s">
        <v>235</v>
      </c>
      <c r="B178" s="54" t="s">
        <v>236</v>
      </c>
      <c r="C178" s="31">
        <v>4301051319</v>
      </c>
      <c r="D178" s="204">
        <v>4680115881204</v>
      </c>
      <c r="E178" s="196"/>
      <c r="F178" s="189">
        <v>0.33</v>
      </c>
      <c r="G178" s="32">
        <v>6</v>
      </c>
      <c r="H178" s="189">
        <v>1.98</v>
      </c>
      <c r="I178" s="189">
        <v>2.246</v>
      </c>
      <c r="J178" s="32">
        <v>156</v>
      </c>
      <c r="K178" s="32" t="s">
        <v>65</v>
      </c>
      <c r="L178" s="33" t="s">
        <v>237</v>
      </c>
      <c r="M178" s="33"/>
      <c r="N178" s="32">
        <v>365</v>
      </c>
      <c r="O178" s="38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195"/>
      <c r="Q178" s="195"/>
      <c r="R178" s="195"/>
      <c r="S178" s="196"/>
      <c r="T178" s="34"/>
      <c r="U178" s="34"/>
      <c r="V178" s="35" t="s">
        <v>67</v>
      </c>
      <c r="W178" s="190">
        <v>0</v>
      </c>
      <c r="X178" s="191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238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0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01"/>
      <c r="O179" s="209" t="s">
        <v>68</v>
      </c>
      <c r="P179" s="210"/>
      <c r="Q179" s="210"/>
      <c r="R179" s="210"/>
      <c r="S179" s="210"/>
      <c r="T179" s="210"/>
      <c r="U179" s="211"/>
      <c r="V179" s="37" t="s">
        <v>67</v>
      </c>
      <c r="W179" s="192">
        <f>IFERROR(SUM(W178:W178),"0")</f>
        <v>0</v>
      </c>
      <c r="X179" s="192">
        <f>IFERROR(SUM(X178:X178),"0")</f>
        <v>0</v>
      </c>
      <c r="Y179" s="192">
        <f>IFERROR(IF(Y178="",0,Y178),"0")</f>
        <v>0</v>
      </c>
      <c r="Z179" s="193"/>
      <c r="AA179" s="193"/>
    </row>
    <row r="180" spans="1:67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01"/>
      <c r="O180" s="209" t="s">
        <v>68</v>
      </c>
      <c r="P180" s="210"/>
      <c r="Q180" s="210"/>
      <c r="R180" s="210"/>
      <c r="S180" s="210"/>
      <c r="T180" s="210"/>
      <c r="U180" s="211"/>
      <c r="V180" s="37" t="s">
        <v>69</v>
      </c>
      <c r="W180" s="192">
        <f>IFERROR(SUMPRODUCT(W178:W178*H178:H178),"0")</f>
        <v>0</v>
      </c>
      <c r="X180" s="192">
        <f>IFERROR(SUMPRODUCT(X178:X178*H178:H178),"0")</f>
        <v>0</v>
      </c>
      <c r="Y180" s="37"/>
      <c r="Z180" s="193"/>
      <c r="AA180" s="193"/>
    </row>
    <row r="181" spans="1:67" ht="16.5" customHeight="1" x14ac:dyDescent="0.25">
      <c r="A181" s="198" t="s">
        <v>239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5"/>
      <c r="AA181" s="185"/>
    </row>
    <row r="182" spans="1:67" ht="14.25" customHeight="1" x14ac:dyDescent="0.25">
      <c r="A182" s="202" t="s">
        <v>72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86"/>
      <c r="AA182" s="186"/>
    </row>
    <row r="183" spans="1:67" ht="27" customHeight="1" x14ac:dyDescent="0.25">
      <c r="A183" s="54" t="s">
        <v>240</v>
      </c>
      <c r="B183" s="54" t="s">
        <v>241</v>
      </c>
      <c r="C183" s="31">
        <v>4301132079</v>
      </c>
      <c r="D183" s="204">
        <v>4607111038487</v>
      </c>
      <c r="E183" s="196"/>
      <c r="F183" s="189">
        <v>0.25</v>
      </c>
      <c r="G183" s="32">
        <v>12</v>
      </c>
      <c r="H183" s="189">
        <v>3</v>
      </c>
      <c r="I183" s="189">
        <v>3.7360000000000002</v>
      </c>
      <c r="J183" s="32">
        <v>70</v>
      </c>
      <c r="K183" s="32" t="s">
        <v>75</v>
      </c>
      <c r="L183" s="33" t="s">
        <v>66</v>
      </c>
      <c r="M183" s="33"/>
      <c r="N183" s="32">
        <v>180</v>
      </c>
      <c r="O183" s="38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195"/>
      <c r="Q183" s="195"/>
      <c r="R183" s="195"/>
      <c r="S183" s="196"/>
      <c r="T183" s="34"/>
      <c r="U183" s="34"/>
      <c r="V183" s="35" t="s">
        <v>67</v>
      </c>
      <c r="W183" s="190">
        <v>70</v>
      </c>
      <c r="X183" s="191">
        <f>IFERROR(IF(W183="","",W183),"")</f>
        <v>70</v>
      </c>
      <c r="Y183" s="36">
        <f>IFERROR(IF(W183="","",W183*0.01788),"")</f>
        <v>1.2516</v>
      </c>
      <c r="Z183" s="56"/>
      <c r="AA183" s="57"/>
      <c r="AE183" s="67"/>
      <c r="BB183" s="131" t="s">
        <v>76</v>
      </c>
      <c r="BL183" s="67">
        <f>IFERROR(W183*I183,"0")</f>
        <v>261.52000000000004</v>
      </c>
      <c r="BM183" s="67">
        <f>IFERROR(X183*I183,"0")</f>
        <v>261.52000000000004</v>
      </c>
      <c r="BN183" s="67">
        <f>IFERROR(W183/J183,"0")</f>
        <v>1</v>
      </c>
      <c r="BO183" s="67">
        <f>IFERROR(X183/J183,"0")</f>
        <v>1</v>
      </c>
    </row>
    <row r="184" spans="1:67" x14ac:dyDescent="0.2">
      <c r="A184" s="200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01"/>
      <c r="O184" s="209" t="s">
        <v>68</v>
      </c>
      <c r="P184" s="210"/>
      <c r="Q184" s="210"/>
      <c r="R184" s="210"/>
      <c r="S184" s="210"/>
      <c r="T184" s="210"/>
      <c r="U184" s="211"/>
      <c r="V184" s="37" t="s">
        <v>67</v>
      </c>
      <c r="W184" s="192">
        <f>IFERROR(SUM(W183:W183),"0")</f>
        <v>70</v>
      </c>
      <c r="X184" s="192">
        <f>IFERROR(SUM(X183:X183),"0")</f>
        <v>70</v>
      </c>
      <c r="Y184" s="192">
        <f>IFERROR(IF(Y183="",0,Y183),"0")</f>
        <v>1.2516</v>
      </c>
      <c r="Z184" s="193"/>
      <c r="AA184" s="193"/>
    </row>
    <row r="185" spans="1:67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01"/>
      <c r="O185" s="209" t="s">
        <v>68</v>
      </c>
      <c r="P185" s="210"/>
      <c r="Q185" s="210"/>
      <c r="R185" s="210"/>
      <c r="S185" s="210"/>
      <c r="T185" s="210"/>
      <c r="U185" s="211"/>
      <c r="V185" s="37" t="s">
        <v>69</v>
      </c>
      <c r="W185" s="192">
        <f>IFERROR(SUMPRODUCT(W183:W183*H183:H183),"0")</f>
        <v>210</v>
      </c>
      <c r="X185" s="192">
        <f>IFERROR(SUMPRODUCT(X183:X183*H183:H183),"0")</f>
        <v>210</v>
      </c>
      <c r="Y185" s="37"/>
      <c r="Z185" s="193"/>
      <c r="AA185" s="193"/>
    </row>
    <row r="186" spans="1:67" ht="27.75" customHeight="1" x14ac:dyDescent="0.2">
      <c r="A186" s="270" t="s">
        <v>242</v>
      </c>
      <c r="B186" s="271"/>
      <c r="C186" s="271"/>
      <c r="D186" s="271"/>
      <c r="E186" s="271"/>
      <c r="F186" s="271"/>
      <c r="G186" s="271"/>
      <c r="H186" s="271"/>
      <c r="I186" s="271"/>
      <c r="J186" s="271"/>
      <c r="K186" s="271"/>
      <c r="L186" s="271"/>
      <c r="M186" s="271"/>
      <c r="N186" s="271"/>
      <c r="O186" s="271"/>
      <c r="P186" s="271"/>
      <c r="Q186" s="271"/>
      <c r="R186" s="271"/>
      <c r="S186" s="271"/>
      <c r="T186" s="271"/>
      <c r="U186" s="271"/>
      <c r="V186" s="271"/>
      <c r="W186" s="271"/>
      <c r="X186" s="271"/>
      <c r="Y186" s="271"/>
      <c r="Z186" s="48"/>
      <c r="AA186" s="48"/>
    </row>
    <row r="187" spans="1:67" ht="16.5" customHeight="1" x14ac:dyDescent="0.25">
      <c r="A187" s="198" t="s">
        <v>243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85"/>
      <c r="AA187" s="185"/>
    </row>
    <row r="188" spans="1:67" ht="14.25" customHeight="1" x14ac:dyDescent="0.25">
      <c r="A188" s="202" t="s">
        <v>62</v>
      </c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86"/>
      <c r="AA188" s="186"/>
    </row>
    <row r="189" spans="1:67" ht="16.5" customHeight="1" x14ac:dyDescent="0.25">
      <c r="A189" s="54" t="s">
        <v>244</v>
      </c>
      <c r="B189" s="54" t="s">
        <v>245</v>
      </c>
      <c r="C189" s="31">
        <v>4301070913</v>
      </c>
      <c r="D189" s="204">
        <v>4607111036957</v>
      </c>
      <c r="E189" s="196"/>
      <c r="F189" s="189">
        <v>0.4</v>
      </c>
      <c r="G189" s="32">
        <v>8</v>
      </c>
      <c r="H189" s="189">
        <v>3.2</v>
      </c>
      <c r="I189" s="189">
        <v>3.44</v>
      </c>
      <c r="J189" s="32">
        <v>144</v>
      </c>
      <c r="K189" s="32" t="s">
        <v>65</v>
      </c>
      <c r="L189" s="33" t="s">
        <v>66</v>
      </c>
      <c r="M189" s="33"/>
      <c r="N189" s="32">
        <v>180</v>
      </c>
      <c r="O189" s="35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195"/>
      <c r="Q189" s="195"/>
      <c r="R189" s="195"/>
      <c r="S189" s="196"/>
      <c r="T189" s="34"/>
      <c r="U189" s="34"/>
      <c r="V189" s="35" t="s">
        <v>67</v>
      </c>
      <c r="W189" s="190">
        <v>0</v>
      </c>
      <c r="X189" s="191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x14ac:dyDescent="0.2">
      <c r="A190" s="200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01"/>
      <c r="O190" s="209" t="s">
        <v>68</v>
      </c>
      <c r="P190" s="210"/>
      <c r="Q190" s="210"/>
      <c r="R190" s="210"/>
      <c r="S190" s="210"/>
      <c r="T190" s="210"/>
      <c r="U190" s="211"/>
      <c r="V190" s="37" t="s">
        <v>67</v>
      </c>
      <c r="W190" s="192">
        <f>IFERROR(SUM(W189:W189),"0")</f>
        <v>0</v>
      </c>
      <c r="X190" s="192">
        <f>IFERROR(SUM(X189:X189),"0")</f>
        <v>0</v>
      </c>
      <c r="Y190" s="192">
        <f>IFERROR(IF(Y189="",0,Y189),"0")</f>
        <v>0</v>
      </c>
      <c r="Z190" s="193"/>
      <c r="AA190" s="193"/>
    </row>
    <row r="191" spans="1:67" x14ac:dyDescent="0.2">
      <c r="A191" s="199"/>
      <c r="B191" s="199"/>
      <c r="C191" s="199"/>
      <c r="D191" s="199"/>
      <c r="E191" s="199"/>
      <c r="F191" s="199"/>
      <c r="G191" s="199"/>
      <c r="H191" s="199"/>
      <c r="I191" s="199"/>
      <c r="J191" s="199"/>
      <c r="K191" s="199"/>
      <c r="L191" s="199"/>
      <c r="M191" s="199"/>
      <c r="N191" s="201"/>
      <c r="O191" s="209" t="s">
        <v>68</v>
      </c>
      <c r="P191" s="210"/>
      <c r="Q191" s="210"/>
      <c r="R191" s="210"/>
      <c r="S191" s="210"/>
      <c r="T191" s="210"/>
      <c r="U191" s="211"/>
      <c r="V191" s="37" t="s">
        <v>69</v>
      </c>
      <c r="W191" s="192">
        <f>IFERROR(SUMPRODUCT(W189:W189*H189:H189),"0")</f>
        <v>0</v>
      </c>
      <c r="X191" s="192">
        <f>IFERROR(SUMPRODUCT(X189:X189*H189:H189),"0")</f>
        <v>0</v>
      </c>
      <c r="Y191" s="37"/>
      <c r="Z191" s="193"/>
      <c r="AA191" s="193"/>
    </row>
    <row r="192" spans="1:67" ht="16.5" customHeight="1" x14ac:dyDescent="0.25">
      <c r="A192" s="198" t="s">
        <v>246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5"/>
      <c r="AA192" s="185"/>
    </row>
    <row r="193" spans="1:67" ht="14.25" customHeight="1" x14ac:dyDescent="0.25">
      <c r="A193" s="202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86"/>
      <c r="AA193" s="186"/>
    </row>
    <row r="194" spans="1:67" ht="16.5" customHeight="1" x14ac:dyDescent="0.25">
      <c r="A194" s="54" t="s">
        <v>247</v>
      </c>
      <c r="B194" s="54" t="s">
        <v>248</v>
      </c>
      <c r="C194" s="31">
        <v>4301070948</v>
      </c>
      <c r="D194" s="204">
        <v>4607111037022</v>
      </c>
      <c r="E194" s="196"/>
      <c r="F194" s="189">
        <v>0.7</v>
      </c>
      <c r="G194" s="32">
        <v>8</v>
      </c>
      <c r="H194" s="189">
        <v>5.6</v>
      </c>
      <c r="I194" s="189">
        <v>5.87</v>
      </c>
      <c r="J194" s="32">
        <v>84</v>
      </c>
      <c r="K194" s="32" t="s">
        <v>65</v>
      </c>
      <c r="L194" s="33" t="s">
        <v>66</v>
      </c>
      <c r="M194" s="33"/>
      <c r="N194" s="32">
        <v>180</v>
      </c>
      <c r="O194" s="29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195"/>
      <c r="Q194" s="195"/>
      <c r="R194" s="195"/>
      <c r="S194" s="196"/>
      <c r="T194" s="34"/>
      <c r="U194" s="34"/>
      <c r="V194" s="35" t="s">
        <v>67</v>
      </c>
      <c r="W194" s="190">
        <v>96</v>
      </c>
      <c r="X194" s="191">
        <f>IFERROR(IF(W194="","",W194),"")</f>
        <v>96</v>
      </c>
      <c r="Y194" s="36">
        <f>IFERROR(IF(W194="","",W194*0.0155),"")</f>
        <v>1.488</v>
      </c>
      <c r="Z194" s="56"/>
      <c r="AA194" s="57"/>
      <c r="AE194" s="67"/>
      <c r="BB194" s="133" t="s">
        <v>1</v>
      </c>
      <c r="BL194" s="67">
        <f>IFERROR(W194*I194,"0")</f>
        <v>563.52</v>
      </c>
      <c r="BM194" s="67">
        <f>IFERROR(X194*I194,"0")</f>
        <v>563.52</v>
      </c>
      <c r="BN194" s="67">
        <f>IFERROR(W194/J194,"0")</f>
        <v>1.1428571428571428</v>
      </c>
      <c r="BO194" s="67">
        <f>IFERROR(X194/J194,"0")</f>
        <v>1.1428571428571428</v>
      </c>
    </row>
    <row r="195" spans="1:67" ht="27" customHeight="1" x14ac:dyDescent="0.25">
      <c r="A195" s="54" t="s">
        <v>249</v>
      </c>
      <c r="B195" s="54" t="s">
        <v>250</v>
      </c>
      <c r="C195" s="31">
        <v>4301070990</v>
      </c>
      <c r="D195" s="204">
        <v>4607111038494</v>
      </c>
      <c r="E195" s="196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65</v>
      </c>
      <c r="L195" s="33" t="s">
        <v>66</v>
      </c>
      <c r="M195" s="33"/>
      <c r="N195" s="32">
        <v>180</v>
      </c>
      <c r="O195" s="22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195"/>
      <c r="Q195" s="195"/>
      <c r="R195" s="195"/>
      <c r="S195" s="196"/>
      <c r="T195" s="34"/>
      <c r="U195" s="34"/>
      <c r="V195" s="35" t="s">
        <v>67</v>
      </c>
      <c r="W195" s="190">
        <v>0</v>
      </c>
      <c r="X195" s="191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customHeight="1" x14ac:dyDescent="0.25">
      <c r="A196" s="54" t="s">
        <v>251</v>
      </c>
      <c r="B196" s="54" t="s">
        <v>252</v>
      </c>
      <c r="C196" s="31">
        <v>4301070966</v>
      </c>
      <c r="D196" s="204">
        <v>4607111038135</v>
      </c>
      <c r="E196" s="196"/>
      <c r="F196" s="189">
        <v>0.7</v>
      </c>
      <c r="G196" s="32">
        <v>8</v>
      </c>
      <c r="H196" s="189">
        <v>5.6</v>
      </c>
      <c r="I196" s="189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3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195"/>
      <c r="Q196" s="195"/>
      <c r="R196" s="195"/>
      <c r="S196" s="196"/>
      <c r="T196" s="34"/>
      <c r="U196" s="34"/>
      <c r="V196" s="35" t="s">
        <v>67</v>
      </c>
      <c r="W196" s="190">
        <v>12</v>
      </c>
      <c r="X196" s="191">
        <f>IFERROR(IF(W196="","",W196),"")</f>
        <v>12</v>
      </c>
      <c r="Y196" s="36">
        <f>IFERROR(IF(W196="","",W196*0.0155),"")</f>
        <v>0.186</v>
      </c>
      <c r="Z196" s="56"/>
      <c r="AA196" s="57"/>
      <c r="AE196" s="67"/>
      <c r="BB196" s="135" t="s">
        <v>1</v>
      </c>
      <c r="BL196" s="67">
        <f>IFERROR(W196*I196,"0")</f>
        <v>70.44</v>
      </c>
      <c r="BM196" s="67">
        <f>IFERROR(X196*I196,"0")</f>
        <v>70.44</v>
      </c>
      <c r="BN196" s="67">
        <f>IFERROR(W196/J196,"0")</f>
        <v>0.14285714285714285</v>
      </c>
      <c r="BO196" s="67">
        <f>IFERROR(X196/J196,"0")</f>
        <v>0.14285714285714285</v>
      </c>
    </row>
    <row r="197" spans="1:67" x14ac:dyDescent="0.2">
      <c r="A197" s="200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01"/>
      <c r="O197" s="209" t="s">
        <v>68</v>
      </c>
      <c r="P197" s="210"/>
      <c r="Q197" s="210"/>
      <c r="R197" s="210"/>
      <c r="S197" s="210"/>
      <c r="T197" s="210"/>
      <c r="U197" s="211"/>
      <c r="V197" s="37" t="s">
        <v>67</v>
      </c>
      <c r="W197" s="192">
        <f>IFERROR(SUM(W194:W196),"0")</f>
        <v>108</v>
      </c>
      <c r="X197" s="192">
        <f>IFERROR(SUM(X194:X196),"0")</f>
        <v>108</v>
      </c>
      <c r="Y197" s="192">
        <f>IFERROR(IF(Y194="",0,Y194),"0")+IFERROR(IF(Y195="",0,Y195),"0")+IFERROR(IF(Y196="",0,Y196),"0")</f>
        <v>1.6739999999999999</v>
      </c>
      <c r="Z197" s="193"/>
      <c r="AA197" s="193"/>
    </row>
    <row r="198" spans="1:67" x14ac:dyDescent="0.2">
      <c r="A198" s="199"/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201"/>
      <c r="O198" s="209" t="s">
        <v>68</v>
      </c>
      <c r="P198" s="210"/>
      <c r="Q198" s="210"/>
      <c r="R198" s="210"/>
      <c r="S198" s="210"/>
      <c r="T198" s="210"/>
      <c r="U198" s="211"/>
      <c r="V198" s="37" t="s">
        <v>69</v>
      </c>
      <c r="W198" s="192">
        <f>IFERROR(SUMPRODUCT(W194:W196*H194:H196),"0")</f>
        <v>604.79999999999995</v>
      </c>
      <c r="X198" s="192">
        <f>IFERROR(SUMPRODUCT(X194:X196*H194:H196),"0")</f>
        <v>604.79999999999995</v>
      </c>
      <c r="Y198" s="37"/>
      <c r="Z198" s="193"/>
      <c r="AA198" s="193"/>
    </row>
    <row r="199" spans="1:67" ht="16.5" customHeight="1" x14ac:dyDescent="0.25">
      <c r="A199" s="198" t="s">
        <v>253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85"/>
      <c r="AA199" s="185"/>
    </row>
    <row r="200" spans="1:67" ht="14.25" customHeight="1" x14ac:dyDescent="0.25">
      <c r="A200" s="202" t="s">
        <v>62</v>
      </c>
      <c r="B200" s="199"/>
      <c r="C200" s="199"/>
      <c r="D200" s="199"/>
      <c r="E200" s="199"/>
      <c r="F200" s="199"/>
      <c r="G200" s="199"/>
      <c r="H200" s="199"/>
      <c r="I200" s="199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86"/>
      <c r="AA200" s="186"/>
    </row>
    <row r="201" spans="1:67" ht="27" customHeight="1" x14ac:dyDescent="0.25">
      <c r="A201" s="54" t="s">
        <v>254</v>
      </c>
      <c r="B201" s="54" t="s">
        <v>255</v>
      </c>
      <c r="C201" s="31">
        <v>4301070996</v>
      </c>
      <c r="D201" s="204">
        <v>4607111038654</v>
      </c>
      <c r="E201" s="196"/>
      <c r="F201" s="189">
        <v>0.4</v>
      </c>
      <c r="G201" s="32">
        <v>16</v>
      </c>
      <c r="H201" s="189">
        <v>6.4</v>
      </c>
      <c r="I201" s="189">
        <v>6.63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1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195"/>
      <c r="Q201" s="195"/>
      <c r="R201" s="195"/>
      <c r="S201" s="196"/>
      <c r="T201" s="34"/>
      <c r="U201" s="34"/>
      <c r="V201" s="35" t="s">
        <v>67</v>
      </c>
      <c r="W201" s="190">
        <v>0</v>
      </c>
      <c r="X201" s="191">
        <f t="shared" ref="X201:X206" si="18">IFERROR(IF(W201="","",W201),"")</f>
        <v>0</v>
      </c>
      <c r="Y201" s="36">
        <f t="shared" ref="Y201:Y206" si="19">IFERROR(IF(W201="","",W201*0.0155),"")</f>
        <v>0</v>
      </c>
      <c r="Z201" s="56"/>
      <c r="AA201" s="57"/>
      <c r="AE201" s="67"/>
      <c r="BB201" s="136" t="s">
        <v>1</v>
      </c>
      <c r="BL201" s="67">
        <f t="shared" ref="BL201:BL206" si="20">IFERROR(W201*I201,"0")</f>
        <v>0</v>
      </c>
      <c r="BM201" s="67">
        <f t="shared" ref="BM201:BM206" si="21">IFERROR(X201*I201,"0")</f>
        <v>0</v>
      </c>
      <c r="BN201" s="67">
        <f t="shared" ref="BN201:BN206" si="22">IFERROR(W201/J201,"0")</f>
        <v>0</v>
      </c>
      <c r="BO201" s="67">
        <f t="shared" ref="BO201:BO206" si="23">IFERROR(X201/J201,"0")</f>
        <v>0</v>
      </c>
    </row>
    <row r="202" spans="1:67" ht="27" customHeight="1" x14ac:dyDescent="0.25">
      <c r="A202" s="54" t="s">
        <v>256</v>
      </c>
      <c r="B202" s="54" t="s">
        <v>257</v>
      </c>
      <c r="C202" s="31">
        <v>4301070997</v>
      </c>
      <c r="D202" s="204">
        <v>4607111038586</v>
      </c>
      <c r="E202" s="196"/>
      <c r="F202" s="189">
        <v>0.7</v>
      </c>
      <c r="G202" s="32">
        <v>8</v>
      </c>
      <c r="H202" s="189">
        <v>5.6</v>
      </c>
      <c r="I202" s="189">
        <v>5.83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1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195"/>
      <c r="Q202" s="195"/>
      <c r="R202" s="195"/>
      <c r="S202" s="196"/>
      <c r="T202" s="34"/>
      <c r="U202" s="34"/>
      <c r="V202" s="35" t="s">
        <v>67</v>
      </c>
      <c r="W202" s="190">
        <v>12</v>
      </c>
      <c r="X202" s="191">
        <f t="shared" si="18"/>
        <v>12</v>
      </c>
      <c r="Y202" s="36">
        <f t="shared" si="19"/>
        <v>0.186</v>
      </c>
      <c r="Z202" s="56"/>
      <c r="AA202" s="57"/>
      <c r="AE202" s="67"/>
      <c r="BB202" s="137" t="s">
        <v>1</v>
      </c>
      <c r="BL202" s="67">
        <f t="shared" si="20"/>
        <v>69.960000000000008</v>
      </c>
      <c r="BM202" s="67">
        <f t="shared" si="21"/>
        <v>69.960000000000008</v>
      </c>
      <c r="BN202" s="67">
        <f t="shared" si="22"/>
        <v>0.14285714285714285</v>
      </c>
      <c r="BO202" s="67">
        <f t="shared" si="23"/>
        <v>0.14285714285714285</v>
      </c>
    </row>
    <row r="203" spans="1:67" ht="27" customHeight="1" x14ac:dyDescent="0.25">
      <c r="A203" s="54" t="s">
        <v>258</v>
      </c>
      <c r="B203" s="54" t="s">
        <v>259</v>
      </c>
      <c r="C203" s="31">
        <v>4301070962</v>
      </c>
      <c r="D203" s="204">
        <v>4607111038609</v>
      </c>
      <c r="E203" s="196"/>
      <c r="F203" s="189">
        <v>0.4</v>
      </c>
      <c r="G203" s="32">
        <v>16</v>
      </c>
      <c r="H203" s="189">
        <v>6.4</v>
      </c>
      <c r="I203" s="189">
        <v>6.71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2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195"/>
      <c r="Q203" s="195"/>
      <c r="R203" s="195"/>
      <c r="S203" s="196"/>
      <c r="T203" s="34"/>
      <c r="U203" s="34"/>
      <c r="V203" s="35" t="s">
        <v>67</v>
      </c>
      <c r="W203" s="190">
        <v>0</v>
      </c>
      <c r="X203" s="191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260</v>
      </c>
      <c r="B204" s="54" t="s">
        <v>261</v>
      </c>
      <c r="C204" s="31">
        <v>4301070963</v>
      </c>
      <c r="D204" s="204">
        <v>4607111038630</v>
      </c>
      <c r="E204" s="196"/>
      <c r="F204" s="189">
        <v>0.7</v>
      </c>
      <c r="G204" s="32">
        <v>8</v>
      </c>
      <c r="H204" s="189">
        <v>5.6</v>
      </c>
      <c r="I204" s="189">
        <v>5.87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2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195"/>
      <c r="Q204" s="195"/>
      <c r="R204" s="195"/>
      <c r="S204" s="196"/>
      <c r="T204" s="34"/>
      <c r="U204" s="34"/>
      <c r="V204" s="35" t="s">
        <v>67</v>
      </c>
      <c r="W204" s="190">
        <v>0</v>
      </c>
      <c r="X204" s="191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262</v>
      </c>
      <c r="B205" s="54" t="s">
        <v>263</v>
      </c>
      <c r="C205" s="31">
        <v>4301070959</v>
      </c>
      <c r="D205" s="204">
        <v>4607111038616</v>
      </c>
      <c r="E205" s="196"/>
      <c r="F205" s="189">
        <v>0.4</v>
      </c>
      <c r="G205" s="32">
        <v>16</v>
      </c>
      <c r="H205" s="189">
        <v>6.4</v>
      </c>
      <c r="I205" s="189">
        <v>6.71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3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195"/>
      <c r="Q205" s="195"/>
      <c r="R205" s="195"/>
      <c r="S205" s="196"/>
      <c r="T205" s="34"/>
      <c r="U205" s="34"/>
      <c r="V205" s="35" t="s">
        <v>67</v>
      </c>
      <c r="W205" s="190">
        <v>0</v>
      </c>
      <c r="X205" s="191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264</v>
      </c>
      <c r="B206" s="54" t="s">
        <v>265</v>
      </c>
      <c r="C206" s="31">
        <v>4301070960</v>
      </c>
      <c r="D206" s="204">
        <v>4607111038623</v>
      </c>
      <c r="E206" s="196"/>
      <c r="F206" s="189">
        <v>0.7</v>
      </c>
      <c r="G206" s="32">
        <v>8</v>
      </c>
      <c r="H206" s="189">
        <v>5.6</v>
      </c>
      <c r="I206" s="189">
        <v>5.87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4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195"/>
      <c r="Q206" s="195"/>
      <c r="R206" s="195"/>
      <c r="S206" s="196"/>
      <c r="T206" s="34"/>
      <c r="U206" s="34"/>
      <c r="V206" s="35" t="s">
        <v>67</v>
      </c>
      <c r="W206" s="190">
        <v>12</v>
      </c>
      <c r="X206" s="191">
        <f t="shared" si="18"/>
        <v>12</v>
      </c>
      <c r="Y206" s="36">
        <f t="shared" si="19"/>
        <v>0.186</v>
      </c>
      <c r="Z206" s="56"/>
      <c r="AA206" s="57"/>
      <c r="AE206" s="67"/>
      <c r="BB206" s="141" t="s">
        <v>1</v>
      </c>
      <c r="BL206" s="67">
        <f t="shared" si="20"/>
        <v>70.44</v>
      </c>
      <c r="BM206" s="67">
        <f t="shared" si="21"/>
        <v>70.44</v>
      </c>
      <c r="BN206" s="67">
        <f t="shared" si="22"/>
        <v>0.14285714285714285</v>
      </c>
      <c r="BO206" s="67">
        <f t="shared" si="23"/>
        <v>0.14285714285714285</v>
      </c>
    </row>
    <row r="207" spans="1:67" x14ac:dyDescent="0.2">
      <c r="A207" s="200"/>
      <c r="B207" s="199"/>
      <c r="C207" s="199"/>
      <c r="D207" s="199"/>
      <c r="E207" s="199"/>
      <c r="F207" s="199"/>
      <c r="G207" s="199"/>
      <c r="H207" s="199"/>
      <c r="I207" s="199"/>
      <c r="J207" s="199"/>
      <c r="K207" s="199"/>
      <c r="L207" s="199"/>
      <c r="M207" s="199"/>
      <c r="N207" s="201"/>
      <c r="O207" s="209" t="s">
        <v>68</v>
      </c>
      <c r="P207" s="210"/>
      <c r="Q207" s="210"/>
      <c r="R207" s="210"/>
      <c r="S207" s="210"/>
      <c r="T207" s="210"/>
      <c r="U207" s="211"/>
      <c r="V207" s="37" t="s">
        <v>67</v>
      </c>
      <c r="W207" s="192">
        <f>IFERROR(SUM(W201:W206),"0")</f>
        <v>24</v>
      </c>
      <c r="X207" s="192">
        <f>IFERROR(SUM(X201:X206),"0")</f>
        <v>24</v>
      </c>
      <c r="Y207" s="192">
        <f>IFERROR(IF(Y201="",0,Y201),"0")+IFERROR(IF(Y202="",0,Y202),"0")+IFERROR(IF(Y203="",0,Y203),"0")+IFERROR(IF(Y204="",0,Y204),"0")+IFERROR(IF(Y205="",0,Y205),"0")+IFERROR(IF(Y206="",0,Y206),"0")</f>
        <v>0.372</v>
      </c>
      <c r="Z207" s="193"/>
      <c r="AA207" s="193"/>
    </row>
    <row r="208" spans="1:67" x14ac:dyDescent="0.2">
      <c r="A208" s="199"/>
      <c r="B208" s="199"/>
      <c r="C208" s="199"/>
      <c r="D208" s="199"/>
      <c r="E208" s="199"/>
      <c r="F208" s="199"/>
      <c r="G208" s="199"/>
      <c r="H208" s="199"/>
      <c r="I208" s="199"/>
      <c r="J208" s="199"/>
      <c r="K208" s="199"/>
      <c r="L208" s="199"/>
      <c r="M208" s="199"/>
      <c r="N208" s="201"/>
      <c r="O208" s="209" t="s">
        <v>68</v>
      </c>
      <c r="P208" s="210"/>
      <c r="Q208" s="210"/>
      <c r="R208" s="210"/>
      <c r="S208" s="210"/>
      <c r="T208" s="210"/>
      <c r="U208" s="211"/>
      <c r="V208" s="37" t="s">
        <v>69</v>
      </c>
      <c r="W208" s="192">
        <f>IFERROR(SUMPRODUCT(W201:W206*H201:H206),"0")</f>
        <v>134.39999999999998</v>
      </c>
      <c r="X208" s="192">
        <f>IFERROR(SUMPRODUCT(X201:X206*H201:H206),"0")</f>
        <v>134.39999999999998</v>
      </c>
      <c r="Y208" s="37"/>
      <c r="Z208" s="193"/>
      <c r="AA208" s="193"/>
    </row>
    <row r="209" spans="1:67" ht="16.5" customHeight="1" x14ac:dyDescent="0.25">
      <c r="A209" s="198" t="s">
        <v>266</v>
      </c>
      <c r="B209" s="199"/>
      <c r="C209" s="199"/>
      <c r="D209" s="199"/>
      <c r="E209" s="199"/>
      <c r="F209" s="199"/>
      <c r="G209" s="199"/>
      <c r="H209" s="199"/>
      <c r="I209" s="199"/>
      <c r="J209" s="199"/>
      <c r="K209" s="199"/>
      <c r="L209" s="199"/>
      <c r="M209" s="199"/>
      <c r="N209" s="199"/>
      <c r="O209" s="199"/>
      <c r="P209" s="199"/>
      <c r="Q209" s="199"/>
      <c r="R209" s="199"/>
      <c r="S209" s="199"/>
      <c r="T209" s="199"/>
      <c r="U209" s="199"/>
      <c r="V209" s="199"/>
      <c r="W209" s="199"/>
      <c r="X209" s="199"/>
      <c r="Y209" s="199"/>
      <c r="Z209" s="185"/>
      <c r="AA209" s="185"/>
    </row>
    <row r="210" spans="1:67" ht="14.25" customHeight="1" x14ac:dyDescent="0.25">
      <c r="A210" s="202" t="s">
        <v>62</v>
      </c>
      <c r="B210" s="199"/>
      <c r="C210" s="199"/>
      <c r="D210" s="199"/>
      <c r="E210" s="199"/>
      <c r="F210" s="199"/>
      <c r="G210" s="199"/>
      <c r="H210" s="199"/>
      <c r="I210" s="199"/>
      <c r="J210" s="199"/>
      <c r="K210" s="199"/>
      <c r="L210" s="199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186"/>
      <c r="AA210" s="186"/>
    </row>
    <row r="211" spans="1:67" ht="27" customHeight="1" x14ac:dyDescent="0.25">
      <c r="A211" s="54" t="s">
        <v>267</v>
      </c>
      <c r="B211" s="54" t="s">
        <v>268</v>
      </c>
      <c r="C211" s="31">
        <v>4301070915</v>
      </c>
      <c r="D211" s="204">
        <v>4607111035882</v>
      </c>
      <c r="E211" s="196"/>
      <c r="F211" s="189">
        <v>0.43</v>
      </c>
      <c r="G211" s="32">
        <v>16</v>
      </c>
      <c r="H211" s="189">
        <v>6.88</v>
      </c>
      <c r="I211" s="189">
        <v>7.19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3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195"/>
      <c r="Q211" s="195"/>
      <c r="R211" s="195"/>
      <c r="S211" s="196"/>
      <c r="T211" s="34"/>
      <c r="U211" s="34"/>
      <c r="V211" s="35" t="s">
        <v>67</v>
      </c>
      <c r="W211" s="190">
        <v>0</v>
      </c>
      <c r="X211" s="191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2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ht="27" customHeight="1" x14ac:dyDescent="0.25">
      <c r="A212" s="54" t="s">
        <v>269</v>
      </c>
      <c r="B212" s="54" t="s">
        <v>270</v>
      </c>
      <c r="C212" s="31">
        <v>4301070921</v>
      </c>
      <c r="D212" s="204">
        <v>4607111035905</v>
      </c>
      <c r="E212" s="196"/>
      <c r="F212" s="189">
        <v>0.9</v>
      </c>
      <c r="G212" s="32">
        <v>8</v>
      </c>
      <c r="H212" s="189">
        <v>7.2</v>
      </c>
      <c r="I212" s="189">
        <v>7.47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4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195"/>
      <c r="Q212" s="195"/>
      <c r="R212" s="195"/>
      <c r="S212" s="196"/>
      <c r="T212" s="34"/>
      <c r="U212" s="34"/>
      <c r="V212" s="35" t="s">
        <v>67</v>
      </c>
      <c r="W212" s="190">
        <v>0</v>
      </c>
      <c r="X212" s="191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271</v>
      </c>
      <c r="B213" s="54" t="s">
        <v>272</v>
      </c>
      <c r="C213" s="31">
        <v>4301070917</v>
      </c>
      <c r="D213" s="204">
        <v>4607111035912</v>
      </c>
      <c r="E213" s="196"/>
      <c r="F213" s="189">
        <v>0.43</v>
      </c>
      <c r="G213" s="32">
        <v>16</v>
      </c>
      <c r="H213" s="189">
        <v>6.88</v>
      </c>
      <c r="I213" s="189">
        <v>7.19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195"/>
      <c r="Q213" s="195"/>
      <c r="R213" s="195"/>
      <c r="S213" s="196"/>
      <c r="T213" s="34"/>
      <c r="U213" s="34"/>
      <c r="V213" s="35" t="s">
        <v>67</v>
      </c>
      <c r="W213" s="190">
        <v>0</v>
      </c>
      <c r="X213" s="191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273</v>
      </c>
      <c r="B214" s="54" t="s">
        <v>274</v>
      </c>
      <c r="C214" s="31">
        <v>4301070920</v>
      </c>
      <c r="D214" s="204">
        <v>4607111035929</v>
      </c>
      <c r="E214" s="196"/>
      <c r="F214" s="189">
        <v>0.9</v>
      </c>
      <c r="G214" s="32">
        <v>8</v>
      </c>
      <c r="H214" s="189">
        <v>7.2</v>
      </c>
      <c r="I214" s="189">
        <v>7.47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3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195"/>
      <c r="Q214" s="195"/>
      <c r="R214" s="195"/>
      <c r="S214" s="196"/>
      <c r="T214" s="34"/>
      <c r="U214" s="34"/>
      <c r="V214" s="35" t="s">
        <v>67</v>
      </c>
      <c r="W214" s="190">
        <v>60</v>
      </c>
      <c r="X214" s="191">
        <f>IFERROR(IF(W214="","",W214),"")</f>
        <v>60</v>
      </c>
      <c r="Y214" s="36">
        <f>IFERROR(IF(W214="","",W214*0.0155),"")</f>
        <v>0.92999999999999994</v>
      </c>
      <c r="Z214" s="56"/>
      <c r="AA214" s="57"/>
      <c r="AE214" s="67"/>
      <c r="BB214" s="145" t="s">
        <v>1</v>
      </c>
      <c r="BL214" s="67">
        <f>IFERROR(W214*I214,"0")</f>
        <v>448.2</v>
      </c>
      <c r="BM214" s="67">
        <f>IFERROR(X214*I214,"0")</f>
        <v>448.2</v>
      </c>
      <c r="BN214" s="67">
        <f>IFERROR(W214/J214,"0")</f>
        <v>0.7142857142857143</v>
      </c>
      <c r="BO214" s="67">
        <f>IFERROR(X214/J214,"0")</f>
        <v>0.7142857142857143</v>
      </c>
    </row>
    <row r="215" spans="1:67" x14ac:dyDescent="0.2">
      <c r="A215" s="200"/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201"/>
      <c r="O215" s="209" t="s">
        <v>68</v>
      </c>
      <c r="P215" s="210"/>
      <c r="Q215" s="210"/>
      <c r="R215" s="210"/>
      <c r="S215" s="210"/>
      <c r="T215" s="210"/>
      <c r="U215" s="211"/>
      <c r="V215" s="37" t="s">
        <v>67</v>
      </c>
      <c r="W215" s="192">
        <f>IFERROR(SUM(W211:W214),"0")</f>
        <v>60</v>
      </c>
      <c r="X215" s="192">
        <f>IFERROR(SUM(X211:X214),"0")</f>
        <v>60</v>
      </c>
      <c r="Y215" s="192">
        <f>IFERROR(IF(Y211="",0,Y211),"0")+IFERROR(IF(Y212="",0,Y212),"0")+IFERROR(IF(Y213="",0,Y213),"0")+IFERROR(IF(Y214="",0,Y214),"0")</f>
        <v>0.92999999999999994</v>
      </c>
      <c r="Z215" s="193"/>
      <c r="AA215" s="193"/>
    </row>
    <row r="216" spans="1:67" x14ac:dyDescent="0.2">
      <c r="A216" s="199"/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201"/>
      <c r="O216" s="209" t="s">
        <v>68</v>
      </c>
      <c r="P216" s="210"/>
      <c r="Q216" s="210"/>
      <c r="R216" s="210"/>
      <c r="S216" s="210"/>
      <c r="T216" s="210"/>
      <c r="U216" s="211"/>
      <c r="V216" s="37" t="s">
        <v>69</v>
      </c>
      <c r="W216" s="192">
        <f>IFERROR(SUMPRODUCT(W211:W214*H211:H214),"0")</f>
        <v>432</v>
      </c>
      <c r="X216" s="192">
        <f>IFERROR(SUMPRODUCT(X211:X214*H211:H214),"0")</f>
        <v>432</v>
      </c>
      <c r="Y216" s="37"/>
      <c r="Z216" s="193"/>
      <c r="AA216" s="193"/>
    </row>
    <row r="217" spans="1:67" ht="16.5" customHeight="1" x14ac:dyDescent="0.25">
      <c r="A217" s="198" t="s">
        <v>275</v>
      </c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85"/>
      <c r="AA217" s="185"/>
    </row>
    <row r="218" spans="1:67" ht="14.25" customHeight="1" x14ac:dyDescent="0.25">
      <c r="A218" s="202" t="s">
        <v>234</v>
      </c>
      <c r="B218" s="199"/>
      <c r="C218" s="199"/>
      <c r="D218" s="199"/>
      <c r="E218" s="199"/>
      <c r="F218" s="199"/>
      <c r="G218" s="199"/>
      <c r="H218" s="199"/>
      <c r="I218" s="199"/>
      <c r="J218" s="199"/>
      <c r="K218" s="199"/>
      <c r="L218" s="199"/>
      <c r="M218" s="199"/>
      <c r="N218" s="199"/>
      <c r="O218" s="199"/>
      <c r="P218" s="199"/>
      <c r="Q218" s="199"/>
      <c r="R218" s="199"/>
      <c r="S218" s="199"/>
      <c r="T218" s="199"/>
      <c r="U218" s="199"/>
      <c r="V218" s="199"/>
      <c r="W218" s="199"/>
      <c r="X218" s="199"/>
      <c r="Y218" s="199"/>
      <c r="Z218" s="186"/>
      <c r="AA218" s="186"/>
    </row>
    <row r="219" spans="1:67" ht="27" customHeight="1" x14ac:dyDescent="0.25">
      <c r="A219" s="54" t="s">
        <v>276</v>
      </c>
      <c r="B219" s="54" t="s">
        <v>277</v>
      </c>
      <c r="C219" s="31">
        <v>4301051320</v>
      </c>
      <c r="D219" s="204">
        <v>4680115881334</v>
      </c>
      <c r="E219" s="196"/>
      <c r="F219" s="189">
        <v>0.33</v>
      </c>
      <c r="G219" s="32">
        <v>6</v>
      </c>
      <c r="H219" s="189">
        <v>1.98</v>
      </c>
      <c r="I219" s="189">
        <v>2.27</v>
      </c>
      <c r="J219" s="32">
        <v>156</v>
      </c>
      <c r="K219" s="32" t="s">
        <v>65</v>
      </c>
      <c r="L219" s="33" t="s">
        <v>237</v>
      </c>
      <c r="M219" s="33"/>
      <c r="N219" s="32">
        <v>365</v>
      </c>
      <c r="O219" s="28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195"/>
      <c r="Q219" s="195"/>
      <c r="R219" s="195"/>
      <c r="S219" s="196"/>
      <c r="T219" s="34"/>
      <c r="U219" s="34"/>
      <c r="V219" s="35" t="s">
        <v>67</v>
      </c>
      <c r="W219" s="190">
        <v>0</v>
      </c>
      <c r="X219" s="191">
        <f>IFERROR(IF(W219="","",W219),"")</f>
        <v>0</v>
      </c>
      <c r="Y219" s="36">
        <f>IFERROR(IF(W219="","",W219*0.00753),"")</f>
        <v>0</v>
      </c>
      <c r="Z219" s="56"/>
      <c r="AA219" s="57"/>
      <c r="AE219" s="67"/>
      <c r="BB219" s="146" t="s">
        <v>238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x14ac:dyDescent="0.2">
      <c r="A220" s="200"/>
      <c r="B220" s="199"/>
      <c r="C220" s="199"/>
      <c r="D220" s="199"/>
      <c r="E220" s="199"/>
      <c r="F220" s="199"/>
      <c r="G220" s="199"/>
      <c r="H220" s="199"/>
      <c r="I220" s="199"/>
      <c r="J220" s="199"/>
      <c r="K220" s="199"/>
      <c r="L220" s="199"/>
      <c r="M220" s="199"/>
      <c r="N220" s="201"/>
      <c r="O220" s="209" t="s">
        <v>68</v>
      </c>
      <c r="P220" s="210"/>
      <c r="Q220" s="210"/>
      <c r="R220" s="210"/>
      <c r="S220" s="210"/>
      <c r="T220" s="210"/>
      <c r="U220" s="211"/>
      <c r="V220" s="37" t="s">
        <v>67</v>
      </c>
      <c r="W220" s="192">
        <f>IFERROR(SUM(W219:W219),"0")</f>
        <v>0</v>
      </c>
      <c r="X220" s="192">
        <f>IFERROR(SUM(X219:X219),"0")</f>
        <v>0</v>
      </c>
      <c r="Y220" s="192">
        <f>IFERROR(IF(Y219="",0,Y219),"0")</f>
        <v>0</v>
      </c>
      <c r="Z220" s="193"/>
      <c r="AA220" s="193"/>
    </row>
    <row r="221" spans="1:67" x14ac:dyDescent="0.2">
      <c r="A221" s="199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01"/>
      <c r="O221" s="209" t="s">
        <v>68</v>
      </c>
      <c r="P221" s="210"/>
      <c r="Q221" s="210"/>
      <c r="R221" s="210"/>
      <c r="S221" s="210"/>
      <c r="T221" s="210"/>
      <c r="U221" s="211"/>
      <c r="V221" s="37" t="s">
        <v>69</v>
      </c>
      <c r="W221" s="192">
        <f>IFERROR(SUMPRODUCT(W219:W219*H219:H219),"0")</f>
        <v>0</v>
      </c>
      <c r="X221" s="192">
        <f>IFERROR(SUMPRODUCT(X219:X219*H219:H219),"0")</f>
        <v>0</v>
      </c>
      <c r="Y221" s="37"/>
      <c r="Z221" s="193"/>
      <c r="AA221" s="193"/>
    </row>
    <row r="222" spans="1:67" ht="16.5" customHeight="1" x14ac:dyDescent="0.25">
      <c r="A222" s="198" t="s">
        <v>278</v>
      </c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199"/>
      <c r="O222" s="199"/>
      <c r="P222" s="199"/>
      <c r="Q222" s="199"/>
      <c r="R222" s="199"/>
      <c r="S222" s="199"/>
      <c r="T222" s="199"/>
      <c r="U222" s="199"/>
      <c r="V222" s="199"/>
      <c r="W222" s="199"/>
      <c r="X222" s="199"/>
      <c r="Y222" s="199"/>
      <c r="Z222" s="185"/>
      <c r="AA222" s="185"/>
    </row>
    <row r="223" spans="1:67" ht="14.25" customHeight="1" x14ac:dyDescent="0.25">
      <c r="A223" s="202" t="s">
        <v>62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6"/>
      <c r="AA223" s="186"/>
    </row>
    <row r="224" spans="1:67" ht="16.5" customHeight="1" x14ac:dyDescent="0.25">
      <c r="A224" s="54" t="s">
        <v>279</v>
      </c>
      <c r="B224" s="54" t="s">
        <v>280</v>
      </c>
      <c r="C224" s="31">
        <v>4301071033</v>
      </c>
      <c r="D224" s="204">
        <v>4607111035332</v>
      </c>
      <c r="E224" s="196"/>
      <c r="F224" s="189">
        <v>0.43</v>
      </c>
      <c r="G224" s="32">
        <v>16</v>
      </c>
      <c r="H224" s="189">
        <v>6.88</v>
      </c>
      <c r="I224" s="189">
        <v>7.2060000000000004</v>
      </c>
      <c r="J224" s="32">
        <v>84</v>
      </c>
      <c r="K224" s="32" t="s">
        <v>65</v>
      </c>
      <c r="L224" s="33" t="s">
        <v>66</v>
      </c>
      <c r="M224" s="33"/>
      <c r="N224" s="32">
        <v>180</v>
      </c>
      <c r="O224" s="194" t="s">
        <v>281</v>
      </c>
      <c r="P224" s="195"/>
      <c r="Q224" s="195"/>
      <c r="R224" s="195"/>
      <c r="S224" s="196"/>
      <c r="T224" s="34"/>
      <c r="U224" s="34"/>
      <c r="V224" s="35" t="s">
        <v>67</v>
      </c>
      <c r="W224" s="190">
        <v>0</v>
      </c>
      <c r="X224" s="191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7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16.5" customHeight="1" x14ac:dyDescent="0.25">
      <c r="A225" s="54" t="s">
        <v>282</v>
      </c>
      <c r="B225" s="54" t="s">
        <v>283</v>
      </c>
      <c r="C225" s="31">
        <v>4301071000</v>
      </c>
      <c r="D225" s="204">
        <v>4607111038708</v>
      </c>
      <c r="E225" s="196"/>
      <c r="F225" s="189">
        <v>0.8</v>
      </c>
      <c r="G225" s="32">
        <v>8</v>
      </c>
      <c r="H225" s="189">
        <v>6.4</v>
      </c>
      <c r="I225" s="189">
        <v>6.67</v>
      </c>
      <c r="J225" s="32">
        <v>84</v>
      </c>
      <c r="K225" s="32" t="s">
        <v>65</v>
      </c>
      <c r="L225" s="33" t="s">
        <v>66</v>
      </c>
      <c r="M225" s="33"/>
      <c r="N225" s="32">
        <v>180</v>
      </c>
      <c r="O225" s="35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195"/>
      <c r="Q225" s="195"/>
      <c r="R225" s="195"/>
      <c r="S225" s="196"/>
      <c r="T225" s="34"/>
      <c r="U225" s="34"/>
      <c r="V225" s="35" t="s">
        <v>67</v>
      </c>
      <c r="W225" s="190">
        <v>0</v>
      </c>
      <c r="X225" s="191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x14ac:dyDescent="0.2">
      <c r="A226" s="200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01"/>
      <c r="O226" s="209" t="s">
        <v>68</v>
      </c>
      <c r="P226" s="210"/>
      <c r="Q226" s="210"/>
      <c r="R226" s="210"/>
      <c r="S226" s="210"/>
      <c r="T226" s="210"/>
      <c r="U226" s="211"/>
      <c r="V226" s="37" t="s">
        <v>67</v>
      </c>
      <c r="W226" s="192">
        <f>IFERROR(SUM(W224:W225),"0")</f>
        <v>0</v>
      </c>
      <c r="X226" s="192">
        <f>IFERROR(SUM(X224:X225),"0")</f>
        <v>0</v>
      </c>
      <c r="Y226" s="192">
        <f>IFERROR(IF(Y224="",0,Y224),"0")+IFERROR(IF(Y225="",0,Y225),"0")</f>
        <v>0</v>
      </c>
      <c r="Z226" s="193"/>
      <c r="AA226" s="193"/>
    </row>
    <row r="227" spans="1:67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01"/>
      <c r="O227" s="209" t="s">
        <v>68</v>
      </c>
      <c r="P227" s="210"/>
      <c r="Q227" s="210"/>
      <c r="R227" s="210"/>
      <c r="S227" s="210"/>
      <c r="T227" s="210"/>
      <c r="U227" s="211"/>
      <c r="V227" s="37" t="s">
        <v>69</v>
      </c>
      <c r="W227" s="192">
        <f>IFERROR(SUMPRODUCT(W224:W225*H224:H225),"0")</f>
        <v>0</v>
      </c>
      <c r="X227" s="192">
        <f>IFERROR(SUMPRODUCT(X224:X225*H224:H225),"0")</f>
        <v>0</v>
      </c>
      <c r="Y227" s="37"/>
      <c r="Z227" s="193"/>
      <c r="AA227" s="193"/>
    </row>
    <row r="228" spans="1:67" ht="27.75" customHeight="1" x14ac:dyDescent="0.2">
      <c r="A228" s="270" t="s">
        <v>284</v>
      </c>
      <c r="B228" s="271"/>
      <c r="C228" s="271"/>
      <c r="D228" s="271"/>
      <c r="E228" s="271"/>
      <c r="F228" s="271"/>
      <c r="G228" s="271"/>
      <c r="H228" s="271"/>
      <c r="I228" s="271"/>
      <c r="J228" s="271"/>
      <c r="K228" s="271"/>
      <c r="L228" s="271"/>
      <c r="M228" s="271"/>
      <c r="N228" s="271"/>
      <c r="O228" s="271"/>
      <c r="P228" s="271"/>
      <c r="Q228" s="271"/>
      <c r="R228" s="271"/>
      <c r="S228" s="271"/>
      <c r="T228" s="271"/>
      <c r="U228" s="271"/>
      <c r="V228" s="271"/>
      <c r="W228" s="271"/>
      <c r="X228" s="271"/>
      <c r="Y228" s="271"/>
      <c r="Z228" s="48"/>
      <c r="AA228" s="48"/>
    </row>
    <row r="229" spans="1:67" ht="16.5" customHeight="1" x14ac:dyDescent="0.25">
      <c r="A229" s="198" t="s">
        <v>285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85"/>
      <c r="AA229" s="185"/>
    </row>
    <row r="230" spans="1:67" ht="14.25" customHeight="1" x14ac:dyDescent="0.25">
      <c r="A230" s="202" t="s">
        <v>62</v>
      </c>
      <c r="B230" s="199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199"/>
      <c r="O230" s="199"/>
      <c r="P230" s="199"/>
      <c r="Q230" s="199"/>
      <c r="R230" s="199"/>
      <c r="S230" s="199"/>
      <c r="T230" s="199"/>
      <c r="U230" s="199"/>
      <c r="V230" s="199"/>
      <c r="W230" s="199"/>
      <c r="X230" s="199"/>
      <c r="Y230" s="199"/>
      <c r="Z230" s="186"/>
      <c r="AA230" s="186"/>
    </row>
    <row r="231" spans="1:67" ht="27" customHeight="1" x14ac:dyDescent="0.25">
      <c r="A231" s="54" t="s">
        <v>286</v>
      </c>
      <c r="B231" s="54" t="s">
        <v>287</v>
      </c>
      <c r="C231" s="31">
        <v>4301071029</v>
      </c>
      <c r="D231" s="204">
        <v>4607111035899</v>
      </c>
      <c r="E231" s="196"/>
      <c r="F231" s="189">
        <v>1</v>
      </c>
      <c r="G231" s="32">
        <v>5</v>
      </c>
      <c r="H231" s="189">
        <v>5</v>
      </c>
      <c r="I231" s="189">
        <v>5.2619999999999996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83" t="s">
        <v>288</v>
      </c>
      <c r="P231" s="195"/>
      <c r="Q231" s="195"/>
      <c r="R231" s="195"/>
      <c r="S231" s="196"/>
      <c r="T231" s="34"/>
      <c r="U231" s="34"/>
      <c r="V231" s="35" t="s">
        <v>67</v>
      </c>
      <c r="W231" s="190">
        <v>72</v>
      </c>
      <c r="X231" s="191">
        <f>IFERROR(IF(W231="","",W231),"")</f>
        <v>72</v>
      </c>
      <c r="Y231" s="36">
        <f>IFERROR(IF(W231="","",W231*0.0155),"")</f>
        <v>1.1160000000000001</v>
      </c>
      <c r="Z231" s="56"/>
      <c r="AA231" s="57"/>
      <c r="AE231" s="67"/>
      <c r="BB231" s="149" t="s">
        <v>1</v>
      </c>
      <c r="BL231" s="67">
        <f>IFERROR(W231*I231,"0")</f>
        <v>378.86399999999998</v>
      </c>
      <c r="BM231" s="67">
        <f>IFERROR(X231*I231,"0")</f>
        <v>378.86399999999998</v>
      </c>
      <c r="BN231" s="67">
        <f>IFERROR(W231/J231,"0")</f>
        <v>0.8571428571428571</v>
      </c>
      <c r="BO231" s="67">
        <f>IFERROR(X231/J231,"0")</f>
        <v>0.8571428571428571</v>
      </c>
    </row>
    <row r="232" spans="1:67" x14ac:dyDescent="0.2">
      <c r="A232" s="200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01"/>
      <c r="O232" s="209" t="s">
        <v>68</v>
      </c>
      <c r="P232" s="210"/>
      <c r="Q232" s="210"/>
      <c r="R232" s="210"/>
      <c r="S232" s="210"/>
      <c r="T232" s="210"/>
      <c r="U232" s="211"/>
      <c r="V232" s="37" t="s">
        <v>67</v>
      </c>
      <c r="W232" s="192">
        <f>IFERROR(SUM(W231:W231),"0")</f>
        <v>72</v>
      </c>
      <c r="X232" s="192">
        <f>IFERROR(SUM(X231:X231),"0")</f>
        <v>72</v>
      </c>
      <c r="Y232" s="192">
        <f>IFERROR(IF(Y231="",0,Y231),"0")</f>
        <v>1.1160000000000001</v>
      </c>
      <c r="Z232" s="193"/>
      <c r="AA232" s="193"/>
    </row>
    <row r="233" spans="1:67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01"/>
      <c r="O233" s="209" t="s">
        <v>68</v>
      </c>
      <c r="P233" s="210"/>
      <c r="Q233" s="210"/>
      <c r="R233" s="210"/>
      <c r="S233" s="210"/>
      <c r="T233" s="210"/>
      <c r="U233" s="211"/>
      <c r="V233" s="37" t="s">
        <v>69</v>
      </c>
      <c r="W233" s="192">
        <f>IFERROR(SUMPRODUCT(W231:W231*H231:H231),"0")</f>
        <v>360</v>
      </c>
      <c r="X233" s="192">
        <f>IFERROR(SUMPRODUCT(X231:X231*H231:H231),"0")</f>
        <v>360</v>
      </c>
      <c r="Y233" s="37"/>
      <c r="Z233" s="193"/>
      <c r="AA233" s="193"/>
    </row>
    <row r="234" spans="1:67" ht="16.5" customHeight="1" x14ac:dyDescent="0.25">
      <c r="A234" s="198" t="s">
        <v>289</v>
      </c>
      <c r="B234" s="199"/>
      <c r="C234" s="199"/>
      <c r="D234" s="199"/>
      <c r="E234" s="199"/>
      <c r="F234" s="199"/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85"/>
      <c r="AA234" s="185"/>
    </row>
    <row r="235" spans="1:67" ht="14.25" customHeight="1" x14ac:dyDescent="0.25">
      <c r="A235" s="202" t="s">
        <v>62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6"/>
      <c r="AA235" s="186"/>
    </row>
    <row r="236" spans="1:67" ht="27" customHeight="1" x14ac:dyDescent="0.25">
      <c r="A236" s="54" t="s">
        <v>290</v>
      </c>
      <c r="B236" s="54" t="s">
        <v>291</v>
      </c>
      <c r="C236" s="31">
        <v>4301070870</v>
      </c>
      <c r="D236" s="204">
        <v>4607111036711</v>
      </c>
      <c r="E236" s="196"/>
      <c r="F236" s="189">
        <v>0.8</v>
      </c>
      <c r="G236" s="32">
        <v>8</v>
      </c>
      <c r="H236" s="189">
        <v>6.4</v>
      </c>
      <c r="I236" s="189">
        <v>6.67</v>
      </c>
      <c r="J236" s="32">
        <v>84</v>
      </c>
      <c r="K236" s="32" t="s">
        <v>65</v>
      </c>
      <c r="L236" s="33" t="s">
        <v>66</v>
      </c>
      <c r="M236" s="33"/>
      <c r="N236" s="32">
        <v>90</v>
      </c>
      <c r="O236" s="25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195"/>
      <c r="Q236" s="195"/>
      <c r="R236" s="195"/>
      <c r="S236" s="196"/>
      <c r="T236" s="34"/>
      <c r="U236" s="34"/>
      <c r="V236" s="35" t="s">
        <v>67</v>
      </c>
      <c r="W236" s="190">
        <v>0</v>
      </c>
      <c r="X236" s="191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0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t="27" customHeight="1" x14ac:dyDescent="0.25">
      <c r="A237" s="54" t="s">
        <v>292</v>
      </c>
      <c r="B237" s="54" t="s">
        <v>293</v>
      </c>
      <c r="C237" s="31">
        <v>4301070991</v>
      </c>
      <c r="D237" s="204">
        <v>4607111038180</v>
      </c>
      <c r="E237" s="196"/>
      <c r="F237" s="189">
        <v>0.4</v>
      </c>
      <c r="G237" s="32">
        <v>16</v>
      </c>
      <c r="H237" s="189">
        <v>6.4</v>
      </c>
      <c r="I237" s="189">
        <v>6.71</v>
      </c>
      <c r="J237" s="32">
        <v>84</v>
      </c>
      <c r="K237" s="32" t="s">
        <v>65</v>
      </c>
      <c r="L237" s="33" t="s">
        <v>66</v>
      </c>
      <c r="M237" s="33"/>
      <c r="N237" s="32">
        <v>180</v>
      </c>
      <c r="O237" s="278" t="s">
        <v>294</v>
      </c>
      <c r="P237" s="195"/>
      <c r="Q237" s="195"/>
      <c r="R237" s="195"/>
      <c r="S237" s="196"/>
      <c r="T237" s="34"/>
      <c r="U237" s="34"/>
      <c r="V237" s="35" t="s">
        <v>67</v>
      </c>
      <c r="W237" s="190">
        <v>0</v>
      </c>
      <c r="X237" s="191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x14ac:dyDescent="0.2">
      <c r="A238" s="200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01"/>
      <c r="O238" s="209" t="s">
        <v>68</v>
      </c>
      <c r="P238" s="210"/>
      <c r="Q238" s="210"/>
      <c r="R238" s="210"/>
      <c r="S238" s="210"/>
      <c r="T238" s="210"/>
      <c r="U238" s="211"/>
      <c r="V238" s="37" t="s">
        <v>67</v>
      </c>
      <c r="W238" s="192">
        <f>IFERROR(SUM(W236:W237),"0")</f>
        <v>0</v>
      </c>
      <c r="X238" s="192">
        <f>IFERROR(SUM(X236:X237),"0")</f>
        <v>0</v>
      </c>
      <c r="Y238" s="192">
        <f>IFERROR(IF(Y236="",0,Y236),"0")+IFERROR(IF(Y237="",0,Y237),"0")</f>
        <v>0</v>
      </c>
      <c r="Z238" s="193"/>
      <c r="AA238" s="193"/>
    </row>
    <row r="239" spans="1:67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01"/>
      <c r="O239" s="209" t="s">
        <v>68</v>
      </c>
      <c r="P239" s="210"/>
      <c r="Q239" s="210"/>
      <c r="R239" s="210"/>
      <c r="S239" s="210"/>
      <c r="T239" s="210"/>
      <c r="U239" s="211"/>
      <c r="V239" s="37" t="s">
        <v>69</v>
      </c>
      <c r="W239" s="192">
        <f>IFERROR(SUMPRODUCT(W236:W237*H236:H237),"0")</f>
        <v>0</v>
      </c>
      <c r="X239" s="192">
        <f>IFERROR(SUMPRODUCT(X236:X237*H236:H237),"0")</f>
        <v>0</v>
      </c>
      <c r="Y239" s="37"/>
      <c r="Z239" s="193"/>
      <c r="AA239" s="193"/>
    </row>
    <row r="240" spans="1:67" ht="27.75" customHeight="1" x14ac:dyDescent="0.2">
      <c r="A240" s="270" t="s">
        <v>295</v>
      </c>
      <c r="B240" s="271"/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48"/>
      <c r="AA240" s="48"/>
    </row>
    <row r="241" spans="1:67" ht="16.5" customHeight="1" x14ac:dyDescent="0.25">
      <c r="A241" s="198" t="s">
        <v>295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5"/>
      <c r="AA241" s="185"/>
    </row>
    <row r="242" spans="1:67" ht="14.25" customHeight="1" x14ac:dyDescent="0.25">
      <c r="A242" s="202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86"/>
      <c r="AA242" s="186"/>
    </row>
    <row r="243" spans="1:67" ht="27" customHeight="1" x14ac:dyDescent="0.25">
      <c r="A243" s="54" t="s">
        <v>296</v>
      </c>
      <c r="B243" s="54" t="s">
        <v>297</v>
      </c>
      <c r="C243" s="31">
        <v>4301071014</v>
      </c>
      <c r="D243" s="204">
        <v>4640242181264</v>
      </c>
      <c r="E243" s="196"/>
      <c r="F243" s="189">
        <v>0.7</v>
      </c>
      <c r="G243" s="32">
        <v>10</v>
      </c>
      <c r="H243" s="189">
        <v>7</v>
      </c>
      <c r="I243" s="189">
        <v>7.28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68" t="s">
        <v>298</v>
      </c>
      <c r="P243" s="195"/>
      <c r="Q243" s="195"/>
      <c r="R243" s="195"/>
      <c r="S243" s="196"/>
      <c r="T243" s="34"/>
      <c r="U243" s="34"/>
      <c r="V243" s="35" t="s">
        <v>67</v>
      </c>
      <c r="W243" s="190">
        <v>12</v>
      </c>
      <c r="X243" s="191">
        <f>IFERROR(IF(W243="","",W243),"")</f>
        <v>12</v>
      </c>
      <c r="Y243" s="36">
        <f>IFERROR(IF(W243="","",W243*0.0155),"")</f>
        <v>0.186</v>
      </c>
      <c r="Z243" s="56"/>
      <c r="AA243" s="57"/>
      <c r="AE243" s="67"/>
      <c r="BB243" s="152" t="s">
        <v>1</v>
      </c>
      <c r="BL243" s="67">
        <f>IFERROR(W243*I243,"0")</f>
        <v>87.36</v>
      </c>
      <c r="BM243" s="67">
        <f>IFERROR(X243*I243,"0")</f>
        <v>87.36</v>
      </c>
      <c r="BN243" s="67">
        <f>IFERROR(W243/J243,"0")</f>
        <v>0.14285714285714285</v>
      </c>
      <c r="BO243" s="67">
        <f>IFERROR(X243/J243,"0")</f>
        <v>0.14285714285714285</v>
      </c>
    </row>
    <row r="244" spans="1:67" ht="27" customHeight="1" x14ac:dyDescent="0.25">
      <c r="A244" s="54" t="s">
        <v>299</v>
      </c>
      <c r="B244" s="54" t="s">
        <v>300</v>
      </c>
      <c r="C244" s="31">
        <v>4301071021</v>
      </c>
      <c r="D244" s="204">
        <v>4640242181325</v>
      </c>
      <c r="E244" s="196"/>
      <c r="F244" s="189">
        <v>0.7</v>
      </c>
      <c r="G244" s="32">
        <v>10</v>
      </c>
      <c r="H244" s="189">
        <v>7</v>
      </c>
      <c r="I244" s="189">
        <v>7.28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275" t="s">
        <v>301</v>
      </c>
      <c r="P244" s="195"/>
      <c r="Q244" s="195"/>
      <c r="R244" s="195"/>
      <c r="S244" s="196"/>
      <c r="T244" s="34"/>
      <c r="U244" s="34"/>
      <c r="V244" s="35" t="s">
        <v>67</v>
      </c>
      <c r="W244" s="190">
        <v>12</v>
      </c>
      <c r="X244" s="191">
        <f>IFERROR(IF(W244="","",W244),"")</f>
        <v>12</v>
      </c>
      <c r="Y244" s="36">
        <f>IFERROR(IF(W244="","",W244*0.0155),"")</f>
        <v>0.186</v>
      </c>
      <c r="Z244" s="56"/>
      <c r="AA244" s="57"/>
      <c r="AE244" s="67"/>
      <c r="BB244" s="153" t="s">
        <v>1</v>
      </c>
      <c r="BL244" s="67">
        <f>IFERROR(W244*I244,"0")</f>
        <v>87.36</v>
      </c>
      <c r="BM244" s="67">
        <f>IFERROR(X244*I244,"0")</f>
        <v>87.36</v>
      </c>
      <c r="BN244" s="67">
        <f>IFERROR(W244/J244,"0")</f>
        <v>0.14285714285714285</v>
      </c>
      <c r="BO244" s="67">
        <f>IFERROR(X244/J244,"0")</f>
        <v>0.14285714285714285</v>
      </c>
    </row>
    <row r="245" spans="1:67" ht="27" customHeight="1" x14ac:dyDescent="0.25">
      <c r="A245" s="54" t="s">
        <v>302</v>
      </c>
      <c r="B245" s="54" t="s">
        <v>303</v>
      </c>
      <c r="C245" s="31">
        <v>4301070993</v>
      </c>
      <c r="D245" s="204">
        <v>4640242180670</v>
      </c>
      <c r="E245" s="196"/>
      <c r="F245" s="189">
        <v>1</v>
      </c>
      <c r="G245" s="32">
        <v>6</v>
      </c>
      <c r="H245" s="189">
        <v>6</v>
      </c>
      <c r="I245" s="189">
        <v>6.23</v>
      </c>
      <c r="J245" s="32">
        <v>84</v>
      </c>
      <c r="K245" s="32" t="s">
        <v>65</v>
      </c>
      <c r="L245" s="33" t="s">
        <v>66</v>
      </c>
      <c r="M245" s="33"/>
      <c r="N245" s="32">
        <v>180</v>
      </c>
      <c r="O245" s="286" t="s">
        <v>304</v>
      </c>
      <c r="P245" s="195"/>
      <c r="Q245" s="195"/>
      <c r="R245" s="195"/>
      <c r="S245" s="196"/>
      <c r="T245" s="34"/>
      <c r="U245" s="34"/>
      <c r="V245" s="35" t="s">
        <v>67</v>
      </c>
      <c r="W245" s="190">
        <v>0</v>
      </c>
      <c r="X245" s="191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x14ac:dyDescent="0.2">
      <c r="A246" s="200"/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201"/>
      <c r="O246" s="209" t="s">
        <v>68</v>
      </c>
      <c r="P246" s="210"/>
      <c r="Q246" s="210"/>
      <c r="R246" s="210"/>
      <c r="S246" s="210"/>
      <c r="T246" s="210"/>
      <c r="U246" s="211"/>
      <c r="V246" s="37" t="s">
        <v>67</v>
      </c>
      <c r="W246" s="192">
        <f>IFERROR(SUM(W243:W245),"0")</f>
        <v>24</v>
      </c>
      <c r="X246" s="192">
        <f>IFERROR(SUM(X243:X245),"0")</f>
        <v>24</v>
      </c>
      <c r="Y246" s="192">
        <f>IFERROR(IF(Y243="",0,Y243),"0")+IFERROR(IF(Y244="",0,Y244),"0")+IFERROR(IF(Y245="",0,Y245),"0")</f>
        <v>0.372</v>
      </c>
      <c r="Z246" s="193"/>
      <c r="AA246" s="193"/>
    </row>
    <row r="247" spans="1:67" x14ac:dyDescent="0.2">
      <c r="A247" s="199"/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201"/>
      <c r="O247" s="209" t="s">
        <v>68</v>
      </c>
      <c r="P247" s="210"/>
      <c r="Q247" s="210"/>
      <c r="R247" s="210"/>
      <c r="S247" s="210"/>
      <c r="T247" s="210"/>
      <c r="U247" s="211"/>
      <c r="V247" s="37" t="s">
        <v>69</v>
      </c>
      <c r="W247" s="192">
        <f>IFERROR(SUMPRODUCT(W243:W245*H243:H245),"0")</f>
        <v>168</v>
      </c>
      <c r="X247" s="192">
        <f>IFERROR(SUMPRODUCT(X243:X245*H243:H245),"0")</f>
        <v>168</v>
      </c>
      <c r="Y247" s="37"/>
      <c r="Z247" s="193"/>
      <c r="AA247" s="193"/>
    </row>
    <row r="248" spans="1:67" ht="14.25" customHeight="1" x14ac:dyDescent="0.25">
      <c r="A248" s="202" t="s">
        <v>128</v>
      </c>
      <c r="B248" s="199"/>
      <c r="C248" s="199"/>
      <c r="D248" s="199"/>
      <c r="E248" s="199"/>
      <c r="F248" s="199"/>
      <c r="G248" s="199"/>
      <c r="H248" s="199"/>
      <c r="I248" s="199"/>
      <c r="J248" s="199"/>
      <c r="K248" s="199"/>
      <c r="L248" s="199"/>
      <c r="M248" s="199"/>
      <c r="N248" s="199"/>
      <c r="O248" s="199"/>
      <c r="P248" s="199"/>
      <c r="Q248" s="199"/>
      <c r="R248" s="199"/>
      <c r="S248" s="199"/>
      <c r="T248" s="199"/>
      <c r="U248" s="199"/>
      <c r="V248" s="199"/>
      <c r="W248" s="199"/>
      <c r="X248" s="199"/>
      <c r="Y248" s="199"/>
      <c r="Z248" s="186"/>
      <c r="AA248" s="186"/>
    </row>
    <row r="249" spans="1:67" ht="27" customHeight="1" x14ac:dyDescent="0.25">
      <c r="A249" s="54" t="s">
        <v>305</v>
      </c>
      <c r="B249" s="54" t="s">
        <v>306</v>
      </c>
      <c r="C249" s="31">
        <v>4301135375</v>
      </c>
      <c r="D249" s="204">
        <v>4640242181486</v>
      </c>
      <c r="E249" s="196"/>
      <c r="F249" s="189">
        <v>3.7</v>
      </c>
      <c r="G249" s="32">
        <v>1</v>
      </c>
      <c r="H249" s="189">
        <v>3.7</v>
      </c>
      <c r="I249" s="189">
        <v>3.8919999999999999</v>
      </c>
      <c r="J249" s="32">
        <v>126</v>
      </c>
      <c r="K249" s="32" t="s">
        <v>75</v>
      </c>
      <c r="L249" s="33" t="s">
        <v>66</v>
      </c>
      <c r="M249" s="33"/>
      <c r="N249" s="32">
        <v>180</v>
      </c>
      <c r="O249" s="381" t="s">
        <v>307</v>
      </c>
      <c r="P249" s="195"/>
      <c r="Q249" s="195"/>
      <c r="R249" s="195"/>
      <c r="S249" s="196"/>
      <c r="T249" s="34"/>
      <c r="U249" s="34"/>
      <c r="V249" s="35" t="s">
        <v>67</v>
      </c>
      <c r="W249" s="190">
        <v>0</v>
      </c>
      <c r="X249" s="191">
        <f>IFERROR(IF(W249="","",W249),"")</f>
        <v>0</v>
      </c>
      <c r="Y249" s="36">
        <f>IFERROR(IF(W249="","",W249*0.00936),"")</f>
        <v>0</v>
      </c>
      <c r="Z249" s="56"/>
      <c r="AA249" s="57"/>
      <c r="AE249" s="67"/>
      <c r="BB249" s="155" t="s">
        <v>76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37.5" customHeight="1" x14ac:dyDescent="0.25">
      <c r="A250" s="54" t="s">
        <v>308</v>
      </c>
      <c r="B250" s="54" t="s">
        <v>309</v>
      </c>
      <c r="C250" s="31">
        <v>4301135403</v>
      </c>
      <c r="D250" s="204">
        <v>4640242181509</v>
      </c>
      <c r="E250" s="196"/>
      <c r="F250" s="189">
        <v>3.7</v>
      </c>
      <c r="G250" s="32">
        <v>1</v>
      </c>
      <c r="H250" s="189">
        <v>3.7</v>
      </c>
      <c r="I250" s="189">
        <v>3.8919999999999999</v>
      </c>
      <c r="J250" s="32">
        <v>126</v>
      </c>
      <c r="K250" s="32" t="s">
        <v>75</v>
      </c>
      <c r="L250" s="33" t="s">
        <v>66</v>
      </c>
      <c r="M250" s="33"/>
      <c r="N250" s="32">
        <v>180</v>
      </c>
      <c r="O250" s="340" t="s">
        <v>310</v>
      </c>
      <c r="P250" s="195"/>
      <c r="Q250" s="195"/>
      <c r="R250" s="195"/>
      <c r="S250" s="196"/>
      <c r="T250" s="34"/>
      <c r="U250" s="34"/>
      <c r="V250" s="35" t="s">
        <v>67</v>
      </c>
      <c r="W250" s="190">
        <v>0</v>
      </c>
      <c r="X250" s="191">
        <f>IFERROR(IF(W250="","",W250),"")</f>
        <v>0</v>
      </c>
      <c r="Y250" s="36">
        <f>IFERROR(IF(W250="","",W250*0.00936),"")</f>
        <v>0</v>
      </c>
      <c r="Z250" s="56"/>
      <c r="AA250" s="57"/>
      <c r="AE250" s="67"/>
      <c r="BB250" s="156" t="s">
        <v>76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311</v>
      </c>
      <c r="B251" s="54" t="s">
        <v>312</v>
      </c>
      <c r="C251" s="31">
        <v>4301135394</v>
      </c>
      <c r="D251" s="204">
        <v>4640242181561</v>
      </c>
      <c r="E251" s="196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75</v>
      </c>
      <c r="L251" s="33" t="s">
        <v>66</v>
      </c>
      <c r="M251" s="33"/>
      <c r="N251" s="32">
        <v>180</v>
      </c>
      <c r="O251" s="355" t="s">
        <v>313</v>
      </c>
      <c r="P251" s="195"/>
      <c r="Q251" s="195"/>
      <c r="R251" s="195"/>
      <c r="S251" s="196"/>
      <c r="T251" s="34"/>
      <c r="U251" s="34"/>
      <c r="V251" s="35" t="s">
        <v>67</v>
      </c>
      <c r="W251" s="190">
        <v>42</v>
      </c>
      <c r="X251" s="191">
        <f>IFERROR(IF(W251="","",W251),"")</f>
        <v>42</v>
      </c>
      <c r="Y251" s="36">
        <f>IFERROR(IF(W251="","",W251*0.00936),"")</f>
        <v>0.39312000000000002</v>
      </c>
      <c r="Z251" s="56"/>
      <c r="AA251" s="57"/>
      <c r="AE251" s="67"/>
      <c r="BB251" s="157" t="s">
        <v>76</v>
      </c>
      <c r="BL251" s="67">
        <f>IFERROR(W251*I251,"0")</f>
        <v>163.464</v>
      </c>
      <c r="BM251" s="67">
        <f>IFERROR(X251*I251,"0")</f>
        <v>163.464</v>
      </c>
      <c r="BN251" s="67">
        <f>IFERROR(W251/J251,"0")</f>
        <v>0.33333333333333331</v>
      </c>
      <c r="BO251" s="67">
        <f>IFERROR(X251/J251,"0")</f>
        <v>0.33333333333333331</v>
      </c>
    </row>
    <row r="252" spans="1:67" x14ac:dyDescent="0.2">
      <c r="A252" s="200"/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201"/>
      <c r="O252" s="209" t="s">
        <v>68</v>
      </c>
      <c r="P252" s="210"/>
      <c r="Q252" s="210"/>
      <c r="R252" s="210"/>
      <c r="S252" s="210"/>
      <c r="T252" s="210"/>
      <c r="U252" s="211"/>
      <c r="V252" s="37" t="s">
        <v>67</v>
      </c>
      <c r="W252" s="192">
        <f>IFERROR(SUM(W249:W251),"0")</f>
        <v>42</v>
      </c>
      <c r="X252" s="192">
        <f>IFERROR(SUM(X249:X251),"0")</f>
        <v>42</v>
      </c>
      <c r="Y252" s="192">
        <f>IFERROR(IF(Y249="",0,Y249),"0")+IFERROR(IF(Y250="",0,Y250),"0")+IFERROR(IF(Y251="",0,Y251),"0")</f>
        <v>0.39312000000000002</v>
      </c>
      <c r="Z252" s="193"/>
      <c r="AA252" s="193"/>
    </row>
    <row r="253" spans="1:67" x14ac:dyDescent="0.2">
      <c r="A253" s="199"/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201"/>
      <c r="O253" s="209" t="s">
        <v>68</v>
      </c>
      <c r="P253" s="210"/>
      <c r="Q253" s="210"/>
      <c r="R253" s="210"/>
      <c r="S253" s="210"/>
      <c r="T253" s="210"/>
      <c r="U253" s="211"/>
      <c r="V253" s="37" t="s">
        <v>69</v>
      </c>
      <c r="W253" s="192">
        <f>IFERROR(SUMPRODUCT(W249:W251*H249:H251),"0")</f>
        <v>155.4</v>
      </c>
      <c r="X253" s="192">
        <f>IFERROR(SUMPRODUCT(X249:X251*H249:H251),"0")</f>
        <v>155.4</v>
      </c>
      <c r="Y253" s="37"/>
      <c r="Z253" s="193"/>
      <c r="AA253" s="193"/>
    </row>
    <row r="254" spans="1:67" ht="16.5" customHeight="1" x14ac:dyDescent="0.25">
      <c r="A254" s="198" t="s">
        <v>314</v>
      </c>
      <c r="B254" s="199"/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85"/>
      <c r="AA254" s="185"/>
    </row>
    <row r="255" spans="1:67" ht="14.25" customHeight="1" x14ac:dyDescent="0.25">
      <c r="A255" s="202" t="s">
        <v>132</v>
      </c>
      <c r="B255" s="199"/>
      <c r="C255" s="199"/>
      <c r="D255" s="199"/>
      <c r="E255" s="199"/>
      <c r="F255" s="199"/>
      <c r="G255" s="199"/>
      <c r="H255" s="199"/>
      <c r="I255" s="199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86"/>
      <c r="AA255" s="186"/>
    </row>
    <row r="256" spans="1:67" ht="27" customHeight="1" x14ac:dyDescent="0.25">
      <c r="A256" s="54" t="s">
        <v>315</v>
      </c>
      <c r="B256" s="54" t="s">
        <v>316</v>
      </c>
      <c r="C256" s="31">
        <v>4301131019</v>
      </c>
      <c r="D256" s="204">
        <v>4640242180427</v>
      </c>
      <c r="E256" s="196"/>
      <c r="F256" s="189">
        <v>1.8</v>
      </c>
      <c r="G256" s="32">
        <v>1</v>
      </c>
      <c r="H256" s="189">
        <v>1.8</v>
      </c>
      <c r="I256" s="189">
        <v>1.915</v>
      </c>
      <c r="J256" s="32">
        <v>234</v>
      </c>
      <c r="K256" s="32" t="s">
        <v>124</v>
      </c>
      <c r="L256" s="33" t="s">
        <v>66</v>
      </c>
      <c r="M256" s="33"/>
      <c r="N256" s="32">
        <v>180</v>
      </c>
      <c r="O256" s="318" t="s">
        <v>317</v>
      </c>
      <c r="P256" s="195"/>
      <c r="Q256" s="195"/>
      <c r="R256" s="195"/>
      <c r="S256" s="196"/>
      <c r="T256" s="34"/>
      <c r="U256" s="34"/>
      <c r="V256" s="35" t="s">
        <v>67</v>
      </c>
      <c r="W256" s="190">
        <v>0</v>
      </c>
      <c r="X256" s="191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8" t="s">
        <v>76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200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01"/>
      <c r="O257" s="209" t="s">
        <v>68</v>
      </c>
      <c r="P257" s="210"/>
      <c r="Q257" s="210"/>
      <c r="R257" s="210"/>
      <c r="S257" s="210"/>
      <c r="T257" s="210"/>
      <c r="U257" s="211"/>
      <c r="V257" s="37" t="s">
        <v>67</v>
      </c>
      <c r="W257" s="192">
        <f>IFERROR(SUM(W256:W256),"0")</f>
        <v>0</v>
      </c>
      <c r="X257" s="192">
        <f>IFERROR(SUM(X256:X256),"0")</f>
        <v>0</v>
      </c>
      <c r="Y257" s="192">
        <f>IFERROR(IF(Y256="",0,Y256),"0")</f>
        <v>0</v>
      </c>
      <c r="Z257" s="193"/>
      <c r="AA257" s="193"/>
    </row>
    <row r="258" spans="1:67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01"/>
      <c r="O258" s="209" t="s">
        <v>68</v>
      </c>
      <c r="P258" s="210"/>
      <c r="Q258" s="210"/>
      <c r="R258" s="210"/>
      <c r="S258" s="210"/>
      <c r="T258" s="210"/>
      <c r="U258" s="211"/>
      <c r="V258" s="37" t="s">
        <v>69</v>
      </c>
      <c r="W258" s="192">
        <f>IFERROR(SUMPRODUCT(W256:W256*H256:H256),"0")</f>
        <v>0</v>
      </c>
      <c r="X258" s="192">
        <f>IFERROR(SUMPRODUCT(X256:X256*H256:H256),"0")</f>
        <v>0</v>
      </c>
      <c r="Y258" s="37"/>
      <c r="Z258" s="193"/>
      <c r="AA258" s="193"/>
    </row>
    <row r="259" spans="1:67" ht="14.25" customHeight="1" x14ac:dyDescent="0.25">
      <c r="A259" s="202" t="s">
        <v>72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6"/>
      <c r="AA259" s="186"/>
    </row>
    <row r="260" spans="1:67" ht="27" customHeight="1" x14ac:dyDescent="0.25">
      <c r="A260" s="54" t="s">
        <v>318</v>
      </c>
      <c r="B260" s="54" t="s">
        <v>319</v>
      </c>
      <c r="C260" s="31">
        <v>4301132080</v>
      </c>
      <c r="D260" s="204">
        <v>4640242180397</v>
      </c>
      <c r="E260" s="196"/>
      <c r="F260" s="189">
        <v>1</v>
      </c>
      <c r="G260" s="32">
        <v>6</v>
      </c>
      <c r="H260" s="189">
        <v>6</v>
      </c>
      <c r="I260" s="189">
        <v>6.26</v>
      </c>
      <c r="J260" s="32">
        <v>84</v>
      </c>
      <c r="K260" s="32" t="s">
        <v>65</v>
      </c>
      <c r="L260" s="33" t="s">
        <v>66</v>
      </c>
      <c r="M260" s="33"/>
      <c r="N260" s="32">
        <v>180</v>
      </c>
      <c r="O260" s="298" t="s">
        <v>320</v>
      </c>
      <c r="P260" s="195"/>
      <c r="Q260" s="195"/>
      <c r="R260" s="195"/>
      <c r="S260" s="196"/>
      <c r="T260" s="34"/>
      <c r="U260" s="34"/>
      <c r="V260" s="35" t="s">
        <v>67</v>
      </c>
      <c r="W260" s="190">
        <v>36</v>
      </c>
      <c r="X260" s="191">
        <f>IFERROR(IF(W260="","",W260),"")</f>
        <v>36</v>
      </c>
      <c r="Y260" s="36">
        <f>IFERROR(IF(W260="","",W260*0.0155),"")</f>
        <v>0.55800000000000005</v>
      </c>
      <c r="Z260" s="56"/>
      <c r="AA260" s="57"/>
      <c r="AE260" s="67"/>
      <c r="BB260" s="159" t="s">
        <v>76</v>
      </c>
      <c r="BL260" s="67">
        <f>IFERROR(W260*I260,"0")</f>
        <v>225.35999999999999</v>
      </c>
      <c r="BM260" s="67">
        <f>IFERROR(X260*I260,"0")</f>
        <v>225.35999999999999</v>
      </c>
      <c r="BN260" s="67">
        <f>IFERROR(W260/J260,"0")</f>
        <v>0.42857142857142855</v>
      </c>
      <c r="BO260" s="67">
        <f>IFERROR(X260/J260,"0")</f>
        <v>0.42857142857142855</v>
      </c>
    </row>
    <row r="261" spans="1:67" ht="27" customHeight="1" x14ac:dyDescent="0.25">
      <c r="A261" s="54" t="s">
        <v>321</v>
      </c>
      <c r="B261" s="54" t="s">
        <v>322</v>
      </c>
      <c r="C261" s="31">
        <v>4301132104</v>
      </c>
      <c r="D261" s="204">
        <v>4640242181219</v>
      </c>
      <c r="E261" s="196"/>
      <c r="F261" s="189">
        <v>0.3</v>
      </c>
      <c r="G261" s="32">
        <v>9</v>
      </c>
      <c r="H261" s="189">
        <v>2.7</v>
      </c>
      <c r="I261" s="189">
        <v>2.8450000000000002</v>
      </c>
      <c r="J261" s="32">
        <v>234</v>
      </c>
      <c r="K261" s="32" t="s">
        <v>124</v>
      </c>
      <c r="L261" s="33" t="s">
        <v>66</v>
      </c>
      <c r="M261" s="33"/>
      <c r="N261" s="32">
        <v>180</v>
      </c>
      <c r="O261" s="311" t="s">
        <v>323</v>
      </c>
      <c r="P261" s="195"/>
      <c r="Q261" s="195"/>
      <c r="R261" s="195"/>
      <c r="S261" s="196"/>
      <c r="T261" s="34"/>
      <c r="U261" s="34"/>
      <c r="V261" s="35" t="s">
        <v>67</v>
      </c>
      <c r="W261" s="190">
        <v>0</v>
      </c>
      <c r="X261" s="191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60" t="s">
        <v>76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00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01"/>
      <c r="O262" s="209" t="s">
        <v>68</v>
      </c>
      <c r="P262" s="210"/>
      <c r="Q262" s="210"/>
      <c r="R262" s="210"/>
      <c r="S262" s="210"/>
      <c r="T262" s="210"/>
      <c r="U262" s="211"/>
      <c r="V262" s="37" t="s">
        <v>67</v>
      </c>
      <c r="W262" s="192">
        <f>IFERROR(SUM(W260:W261),"0")</f>
        <v>36</v>
      </c>
      <c r="X262" s="192">
        <f>IFERROR(SUM(X260:X261),"0")</f>
        <v>36</v>
      </c>
      <c r="Y262" s="192">
        <f>IFERROR(IF(Y260="",0,Y260),"0")+IFERROR(IF(Y261="",0,Y261),"0")</f>
        <v>0.55800000000000005</v>
      </c>
      <c r="Z262" s="193"/>
      <c r="AA262" s="193"/>
    </row>
    <row r="263" spans="1:67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01"/>
      <c r="O263" s="209" t="s">
        <v>68</v>
      </c>
      <c r="P263" s="210"/>
      <c r="Q263" s="210"/>
      <c r="R263" s="210"/>
      <c r="S263" s="210"/>
      <c r="T263" s="210"/>
      <c r="U263" s="211"/>
      <c r="V263" s="37" t="s">
        <v>69</v>
      </c>
      <c r="W263" s="192">
        <f>IFERROR(SUMPRODUCT(W260:W261*H260:H261),"0")</f>
        <v>216</v>
      </c>
      <c r="X263" s="192">
        <f>IFERROR(SUMPRODUCT(X260:X261*H260:H261),"0")</f>
        <v>216</v>
      </c>
      <c r="Y263" s="37"/>
      <c r="Z263" s="193"/>
      <c r="AA263" s="193"/>
    </row>
    <row r="264" spans="1:67" ht="14.25" customHeight="1" x14ac:dyDescent="0.25">
      <c r="A264" s="202" t="s">
        <v>150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86"/>
      <c r="AA264" s="186"/>
    </row>
    <row r="265" spans="1:67" ht="27" customHeight="1" x14ac:dyDescent="0.25">
      <c r="A265" s="54" t="s">
        <v>324</v>
      </c>
      <c r="B265" s="54" t="s">
        <v>325</v>
      </c>
      <c r="C265" s="31">
        <v>4301136028</v>
      </c>
      <c r="D265" s="204">
        <v>4640242180304</v>
      </c>
      <c r="E265" s="196"/>
      <c r="F265" s="189">
        <v>2.7</v>
      </c>
      <c r="G265" s="32">
        <v>1</v>
      </c>
      <c r="H265" s="189">
        <v>2.7</v>
      </c>
      <c r="I265" s="189">
        <v>2.8906000000000001</v>
      </c>
      <c r="J265" s="32">
        <v>126</v>
      </c>
      <c r="K265" s="32" t="s">
        <v>75</v>
      </c>
      <c r="L265" s="33" t="s">
        <v>66</v>
      </c>
      <c r="M265" s="33"/>
      <c r="N265" s="32">
        <v>180</v>
      </c>
      <c r="O265" s="214" t="s">
        <v>326</v>
      </c>
      <c r="P265" s="195"/>
      <c r="Q265" s="195"/>
      <c r="R265" s="195"/>
      <c r="S265" s="196"/>
      <c r="T265" s="34"/>
      <c r="U265" s="34"/>
      <c r="V265" s="35" t="s">
        <v>67</v>
      </c>
      <c r="W265" s="190">
        <v>14</v>
      </c>
      <c r="X265" s="191">
        <f>IFERROR(IF(W265="","",W265),"")</f>
        <v>14</v>
      </c>
      <c r="Y265" s="36">
        <f>IFERROR(IF(W265="","",W265*0.00936),"")</f>
        <v>0.13103999999999999</v>
      </c>
      <c r="Z265" s="56"/>
      <c r="AA265" s="57"/>
      <c r="AE265" s="67"/>
      <c r="BB265" s="161" t="s">
        <v>76</v>
      </c>
      <c r="BL265" s="67">
        <f>IFERROR(W265*I265,"0")</f>
        <v>40.468400000000003</v>
      </c>
      <c r="BM265" s="67">
        <f>IFERROR(X265*I265,"0")</f>
        <v>40.468400000000003</v>
      </c>
      <c r="BN265" s="67">
        <f>IFERROR(W265/J265,"0")</f>
        <v>0.1111111111111111</v>
      </c>
      <c r="BO265" s="67">
        <f>IFERROR(X265/J265,"0")</f>
        <v>0.1111111111111111</v>
      </c>
    </row>
    <row r="266" spans="1:67" ht="37.5" customHeight="1" x14ac:dyDescent="0.25">
      <c r="A266" s="54" t="s">
        <v>327</v>
      </c>
      <c r="B266" s="54" t="s">
        <v>328</v>
      </c>
      <c r="C266" s="31">
        <v>4301136027</v>
      </c>
      <c r="D266" s="204">
        <v>4640242180298</v>
      </c>
      <c r="E266" s="196"/>
      <c r="F266" s="189">
        <v>2.7</v>
      </c>
      <c r="G266" s="32">
        <v>1</v>
      </c>
      <c r="H266" s="189">
        <v>2.7</v>
      </c>
      <c r="I266" s="189">
        <v>2.8919999999999999</v>
      </c>
      <c r="J266" s="32">
        <v>126</v>
      </c>
      <c r="K266" s="32" t="s">
        <v>75</v>
      </c>
      <c r="L266" s="33" t="s">
        <v>66</v>
      </c>
      <c r="M266" s="33"/>
      <c r="N266" s="32">
        <v>180</v>
      </c>
      <c r="O266" s="308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195"/>
      <c r="Q266" s="195"/>
      <c r="R266" s="195"/>
      <c r="S266" s="196"/>
      <c r="T266" s="34"/>
      <c r="U266" s="34"/>
      <c r="V266" s="35" t="s">
        <v>67</v>
      </c>
      <c r="W266" s="190">
        <v>0</v>
      </c>
      <c r="X266" s="191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2" t="s">
        <v>76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329</v>
      </c>
      <c r="B267" s="54" t="s">
        <v>330</v>
      </c>
      <c r="C267" s="31">
        <v>4301136026</v>
      </c>
      <c r="D267" s="204">
        <v>4640242180236</v>
      </c>
      <c r="E267" s="196"/>
      <c r="F267" s="189">
        <v>5</v>
      </c>
      <c r="G267" s="32">
        <v>1</v>
      </c>
      <c r="H267" s="189">
        <v>5</v>
      </c>
      <c r="I267" s="189">
        <v>5.2350000000000003</v>
      </c>
      <c r="J267" s="32">
        <v>84</v>
      </c>
      <c r="K267" s="32" t="s">
        <v>65</v>
      </c>
      <c r="L267" s="33" t="s">
        <v>66</v>
      </c>
      <c r="M267" s="33"/>
      <c r="N267" s="32">
        <v>180</v>
      </c>
      <c r="O267" s="326" t="s">
        <v>331</v>
      </c>
      <c r="P267" s="195"/>
      <c r="Q267" s="195"/>
      <c r="R267" s="195"/>
      <c r="S267" s="196"/>
      <c r="T267" s="34"/>
      <c r="U267" s="34"/>
      <c r="V267" s="35" t="s">
        <v>67</v>
      </c>
      <c r="W267" s="190">
        <v>12</v>
      </c>
      <c r="X267" s="191">
        <f>IFERROR(IF(W267="","",W267),"")</f>
        <v>12</v>
      </c>
      <c r="Y267" s="36">
        <f>IFERROR(IF(W267="","",W267*0.0155),"")</f>
        <v>0.186</v>
      </c>
      <c r="Z267" s="56"/>
      <c r="AA267" s="57"/>
      <c r="AE267" s="67"/>
      <c r="BB267" s="163" t="s">
        <v>76</v>
      </c>
      <c r="BL267" s="67">
        <f>IFERROR(W267*I267,"0")</f>
        <v>62.820000000000007</v>
      </c>
      <c r="BM267" s="67">
        <f>IFERROR(X267*I267,"0")</f>
        <v>62.820000000000007</v>
      </c>
      <c r="BN267" s="67">
        <f>IFERROR(W267/J267,"0")</f>
        <v>0.14285714285714285</v>
      </c>
      <c r="BO267" s="67">
        <f>IFERROR(X267/J267,"0")</f>
        <v>0.14285714285714285</v>
      </c>
    </row>
    <row r="268" spans="1:67" ht="27" customHeight="1" x14ac:dyDescent="0.25">
      <c r="A268" s="54" t="s">
        <v>332</v>
      </c>
      <c r="B268" s="54" t="s">
        <v>333</v>
      </c>
      <c r="C268" s="31">
        <v>4301136029</v>
      </c>
      <c r="D268" s="204">
        <v>4640242180410</v>
      </c>
      <c r="E268" s="196"/>
      <c r="F268" s="189">
        <v>2.2400000000000002</v>
      </c>
      <c r="G268" s="32">
        <v>1</v>
      </c>
      <c r="H268" s="189">
        <v>2.2400000000000002</v>
      </c>
      <c r="I268" s="189">
        <v>2.4319999999999999</v>
      </c>
      <c r="J268" s="32">
        <v>126</v>
      </c>
      <c r="K268" s="32" t="s">
        <v>75</v>
      </c>
      <c r="L268" s="33" t="s">
        <v>66</v>
      </c>
      <c r="M268" s="33"/>
      <c r="N268" s="32">
        <v>180</v>
      </c>
      <c r="O268" s="24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195"/>
      <c r="Q268" s="195"/>
      <c r="R268" s="195"/>
      <c r="S268" s="196"/>
      <c r="T268" s="34"/>
      <c r="U268" s="34"/>
      <c r="V268" s="35" t="s">
        <v>67</v>
      </c>
      <c r="W268" s="190">
        <v>42</v>
      </c>
      <c r="X268" s="191">
        <f>IFERROR(IF(W268="","",W268),"")</f>
        <v>42</v>
      </c>
      <c r="Y268" s="36">
        <f>IFERROR(IF(W268="","",W268*0.00936),"")</f>
        <v>0.39312000000000002</v>
      </c>
      <c r="Z268" s="56"/>
      <c r="AA268" s="57"/>
      <c r="AE268" s="67"/>
      <c r="BB268" s="164" t="s">
        <v>76</v>
      </c>
      <c r="BL268" s="67">
        <f>IFERROR(W268*I268,"0")</f>
        <v>102.14399999999999</v>
      </c>
      <c r="BM268" s="67">
        <f>IFERROR(X268*I268,"0")</f>
        <v>102.14399999999999</v>
      </c>
      <c r="BN268" s="67">
        <f>IFERROR(W268/J268,"0")</f>
        <v>0.33333333333333331</v>
      </c>
      <c r="BO268" s="67">
        <f>IFERROR(X268/J268,"0")</f>
        <v>0.33333333333333331</v>
      </c>
    </row>
    <row r="269" spans="1:67" x14ac:dyDescent="0.2">
      <c r="A269" s="200"/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201"/>
      <c r="O269" s="209" t="s">
        <v>68</v>
      </c>
      <c r="P269" s="210"/>
      <c r="Q269" s="210"/>
      <c r="R269" s="210"/>
      <c r="S269" s="210"/>
      <c r="T269" s="210"/>
      <c r="U269" s="211"/>
      <c r="V269" s="37" t="s">
        <v>67</v>
      </c>
      <c r="W269" s="192">
        <f>IFERROR(SUM(W265:W268),"0")</f>
        <v>68</v>
      </c>
      <c r="X269" s="192">
        <f>IFERROR(SUM(X265:X268),"0")</f>
        <v>68</v>
      </c>
      <c r="Y269" s="192">
        <f>IFERROR(IF(Y265="",0,Y265),"0")+IFERROR(IF(Y266="",0,Y266),"0")+IFERROR(IF(Y267="",0,Y267),"0")+IFERROR(IF(Y268="",0,Y268),"0")</f>
        <v>0.71016000000000001</v>
      </c>
      <c r="Z269" s="193"/>
      <c r="AA269" s="193"/>
    </row>
    <row r="270" spans="1:67" x14ac:dyDescent="0.2">
      <c r="A270" s="199"/>
      <c r="B270" s="199"/>
      <c r="C270" s="199"/>
      <c r="D270" s="199"/>
      <c r="E270" s="199"/>
      <c r="F270" s="199"/>
      <c r="G270" s="199"/>
      <c r="H270" s="199"/>
      <c r="I270" s="199"/>
      <c r="J270" s="199"/>
      <c r="K270" s="199"/>
      <c r="L270" s="199"/>
      <c r="M270" s="199"/>
      <c r="N270" s="201"/>
      <c r="O270" s="209" t="s">
        <v>68</v>
      </c>
      <c r="P270" s="210"/>
      <c r="Q270" s="210"/>
      <c r="R270" s="210"/>
      <c r="S270" s="210"/>
      <c r="T270" s="210"/>
      <c r="U270" s="211"/>
      <c r="V270" s="37" t="s">
        <v>69</v>
      </c>
      <c r="W270" s="192">
        <f>IFERROR(SUMPRODUCT(W265:W268*H265:H268),"0")</f>
        <v>191.88000000000002</v>
      </c>
      <c r="X270" s="192">
        <f>IFERROR(SUMPRODUCT(X265:X268*H265:H268),"0")</f>
        <v>191.88000000000002</v>
      </c>
      <c r="Y270" s="37"/>
      <c r="Z270" s="193"/>
      <c r="AA270" s="193"/>
    </row>
    <row r="271" spans="1:67" ht="14.25" customHeight="1" x14ac:dyDescent="0.25">
      <c r="A271" s="202" t="s">
        <v>128</v>
      </c>
      <c r="B271" s="199"/>
      <c r="C271" s="199"/>
      <c r="D271" s="199"/>
      <c r="E271" s="199"/>
      <c r="F271" s="199"/>
      <c r="G271" s="199"/>
      <c r="H271" s="199"/>
      <c r="I271" s="199"/>
      <c r="J271" s="199"/>
      <c r="K271" s="199"/>
      <c r="L271" s="199"/>
      <c r="M271" s="199"/>
      <c r="N271" s="199"/>
      <c r="O271" s="199"/>
      <c r="P271" s="199"/>
      <c r="Q271" s="199"/>
      <c r="R271" s="199"/>
      <c r="S271" s="199"/>
      <c r="T271" s="199"/>
      <c r="U271" s="199"/>
      <c r="V271" s="199"/>
      <c r="W271" s="199"/>
      <c r="X271" s="199"/>
      <c r="Y271" s="199"/>
      <c r="Z271" s="186"/>
      <c r="AA271" s="186"/>
    </row>
    <row r="272" spans="1:67" ht="27" customHeight="1" x14ac:dyDescent="0.25">
      <c r="A272" s="54" t="s">
        <v>334</v>
      </c>
      <c r="B272" s="54" t="s">
        <v>335</v>
      </c>
      <c r="C272" s="31">
        <v>4301135191</v>
      </c>
      <c r="D272" s="204">
        <v>4640242180373</v>
      </c>
      <c r="E272" s="196"/>
      <c r="F272" s="189">
        <v>3</v>
      </c>
      <c r="G272" s="32">
        <v>1</v>
      </c>
      <c r="H272" s="189">
        <v>3</v>
      </c>
      <c r="I272" s="189">
        <v>3.1920000000000002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377" t="s">
        <v>336</v>
      </c>
      <c r="P272" s="195"/>
      <c r="Q272" s="195"/>
      <c r="R272" s="195"/>
      <c r="S272" s="196"/>
      <c r="T272" s="34"/>
      <c r="U272" s="34"/>
      <c r="V272" s="35" t="s">
        <v>67</v>
      </c>
      <c r="W272" s="190">
        <v>70</v>
      </c>
      <c r="X272" s="191">
        <f t="shared" ref="X272:X287" si="24">IFERROR(IF(W272="","",W272),"")</f>
        <v>70</v>
      </c>
      <c r="Y272" s="36">
        <f>IFERROR(IF(W272="","",W272*0.00936),"")</f>
        <v>0.6552</v>
      </c>
      <c r="Z272" s="56"/>
      <c r="AA272" s="57"/>
      <c r="AE272" s="67"/>
      <c r="BB272" s="165" t="s">
        <v>76</v>
      </c>
      <c r="BL272" s="67">
        <f t="shared" ref="BL272:BL287" si="25">IFERROR(W272*I272,"0")</f>
        <v>223.44</v>
      </c>
      <c r="BM272" s="67">
        <f t="shared" ref="BM272:BM287" si="26">IFERROR(X272*I272,"0")</f>
        <v>223.44</v>
      </c>
      <c r="BN272" s="67">
        <f t="shared" ref="BN272:BN287" si="27">IFERROR(W272/J272,"0")</f>
        <v>0.55555555555555558</v>
      </c>
      <c r="BO272" s="67">
        <f t="shared" ref="BO272:BO287" si="28">IFERROR(X272/J272,"0")</f>
        <v>0.55555555555555558</v>
      </c>
    </row>
    <row r="273" spans="1:67" ht="27" customHeight="1" x14ac:dyDescent="0.25">
      <c r="A273" s="54" t="s">
        <v>337</v>
      </c>
      <c r="B273" s="54" t="s">
        <v>338</v>
      </c>
      <c r="C273" s="31">
        <v>4301135195</v>
      </c>
      <c r="D273" s="204">
        <v>4640242180366</v>
      </c>
      <c r="E273" s="196"/>
      <c r="F273" s="189">
        <v>3.7</v>
      </c>
      <c r="G273" s="32">
        <v>1</v>
      </c>
      <c r="H273" s="189">
        <v>3.7</v>
      </c>
      <c r="I273" s="189">
        <v>3.8919999999999999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37" t="s">
        <v>339</v>
      </c>
      <c r="P273" s="195"/>
      <c r="Q273" s="195"/>
      <c r="R273" s="195"/>
      <c r="S273" s="196"/>
      <c r="T273" s="34"/>
      <c r="U273" s="34"/>
      <c r="V273" s="35" t="s">
        <v>67</v>
      </c>
      <c r="W273" s="190">
        <v>0</v>
      </c>
      <c r="X273" s="191">
        <f t="shared" si="24"/>
        <v>0</v>
      </c>
      <c r="Y273" s="36">
        <f>IFERROR(IF(W273="","",W273*0.00936),"")</f>
        <v>0</v>
      </c>
      <c r="Z273" s="56"/>
      <c r="AA273" s="57"/>
      <c r="AE273" s="67"/>
      <c r="BB273" s="166" t="s">
        <v>76</v>
      </c>
      <c r="BL273" s="67">
        <f t="shared" si="25"/>
        <v>0</v>
      </c>
      <c r="BM273" s="67">
        <f t="shared" si="26"/>
        <v>0</v>
      </c>
      <c r="BN273" s="67">
        <f t="shared" si="27"/>
        <v>0</v>
      </c>
      <c r="BO273" s="67">
        <f t="shared" si="28"/>
        <v>0</v>
      </c>
    </row>
    <row r="274" spans="1:67" ht="37.5" customHeight="1" x14ac:dyDescent="0.25">
      <c r="A274" s="54" t="s">
        <v>340</v>
      </c>
      <c r="B274" s="54" t="s">
        <v>341</v>
      </c>
      <c r="C274" s="31">
        <v>4301135189</v>
      </c>
      <c r="D274" s="204">
        <v>4640242180342</v>
      </c>
      <c r="E274" s="196"/>
      <c r="F274" s="189">
        <v>3.7</v>
      </c>
      <c r="G274" s="32">
        <v>1</v>
      </c>
      <c r="H274" s="189">
        <v>3.7</v>
      </c>
      <c r="I274" s="189">
        <v>3.8919999999999999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379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4" s="195"/>
      <c r="Q274" s="195"/>
      <c r="R274" s="195"/>
      <c r="S274" s="196"/>
      <c r="T274" s="34"/>
      <c r="U274" s="34"/>
      <c r="V274" s="35" t="s">
        <v>67</v>
      </c>
      <c r="W274" s="190">
        <v>0</v>
      </c>
      <c r="X274" s="191">
        <f t="shared" si="24"/>
        <v>0</v>
      </c>
      <c r="Y274" s="36">
        <f>IFERROR(IF(W274="","",W274*0.00936),"")</f>
        <v>0</v>
      </c>
      <c r="Z274" s="56"/>
      <c r="AA274" s="57"/>
      <c r="AE274" s="67"/>
      <c r="BB274" s="167" t="s">
        <v>76</v>
      </c>
      <c r="BL274" s="67">
        <f t="shared" si="25"/>
        <v>0</v>
      </c>
      <c r="BM274" s="67">
        <f t="shared" si="26"/>
        <v>0</v>
      </c>
      <c r="BN274" s="67">
        <f t="shared" si="27"/>
        <v>0</v>
      </c>
      <c r="BO274" s="67">
        <f t="shared" si="28"/>
        <v>0</v>
      </c>
    </row>
    <row r="275" spans="1:67" ht="37.5" customHeight="1" x14ac:dyDescent="0.25">
      <c r="A275" s="54" t="s">
        <v>342</v>
      </c>
      <c r="B275" s="54" t="s">
        <v>343</v>
      </c>
      <c r="C275" s="31">
        <v>4301135187</v>
      </c>
      <c r="D275" s="204">
        <v>4640242180328</v>
      </c>
      <c r="E275" s="196"/>
      <c r="F275" s="189">
        <v>3.5</v>
      </c>
      <c r="G275" s="32">
        <v>1</v>
      </c>
      <c r="H275" s="189">
        <v>3.5</v>
      </c>
      <c r="I275" s="189">
        <v>3.6920000000000002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393" t="s">
        <v>344</v>
      </c>
      <c r="P275" s="195"/>
      <c r="Q275" s="195"/>
      <c r="R275" s="195"/>
      <c r="S275" s="196"/>
      <c r="T275" s="34"/>
      <c r="U275" s="34"/>
      <c r="V275" s="35" t="s">
        <v>67</v>
      </c>
      <c r="W275" s="190">
        <v>0</v>
      </c>
      <c r="X275" s="191">
        <f t="shared" si="24"/>
        <v>0</v>
      </c>
      <c r="Y275" s="36">
        <f>IFERROR(IF(W275="","",W275*0.00936),"")</f>
        <v>0</v>
      </c>
      <c r="Z275" s="56"/>
      <c r="AA275" s="57"/>
      <c r="AE275" s="67"/>
      <c r="BB275" s="168" t="s">
        <v>76</v>
      </c>
      <c r="BL275" s="67">
        <f t="shared" si="25"/>
        <v>0</v>
      </c>
      <c r="BM275" s="67">
        <f t="shared" si="26"/>
        <v>0</v>
      </c>
      <c r="BN275" s="67">
        <f t="shared" si="27"/>
        <v>0</v>
      </c>
      <c r="BO275" s="67">
        <f t="shared" si="28"/>
        <v>0</v>
      </c>
    </row>
    <row r="276" spans="1:67" ht="27" customHeight="1" x14ac:dyDescent="0.25">
      <c r="A276" s="54" t="s">
        <v>345</v>
      </c>
      <c r="B276" s="54" t="s">
        <v>346</v>
      </c>
      <c r="C276" s="31">
        <v>4301135186</v>
      </c>
      <c r="D276" s="204">
        <v>4640242180311</v>
      </c>
      <c r="E276" s="196"/>
      <c r="F276" s="189">
        <v>5.5</v>
      </c>
      <c r="G276" s="32">
        <v>1</v>
      </c>
      <c r="H276" s="189">
        <v>5.5</v>
      </c>
      <c r="I276" s="189">
        <v>5.7350000000000003</v>
      </c>
      <c r="J276" s="32">
        <v>84</v>
      </c>
      <c r="K276" s="32" t="s">
        <v>65</v>
      </c>
      <c r="L276" s="33" t="s">
        <v>66</v>
      </c>
      <c r="M276" s="33"/>
      <c r="N276" s="32">
        <v>180</v>
      </c>
      <c r="O276" s="343" t="s">
        <v>347</v>
      </c>
      <c r="P276" s="195"/>
      <c r="Q276" s="195"/>
      <c r="R276" s="195"/>
      <c r="S276" s="196"/>
      <c r="T276" s="34"/>
      <c r="U276" s="34"/>
      <c r="V276" s="35" t="s">
        <v>67</v>
      </c>
      <c r="W276" s="190">
        <v>24</v>
      </c>
      <c r="X276" s="191">
        <f t="shared" si="24"/>
        <v>24</v>
      </c>
      <c r="Y276" s="36">
        <f>IFERROR(IF(W276="","",W276*0.0155),"")</f>
        <v>0.372</v>
      </c>
      <c r="Z276" s="56"/>
      <c r="AA276" s="57"/>
      <c r="AE276" s="67"/>
      <c r="BB276" s="169" t="s">
        <v>76</v>
      </c>
      <c r="BL276" s="67">
        <f t="shared" si="25"/>
        <v>137.64000000000001</v>
      </c>
      <c r="BM276" s="67">
        <f t="shared" si="26"/>
        <v>137.64000000000001</v>
      </c>
      <c r="BN276" s="67">
        <f t="shared" si="27"/>
        <v>0.2857142857142857</v>
      </c>
      <c r="BO276" s="67">
        <f t="shared" si="28"/>
        <v>0.2857142857142857</v>
      </c>
    </row>
    <row r="277" spans="1:67" ht="27" customHeight="1" x14ac:dyDescent="0.25">
      <c r="A277" s="54" t="s">
        <v>348</v>
      </c>
      <c r="B277" s="54" t="s">
        <v>349</v>
      </c>
      <c r="C277" s="31">
        <v>4301135320</v>
      </c>
      <c r="D277" s="204">
        <v>4640242181592</v>
      </c>
      <c r="E277" s="196"/>
      <c r="F277" s="189">
        <v>3.5</v>
      </c>
      <c r="G277" s="32">
        <v>1</v>
      </c>
      <c r="H277" s="189">
        <v>3.5</v>
      </c>
      <c r="I277" s="189">
        <v>3.6850000000000001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396" t="s">
        <v>350</v>
      </c>
      <c r="P277" s="195"/>
      <c r="Q277" s="195"/>
      <c r="R277" s="195"/>
      <c r="S277" s="196"/>
      <c r="T277" s="34"/>
      <c r="U277" s="34"/>
      <c r="V277" s="35" t="s">
        <v>67</v>
      </c>
      <c r="W277" s="190">
        <v>0</v>
      </c>
      <c r="X277" s="191">
        <f t="shared" si="24"/>
        <v>0</v>
      </c>
      <c r="Y277" s="36">
        <f>IFERROR(IF(W277="","",W277*0.00936),"")</f>
        <v>0</v>
      </c>
      <c r="Z277" s="56"/>
      <c r="AA277" s="57"/>
      <c r="AE277" s="67"/>
      <c r="BB277" s="170" t="s">
        <v>76</v>
      </c>
      <c r="BL277" s="67">
        <f t="shared" si="25"/>
        <v>0</v>
      </c>
      <c r="BM277" s="67">
        <f t="shared" si="26"/>
        <v>0</v>
      </c>
      <c r="BN277" s="67">
        <f t="shared" si="27"/>
        <v>0</v>
      </c>
      <c r="BO277" s="67">
        <f t="shared" si="28"/>
        <v>0</v>
      </c>
    </row>
    <row r="278" spans="1:67" ht="27" customHeight="1" x14ac:dyDescent="0.25">
      <c r="A278" s="54" t="s">
        <v>351</v>
      </c>
      <c r="B278" s="54" t="s">
        <v>352</v>
      </c>
      <c r="C278" s="31">
        <v>4301135193</v>
      </c>
      <c r="D278" s="204">
        <v>4640242180403</v>
      </c>
      <c r="E278" s="196"/>
      <c r="F278" s="189">
        <v>3</v>
      </c>
      <c r="G278" s="32">
        <v>1</v>
      </c>
      <c r="H278" s="189">
        <v>3</v>
      </c>
      <c r="I278" s="189">
        <v>3.1920000000000002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2" t="s">
        <v>353</v>
      </c>
      <c r="P278" s="195"/>
      <c r="Q278" s="195"/>
      <c r="R278" s="195"/>
      <c r="S278" s="196"/>
      <c r="T278" s="34"/>
      <c r="U278" s="34"/>
      <c r="V278" s="35" t="s">
        <v>67</v>
      </c>
      <c r="W278" s="190">
        <v>0</v>
      </c>
      <c r="X278" s="191">
        <f t="shared" si="24"/>
        <v>0</v>
      </c>
      <c r="Y278" s="36">
        <f>IFERROR(IF(W278="","",W278*0.00936),"")</f>
        <v>0</v>
      </c>
      <c r="Z278" s="56"/>
      <c r="AA278" s="57"/>
      <c r="AE278" s="67"/>
      <c r="BB278" s="171" t="s">
        <v>76</v>
      </c>
      <c r="BL278" s="67">
        <f t="shared" si="25"/>
        <v>0</v>
      </c>
      <c r="BM278" s="67">
        <f t="shared" si="26"/>
        <v>0</v>
      </c>
      <c r="BN278" s="67">
        <f t="shared" si="27"/>
        <v>0</v>
      </c>
      <c r="BO278" s="67">
        <f t="shared" si="28"/>
        <v>0</v>
      </c>
    </row>
    <row r="279" spans="1:67" ht="27" customHeight="1" x14ac:dyDescent="0.25">
      <c r="A279" s="54" t="s">
        <v>354</v>
      </c>
      <c r="B279" s="54" t="s">
        <v>355</v>
      </c>
      <c r="C279" s="31">
        <v>4301135304</v>
      </c>
      <c r="D279" s="204">
        <v>4640242181240</v>
      </c>
      <c r="E279" s="196"/>
      <c r="F279" s="189">
        <v>0.3</v>
      </c>
      <c r="G279" s="32">
        <v>9</v>
      </c>
      <c r="H279" s="189">
        <v>2.7</v>
      </c>
      <c r="I279" s="189">
        <v>2.88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13" t="s">
        <v>356</v>
      </c>
      <c r="P279" s="195"/>
      <c r="Q279" s="195"/>
      <c r="R279" s="195"/>
      <c r="S279" s="196"/>
      <c r="T279" s="34"/>
      <c r="U279" s="34"/>
      <c r="V279" s="35" t="s">
        <v>67</v>
      </c>
      <c r="W279" s="190">
        <v>0</v>
      </c>
      <c r="X279" s="191">
        <f t="shared" si="24"/>
        <v>0</v>
      </c>
      <c r="Y279" s="36">
        <f>IFERROR(IF(W279="","",W279*0.00936),"")</f>
        <v>0</v>
      </c>
      <c r="Z279" s="56"/>
      <c r="AA279" s="57"/>
      <c r="AE279" s="67"/>
      <c r="BB279" s="172" t="s">
        <v>76</v>
      </c>
      <c r="BL279" s="67">
        <f t="shared" si="25"/>
        <v>0</v>
      </c>
      <c r="BM279" s="67">
        <f t="shared" si="26"/>
        <v>0</v>
      </c>
      <c r="BN279" s="67">
        <f t="shared" si="27"/>
        <v>0</v>
      </c>
      <c r="BO279" s="67">
        <f t="shared" si="28"/>
        <v>0</v>
      </c>
    </row>
    <row r="280" spans="1:67" ht="27" customHeight="1" x14ac:dyDescent="0.25">
      <c r="A280" s="54" t="s">
        <v>357</v>
      </c>
      <c r="B280" s="54" t="s">
        <v>358</v>
      </c>
      <c r="C280" s="31">
        <v>4301135310</v>
      </c>
      <c r="D280" s="204">
        <v>4640242181318</v>
      </c>
      <c r="E280" s="196"/>
      <c r="F280" s="189">
        <v>0.3</v>
      </c>
      <c r="G280" s="32">
        <v>9</v>
      </c>
      <c r="H280" s="189">
        <v>2.7</v>
      </c>
      <c r="I280" s="189">
        <v>2.988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32" t="s">
        <v>359</v>
      </c>
      <c r="P280" s="195"/>
      <c r="Q280" s="195"/>
      <c r="R280" s="195"/>
      <c r="S280" s="196"/>
      <c r="T280" s="34"/>
      <c r="U280" s="34"/>
      <c r="V280" s="35" t="s">
        <v>67</v>
      </c>
      <c r="W280" s="190">
        <v>0</v>
      </c>
      <c r="X280" s="191">
        <f t="shared" si="24"/>
        <v>0</v>
      </c>
      <c r="Y280" s="36">
        <f>IFERROR(IF(W280="","",W280*0.00936),"")</f>
        <v>0</v>
      </c>
      <c r="Z280" s="56"/>
      <c r="AA280" s="57"/>
      <c r="AE280" s="67"/>
      <c r="BB280" s="173" t="s">
        <v>76</v>
      </c>
      <c r="BL280" s="67">
        <f t="shared" si="25"/>
        <v>0</v>
      </c>
      <c r="BM280" s="67">
        <f t="shared" si="26"/>
        <v>0</v>
      </c>
      <c r="BN280" s="67">
        <f t="shared" si="27"/>
        <v>0</v>
      </c>
      <c r="BO280" s="67">
        <f t="shared" si="28"/>
        <v>0</v>
      </c>
    </row>
    <row r="281" spans="1:67" ht="27" customHeight="1" x14ac:dyDescent="0.25">
      <c r="A281" s="54" t="s">
        <v>360</v>
      </c>
      <c r="B281" s="54" t="s">
        <v>361</v>
      </c>
      <c r="C281" s="31">
        <v>4301135306</v>
      </c>
      <c r="D281" s="204">
        <v>4640242181578</v>
      </c>
      <c r="E281" s="196"/>
      <c r="F281" s="189">
        <v>0.3</v>
      </c>
      <c r="G281" s="32">
        <v>9</v>
      </c>
      <c r="H281" s="189">
        <v>2.7</v>
      </c>
      <c r="I281" s="189">
        <v>2.8450000000000002</v>
      </c>
      <c r="J281" s="32">
        <v>234</v>
      </c>
      <c r="K281" s="32" t="s">
        <v>124</v>
      </c>
      <c r="L281" s="33" t="s">
        <v>66</v>
      </c>
      <c r="M281" s="33"/>
      <c r="N281" s="32">
        <v>180</v>
      </c>
      <c r="O281" s="317" t="s">
        <v>362</v>
      </c>
      <c r="P281" s="195"/>
      <c r="Q281" s="195"/>
      <c r="R281" s="195"/>
      <c r="S281" s="196"/>
      <c r="T281" s="34"/>
      <c r="U281" s="34"/>
      <c r="V281" s="35" t="s">
        <v>67</v>
      </c>
      <c r="W281" s="190">
        <v>0</v>
      </c>
      <c r="X281" s="191">
        <f t="shared" si="24"/>
        <v>0</v>
      </c>
      <c r="Y281" s="36">
        <f>IFERROR(IF(W281="","",W281*0.00502),"")</f>
        <v>0</v>
      </c>
      <c r="Z281" s="56"/>
      <c r="AA281" s="57"/>
      <c r="AE281" s="67"/>
      <c r="BB281" s="174" t="s">
        <v>76</v>
      </c>
      <c r="BL281" s="67">
        <f t="shared" si="25"/>
        <v>0</v>
      </c>
      <c r="BM281" s="67">
        <f t="shared" si="26"/>
        <v>0</v>
      </c>
      <c r="BN281" s="67">
        <f t="shared" si="27"/>
        <v>0</v>
      </c>
      <c r="BO281" s="67">
        <f t="shared" si="28"/>
        <v>0</v>
      </c>
    </row>
    <row r="282" spans="1:67" ht="27" customHeight="1" x14ac:dyDescent="0.25">
      <c r="A282" s="54" t="s">
        <v>363</v>
      </c>
      <c r="B282" s="54" t="s">
        <v>364</v>
      </c>
      <c r="C282" s="31">
        <v>4301135305</v>
      </c>
      <c r="D282" s="204">
        <v>4640242181394</v>
      </c>
      <c r="E282" s="196"/>
      <c r="F282" s="189">
        <v>0.3</v>
      </c>
      <c r="G282" s="32">
        <v>9</v>
      </c>
      <c r="H282" s="189">
        <v>2.7</v>
      </c>
      <c r="I282" s="189">
        <v>2.8450000000000002</v>
      </c>
      <c r="J282" s="32">
        <v>234</v>
      </c>
      <c r="K282" s="32" t="s">
        <v>124</v>
      </c>
      <c r="L282" s="33" t="s">
        <v>66</v>
      </c>
      <c r="M282" s="33"/>
      <c r="N282" s="32">
        <v>180</v>
      </c>
      <c r="O282" s="335" t="s">
        <v>365</v>
      </c>
      <c r="P282" s="195"/>
      <c r="Q282" s="195"/>
      <c r="R282" s="195"/>
      <c r="S282" s="196"/>
      <c r="T282" s="34"/>
      <c r="U282" s="34"/>
      <c r="V282" s="35" t="s">
        <v>67</v>
      </c>
      <c r="W282" s="190">
        <v>0</v>
      </c>
      <c r="X282" s="191">
        <f t="shared" si="24"/>
        <v>0</v>
      </c>
      <c r="Y282" s="36">
        <f>IFERROR(IF(W282="","",W282*0.00502),"")</f>
        <v>0</v>
      </c>
      <c r="Z282" s="56"/>
      <c r="AA282" s="57"/>
      <c r="AE282" s="67"/>
      <c r="BB282" s="175" t="s">
        <v>76</v>
      </c>
      <c r="BL282" s="67">
        <f t="shared" si="25"/>
        <v>0</v>
      </c>
      <c r="BM282" s="67">
        <f t="shared" si="26"/>
        <v>0</v>
      </c>
      <c r="BN282" s="67">
        <f t="shared" si="27"/>
        <v>0</v>
      </c>
      <c r="BO282" s="67">
        <f t="shared" si="28"/>
        <v>0</v>
      </c>
    </row>
    <row r="283" spans="1:67" ht="27" customHeight="1" x14ac:dyDescent="0.25">
      <c r="A283" s="54" t="s">
        <v>366</v>
      </c>
      <c r="B283" s="54" t="s">
        <v>367</v>
      </c>
      <c r="C283" s="31">
        <v>4301135309</v>
      </c>
      <c r="D283" s="204">
        <v>4640242181332</v>
      </c>
      <c r="E283" s="196"/>
      <c r="F283" s="189">
        <v>0.3</v>
      </c>
      <c r="G283" s="32">
        <v>9</v>
      </c>
      <c r="H283" s="189">
        <v>2.7</v>
      </c>
      <c r="I283" s="189">
        <v>2.9079999999999999</v>
      </c>
      <c r="J283" s="32">
        <v>234</v>
      </c>
      <c r="K283" s="32" t="s">
        <v>124</v>
      </c>
      <c r="L283" s="33" t="s">
        <v>66</v>
      </c>
      <c r="M283" s="33"/>
      <c r="N283" s="32">
        <v>180</v>
      </c>
      <c r="O283" s="347" t="s">
        <v>368</v>
      </c>
      <c r="P283" s="195"/>
      <c r="Q283" s="195"/>
      <c r="R283" s="195"/>
      <c r="S283" s="196"/>
      <c r="T283" s="34"/>
      <c r="U283" s="34"/>
      <c r="V283" s="35" t="s">
        <v>67</v>
      </c>
      <c r="W283" s="190">
        <v>0</v>
      </c>
      <c r="X283" s="191">
        <f t="shared" si="24"/>
        <v>0</v>
      </c>
      <c r="Y283" s="36">
        <f>IFERROR(IF(W283="","",W283*0.00502),"")</f>
        <v>0</v>
      </c>
      <c r="Z283" s="56"/>
      <c r="AA283" s="57"/>
      <c r="AE283" s="67"/>
      <c r="BB283" s="176" t="s">
        <v>76</v>
      </c>
      <c r="BL283" s="67">
        <f t="shared" si="25"/>
        <v>0</v>
      </c>
      <c r="BM283" s="67">
        <f t="shared" si="26"/>
        <v>0</v>
      </c>
      <c r="BN283" s="67">
        <f t="shared" si="27"/>
        <v>0</v>
      </c>
      <c r="BO283" s="67">
        <f t="shared" si="28"/>
        <v>0</v>
      </c>
    </row>
    <row r="284" spans="1:67" ht="27" customHeight="1" x14ac:dyDescent="0.25">
      <c r="A284" s="54" t="s">
        <v>369</v>
      </c>
      <c r="B284" s="54" t="s">
        <v>370</v>
      </c>
      <c r="C284" s="31">
        <v>4301135308</v>
      </c>
      <c r="D284" s="204">
        <v>4640242181349</v>
      </c>
      <c r="E284" s="196"/>
      <c r="F284" s="189">
        <v>0.3</v>
      </c>
      <c r="G284" s="32">
        <v>9</v>
      </c>
      <c r="H284" s="189">
        <v>2.7</v>
      </c>
      <c r="I284" s="189">
        <v>2.9079999999999999</v>
      </c>
      <c r="J284" s="32">
        <v>234</v>
      </c>
      <c r="K284" s="32" t="s">
        <v>124</v>
      </c>
      <c r="L284" s="33" t="s">
        <v>66</v>
      </c>
      <c r="M284" s="33"/>
      <c r="N284" s="32">
        <v>180</v>
      </c>
      <c r="O284" s="246" t="s">
        <v>371</v>
      </c>
      <c r="P284" s="195"/>
      <c r="Q284" s="195"/>
      <c r="R284" s="195"/>
      <c r="S284" s="196"/>
      <c r="T284" s="34"/>
      <c r="U284" s="34"/>
      <c r="V284" s="35" t="s">
        <v>67</v>
      </c>
      <c r="W284" s="190">
        <v>0</v>
      </c>
      <c r="X284" s="191">
        <f t="shared" si="24"/>
        <v>0</v>
      </c>
      <c r="Y284" s="36">
        <f>IFERROR(IF(W284="","",W284*0.00502),"")</f>
        <v>0</v>
      </c>
      <c r="Z284" s="56"/>
      <c r="AA284" s="57"/>
      <c r="AE284" s="67"/>
      <c r="BB284" s="177" t="s">
        <v>76</v>
      </c>
      <c r="BL284" s="67">
        <f t="shared" si="25"/>
        <v>0</v>
      </c>
      <c r="BM284" s="67">
        <f t="shared" si="26"/>
        <v>0</v>
      </c>
      <c r="BN284" s="67">
        <f t="shared" si="27"/>
        <v>0</v>
      </c>
      <c r="BO284" s="67">
        <f t="shared" si="28"/>
        <v>0</v>
      </c>
    </row>
    <row r="285" spans="1:67" ht="27" customHeight="1" x14ac:dyDescent="0.25">
      <c r="A285" s="54" t="s">
        <v>372</v>
      </c>
      <c r="B285" s="54" t="s">
        <v>373</v>
      </c>
      <c r="C285" s="31">
        <v>4301135307</v>
      </c>
      <c r="D285" s="204">
        <v>4640242181370</v>
      </c>
      <c r="E285" s="196"/>
      <c r="F285" s="189">
        <v>0.3</v>
      </c>
      <c r="G285" s="32">
        <v>9</v>
      </c>
      <c r="H285" s="189">
        <v>2.7</v>
      </c>
      <c r="I285" s="189">
        <v>2.9079999999999999</v>
      </c>
      <c r="J285" s="32">
        <v>234</v>
      </c>
      <c r="K285" s="32" t="s">
        <v>124</v>
      </c>
      <c r="L285" s="33" t="s">
        <v>66</v>
      </c>
      <c r="M285" s="33"/>
      <c r="N285" s="32">
        <v>180</v>
      </c>
      <c r="O285" s="352" t="s">
        <v>374</v>
      </c>
      <c r="P285" s="195"/>
      <c r="Q285" s="195"/>
      <c r="R285" s="195"/>
      <c r="S285" s="196"/>
      <c r="T285" s="34"/>
      <c r="U285" s="34"/>
      <c r="V285" s="35" t="s">
        <v>67</v>
      </c>
      <c r="W285" s="190">
        <v>0</v>
      </c>
      <c r="X285" s="191">
        <f t="shared" si="24"/>
        <v>0</v>
      </c>
      <c r="Y285" s="36">
        <f>IFERROR(IF(W285="","",W285*0.00502),"")</f>
        <v>0</v>
      </c>
      <c r="Z285" s="56"/>
      <c r="AA285" s="57"/>
      <c r="AE285" s="67"/>
      <c r="BB285" s="178" t="s">
        <v>76</v>
      </c>
      <c r="BL285" s="67">
        <f t="shared" si="25"/>
        <v>0</v>
      </c>
      <c r="BM285" s="67">
        <f t="shared" si="26"/>
        <v>0</v>
      </c>
      <c r="BN285" s="67">
        <f t="shared" si="27"/>
        <v>0</v>
      </c>
      <c r="BO285" s="67">
        <f t="shared" si="28"/>
        <v>0</v>
      </c>
    </row>
    <row r="286" spans="1:67" ht="27" customHeight="1" x14ac:dyDescent="0.25">
      <c r="A286" s="54" t="s">
        <v>375</v>
      </c>
      <c r="B286" s="54" t="s">
        <v>376</v>
      </c>
      <c r="C286" s="31">
        <v>4301135319</v>
      </c>
      <c r="D286" s="204">
        <v>4607111037473</v>
      </c>
      <c r="E286" s="196"/>
      <c r="F286" s="189">
        <v>1</v>
      </c>
      <c r="G286" s="32">
        <v>4</v>
      </c>
      <c r="H286" s="189">
        <v>4</v>
      </c>
      <c r="I286" s="189">
        <v>4.2300000000000004</v>
      </c>
      <c r="J286" s="32">
        <v>84</v>
      </c>
      <c r="K286" s="32" t="s">
        <v>65</v>
      </c>
      <c r="L286" s="33" t="s">
        <v>66</v>
      </c>
      <c r="M286" s="33"/>
      <c r="N286" s="32">
        <v>180</v>
      </c>
      <c r="O286" s="253" t="s">
        <v>377</v>
      </c>
      <c r="P286" s="195"/>
      <c r="Q286" s="195"/>
      <c r="R286" s="195"/>
      <c r="S286" s="196"/>
      <c r="T286" s="34"/>
      <c r="U286" s="34"/>
      <c r="V286" s="35" t="s">
        <v>67</v>
      </c>
      <c r="W286" s="190">
        <v>0</v>
      </c>
      <c r="X286" s="191">
        <f t="shared" si="24"/>
        <v>0</v>
      </c>
      <c r="Y286" s="36">
        <f>IFERROR(IF(W286="","",W286*0.0155),"")</f>
        <v>0</v>
      </c>
      <c r="Z286" s="56"/>
      <c r="AA286" s="57"/>
      <c r="AE286" s="67"/>
      <c r="BB286" s="179" t="s">
        <v>76</v>
      </c>
      <c r="BL286" s="67">
        <f t="shared" si="25"/>
        <v>0</v>
      </c>
      <c r="BM286" s="67">
        <f t="shared" si="26"/>
        <v>0</v>
      </c>
      <c r="BN286" s="67">
        <f t="shared" si="27"/>
        <v>0</v>
      </c>
      <c r="BO286" s="67">
        <f t="shared" si="28"/>
        <v>0</v>
      </c>
    </row>
    <row r="287" spans="1:67" ht="27" customHeight="1" x14ac:dyDescent="0.25">
      <c r="A287" s="54" t="s">
        <v>378</v>
      </c>
      <c r="B287" s="54" t="s">
        <v>379</v>
      </c>
      <c r="C287" s="31">
        <v>4301135198</v>
      </c>
      <c r="D287" s="204">
        <v>4640242180663</v>
      </c>
      <c r="E287" s="196"/>
      <c r="F287" s="189">
        <v>0.9</v>
      </c>
      <c r="G287" s="32">
        <v>4</v>
      </c>
      <c r="H287" s="189">
        <v>3.6</v>
      </c>
      <c r="I287" s="189">
        <v>3.83</v>
      </c>
      <c r="J287" s="32">
        <v>84</v>
      </c>
      <c r="K287" s="32" t="s">
        <v>65</v>
      </c>
      <c r="L287" s="33" t="s">
        <v>66</v>
      </c>
      <c r="M287" s="33"/>
      <c r="N287" s="32">
        <v>180</v>
      </c>
      <c r="O287" s="277" t="s">
        <v>380</v>
      </c>
      <c r="P287" s="195"/>
      <c r="Q287" s="195"/>
      <c r="R287" s="195"/>
      <c r="S287" s="196"/>
      <c r="T287" s="34"/>
      <c r="U287" s="34"/>
      <c r="V287" s="35" t="s">
        <v>67</v>
      </c>
      <c r="W287" s="190">
        <v>0</v>
      </c>
      <c r="X287" s="191">
        <f t="shared" si="24"/>
        <v>0</v>
      </c>
      <c r="Y287" s="36">
        <f>IFERROR(IF(W287="","",W287*0.0155),"")</f>
        <v>0</v>
      </c>
      <c r="Z287" s="56"/>
      <c r="AA287" s="57"/>
      <c r="AE287" s="67"/>
      <c r="BB287" s="180" t="s">
        <v>76</v>
      </c>
      <c r="BL287" s="67">
        <f t="shared" si="25"/>
        <v>0</v>
      </c>
      <c r="BM287" s="67">
        <f t="shared" si="26"/>
        <v>0</v>
      </c>
      <c r="BN287" s="67">
        <f t="shared" si="27"/>
        <v>0</v>
      </c>
      <c r="BO287" s="67">
        <f t="shared" si="28"/>
        <v>0</v>
      </c>
    </row>
    <row r="288" spans="1:67" x14ac:dyDescent="0.2">
      <c r="A288" s="200"/>
      <c r="B288" s="199"/>
      <c r="C288" s="199"/>
      <c r="D288" s="199"/>
      <c r="E288" s="199"/>
      <c r="F288" s="199"/>
      <c r="G288" s="199"/>
      <c r="H288" s="199"/>
      <c r="I288" s="199"/>
      <c r="J288" s="199"/>
      <c r="K288" s="199"/>
      <c r="L288" s="199"/>
      <c r="M288" s="199"/>
      <c r="N288" s="201"/>
      <c r="O288" s="209" t="s">
        <v>68</v>
      </c>
      <c r="P288" s="210"/>
      <c r="Q288" s="210"/>
      <c r="R288" s="210"/>
      <c r="S288" s="210"/>
      <c r="T288" s="210"/>
      <c r="U288" s="211"/>
      <c r="V288" s="37" t="s">
        <v>67</v>
      </c>
      <c r="W288" s="192">
        <f>IFERROR(SUM(W272:W287),"0")</f>
        <v>94</v>
      </c>
      <c r="X288" s="192">
        <f>IFERROR(SUM(X272:X287),"0")</f>
        <v>94</v>
      </c>
      <c r="Y288" s="192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1.0272000000000001</v>
      </c>
      <c r="Z288" s="193"/>
      <c r="AA288" s="193"/>
    </row>
    <row r="289" spans="1:36" x14ac:dyDescent="0.2">
      <c r="A289" s="199"/>
      <c r="B289" s="199"/>
      <c r="C289" s="199"/>
      <c r="D289" s="199"/>
      <c r="E289" s="199"/>
      <c r="F289" s="199"/>
      <c r="G289" s="199"/>
      <c r="H289" s="199"/>
      <c r="I289" s="199"/>
      <c r="J289" s="199"/>
      <c r="K289" s="199"/>
      <c r="L289" s="199"/>
      <c r="M289" s="199"/>
      <c r="N289" s="201"/>
      <c r="O289" s="209" t="s">
        <v>68</v>
      </c>
      <c r="P289" s="210"/>
      <c r="Q289" s="210"/>
      <c r="R289" s="210"/>
      <c r="S289" s="210"/>
      <c r="T289" s="210"/>
      <c r="U289" s="211"/>
      <c r="V289" s="37" t="s">
        <v>69</v>
      </c>
      <c r="W289" s="192">
        <f>IFERROR(SUMPRODUCT(W272:W287*H272:H287),"0")</f>
        <v>342</v>
      </c>
      <c r="X289" s="192">
        <f>IFERROR(SUMPRODUCT(X272:X287*H272:H287),"0")</f>
        <v>342</v>
      </c>
      <c r="Y289" s="37"/>
      <c r="Z289" s="193"/>
      <c r="AA289" s="193"/>
    </row>
    <row r="290" spans="1:36" ht="15" customHeight="1" x14ac:dyDescent="0.2">
      <c r="A290" s="354"/>
      <c r="B290" s="199"/>
      <c r="C290" s="199"/>
      <c r="D290" s="199"/>
      <c r="E290" s="199"/>
      <c r="F290" s="199"/>
      <c r="G290" s="199"/>
      <c r="H290" s="199"/>
      <c r="I290" s="199"/>
      <c r="J290" s="199"/>
      <c r="K290" s="199"/>
      <c r="L290" s="199"/>
      <c r="M290" s="199"/>
      <c r="N290" s="233"/>
      <c r="O290" s="242" t="s">
        <v>381</v>
      </c>
      <c r="P290" s="243"/>
      <c r="Q290" s="243"/>
      <c r="R290" s="243"/>
      <c r="S290" s="243"/>
      <c r="T290" s="243"/>
      <c r="U290" s="244"/>
      <c r="V290" s="37" t="s">
        <v>69</v>
      </c>
      <c r="W290" s="192">
        <f>IFERROR(W24+W33+W40+W50+W61+W67+W72+W78+W88+W95+W104+W110+W116+W122+W127+W134+W139+W145+W150+W158+W163+W170+W175+W180+W185+W191+W198+W208+W216+W221+W227+W233+W239+W247+W253+W258+W263+W270+W289,"0")</f>
        <v>13040.759999999998</v>
      </c>
      <c r="X290" s="192">
        <f>IFERROR(X24+X33+X40+X50+X61+X67+X72+X78+X88+X95+X104+X110+X116+X122+X127+X134+X139+X145+X150+X158+X163+X170+X175+X180+X185+X191+X198+X208+X216+X221+X227+X233+X239+X247+X253+X258+X263+X270+X289,"0")</f>
        <v>13040.759999999998</v>
      </c>
      <c r="Y290" s="37"/>
      <c r="Z290" s="193"/>
      <c r="AA290" s="193"/>
    </row>
    <row r="291" spans="1:36" x14ac:dyDescent="0.2">
      <c r="A291" s="199"/>
      <c r="B291" s="199"/>
      <c r="C291" s="199"/>
      <c r="D291" s="199"/>
      <c r="E291" s="199"/>
      <c r="F291" s="199"/>
      <c r="G291" s="199"/>
      <c r="H291" s="199"/>
      <c r="I291" s="199"/>
      <c r="J291" s="199"/>
      <c r="K291" s="199"/>
      <c r="L291" s="199"/>
      <c r="M291" s="199"/>
      <c r="N291" s="233"/>
      <c r="O291" s="242" t="s">
        <v>382</v>
      </c>
      <c r="P291" s="243"/>
      <c r="Q291" s="243"/>
      <c r="R291" s="243"/>
      <c r="S291" s="243"/>
      <c r="T291" s="243"/>
      <c r="U291" s="244"/>
      <c r="V291" s="37" t="s">
        <v>69</v>
      </c>
      <c r="W291" s="192">
        <f>IFERROR(SUM(BL22:BL287),"0")</f>
        <v>14162.209200000003</v>
      </c>
      <c r="X291" s="192">
        <f>IFERROR(SUM(BM22:BM287),"0")</f>
        <v>14162.209200000003</v>
      </c>
      <c r="Y291" s="37"/>
      <c r="Z291" s="193"/>
      <c r="AA291" s="193"/>
    </row>
    <row r="292" spans="1:36" x14ac:dyDescent="0.2">
      <c r="A292" s="199"/>
      <c r="B292" s="199"/>
      <c r="C292" s="199"/>
      <c r="D292" s="199"/>
      <c r="E292" s="199"/>
      <c r="F292" s="199"/>
      <c r="G292" s="199"/>
      <c r="H292" s="199"/>
      <c r="I292" s="199"/>
      <c r="J292" s="199"/>
      <c r="K292" s="199"/>
      <c r="L292" s="199"/>
      <c r="M292" s="199"/>
      <c r="N292" s="233"/>
      <c r="O292" s="242" t="s">
        <v>383</v>
      </c>
      <c r="P292" s="243"/>
      <c r="Q292" s="243"/>
      <c r="R292" s="243"/>
      <c r="S292" s="243"/>
      <c r="T292" s="243"/>
      <c r="U292" s="244"/>
      <c r="V292" s="37" t="s">
        <v>384</v>
      </c>
      <c r="W292" s="38">
        <f>ROUNDUP(SUM(BN22:BN287),0)</f>
        <v>34</v>
      </c>
      <c r="X292" s="38">
        <f>ROUNDUP(SUM(BO22:BO287),0)</f>
        <v>34</v>
      </c>
      <c r="Y292" s="37"/>
      <c r="Z292" s="193"/>
      <c r="AA292" s="193"/>
    </row>
    <row r="293" spans="1:36" x14ac:dyDescent="0.2">
      <c r="A293" s="199"/>
      <c r="B293" s="199"/>
      <c r="C293" s="199"/>
      <c r="D293" s="199"/>
      <c r="E293" s="199"/>
      <c r="F293" s="199"/>
      <c r="G293" s="199"/>
      <c r="H293" s="199"/>
      <c r="I293" s="199"/>
      <c r="J293" s="199"/>
      <c r="K293" s="199"/>
      <c r="L293" s="199"/>
      <c r="M293" s="199"/>
      <c r="N293" s="233"/>
      <c r="O293" s="242" t="s">
        <v>385</v>
      </c>
      <c r="P293" s="243"/>
      <c r="Q293" s="243"/>
      <c r="R293" s="243"/>
      <c r="S293" s="243"/>
      <c r="T293" s="243"/>
      <c r="U293" s="244"/>
      <c r="V293" s="37" t="s">
        <v>69</v>
      </c>
      <c r="W293" s="192">
        <f>GrossWeightTotal+PalletQtyTotal*25</f>
        <v>15012.209200000003</v>
      </c>
      <c r="X293" s="192">
        <f>GrossWeightTotalR+PalletQtyTotalR*25</f>
        <v>15012.209200000003</v>
      </c>
      <c r="Y293" s="37"/>
      <c r="Z293" s="193"/>
      <c r="AA293" s="193"/>
    </row>
    <row r="294" spans="1:36" x14ac:dyDescent="0.2">
      <c r="A294" s="199"/>
      <c r="B294" s="199"/>
      <c r="C294" s="199"/>
      <c r="D294" s="199"/>
      <c r="E294" s="199"/>
      <c r="F294" s="199"/>
      <c r="G294" s="199"/>
      <c r="H294" s="199"/>
      <c r="I294" s="199"/>
      <c r="J294" s="199"/>
      <c r="K294" s="199"/>
      <c r="L294" s="199"/>
      <c r="M294" s="199"/>
      <c r="N294" s="233"/>
      <c r="O294" s="242" t="s">
        <v>386</v>
      </c>
      <c r="P294" s="243"/>
      <c r="Q294" s="243"/>
      <c r="R294" s="243"/>
      <c r="S294" s="243"/>
      <c r="T294" s="243"/>
      <c r="U294" s="244"/>
      <c r="V294" s="37" t="s">
        <v>384</v>
      </c>
      <c r="W294" s="192">
        <f>IFERROR(W23+W32+W39+W49+W60+W66+W71+W77+W87+W94+W103+W109+W115+W121+W126+W133+W138+W144+W149+W157+W162+W169+W174+W179+W184+W190+W197+W207+W215+W220+W226+W232+W238+W246+W252+W257+W262+W269+W288,"0")</f>
        <v>2826</v>
      </c>
      <c r="X294" s="192">
        <f>IFERROR(X23+X32+X39+X49+X60+X66+X71+X77+X87+X94+X103+X109+X115+X121+X126+X133+X138+X144+X149+X157+X162+X169+X174+X179+X184+X190+X197+X207+X215+X220+X226+X232+X238+X246+X252+X257+X262+X269+X288,"0")</f>
        <v>2826</v>
      </c>
      <c r="Y294" s="37"/>
      <c r="Z294" s="193"/>
      <c r="AA294" s="193"/>
    </row>
    <row r="295" spans="1:36" ht="14.25" customHeight="1" x14ac:dyDescent="0.2">
      <c r="A295" s="199"/>
      <c r="B295" s="199"/>
      <c r="C295" s="199"/>
      <c r="D295" s="199"/>
      <c r="E295" s="199"/>
      <c r="F295" s="199"/>
      <c r="G295" s="199"/>
      <c r="H295" s="199"/>
      <c r="I295" s="199"/>
      <c r="J295" s="199"/>
      <c r="K295" s="199"/>
      <c r="L295" s="199"/>
      <c r="M295" s="199"/>
      <c r="N295" s="233"/>
      <c r="O295" s="242" t="s">
        <v>387</v>
      </c>
      <c r="P295" s="243"/>
      <c r="Q295" s="243"/>
      <c r="R295" s="243"/>
      <c r="S295" s="243"/>
      <c r="T295" s="243"/>
      <c r="U295" s="244"/>
      <c r="V295" s="39" t="s">
        <v>388</v>
      </c>
      <c r="W295" s="37"/>
      <c r="X295" s="37"/>
      <c r="Y295" s="37">
        <f>IFERROR(Y23+Y32+Y39+Y49+Y60+Y66+Y71+Y77+Y87+Y94+Y103+Y109+Y115+Y121+Y126+Y133+Y138+Y144+Y149+Y157+Y162+Y169+Y174+Y179+Y184+Y190+Y197+Y207+Y215+Y220+Y226+Y232+Y238+Y246+Y252+Y257+Y262+Y269+Y288,"0")</f>
        <v>42.297160000000012</v>
      </c>
      <c r="Z295" s="193"/>
      <c r="AA295" s="193"/>
    </row>
    <row r="296" spans="1:36" ht="13.5" customHeight="1" thickBot="1" x14ac:dyDescent="0.25"/>
    <row r="297" spans="1:36" ht="27" customHeight="1" thickTop="1" thickBot="1" x14ac:dyDescent="0.25">
      <c r="A297" s="40" t="s">
        <v>389</v>
      </c>
      <c r="B297" s="187" t="s">
        <v>61</v>
      </c>
      <c r="C297" s="218" t="s">
        <v>70</v>
      </c>
      <c r="D297" s="261"/>
      <c r="E297" s="261"/>
      <c r="F297" s="261"/>
      <c r="G297" s="261"/>
      <c r="H297" s="261"/>
      <c r="I297" s="261"/>
      <c r="J297" s="261"/>
      <c r="K297" s="261"/>
      <c r="L297" s="261"/>
      <c r="M297" s="261"/>
      <c r="N297" s="261"/>
      <c r="O297" s="261"/>
      <c r="P297" s="261"/>
      <c r="Q297" s="261"/>
      <c r="R297" s="261"/>
      <c r="S297" s="262"/>
      <c r="T297" s="218" t="s">
        <v>200</v>
      </c>
      <c r="U297" s="261"/>
      <c r="V297" s="262"/>
      <c r="W297" s="218" t="s">
        <v>225</v>
      </c>
      <c r="X297" s="261"/>
      <c r="Y297" s="261"/>
      <c r="Z297" s="262"/>
      <c r="AA297" s="218" t="s">
        <v>242</v>
      </c>
      <c r="AB297" s="261"/>
      <c r="AC297" s="261"/>
      <c r="AD297" s="261"/>
      <c r="AE297" s="261"/>
      <c r="AF297" s="262"/>
      <c r="AG297" s="218" t="s">
        <v>284</v>
      </c>
      <c r="AH297" s="262"/>
      <c r="AI297" s="218" t="s">
        <v>295</v>
      </c>
      <c r="AJ297" s="262"/>
    </row>
    <row r="298" spans="1:36" ht="14.25" customHeight="1" thickTop="1" x14ac:dyDescent="0.2">
      <c r="A298" s="330" t="s">
        <v>390</v>
      </c>
      <c r="B298" s="218" t="s">
        <v>61</v>
      </c>
      <c r="C298" s="218" t="s">
        <v>71</v>
      </c>
      <c r="D298" s="218" t="s">
        <v>83</v>
      </c>
      <c r="E298" s="218" t="s">
        <v>91</v>
      </c>
      <c r="F298" s="218" t="s">
        <v>106</v>
      </c>
      <c r="G298" s="218" t="s">
        <v>121</v>
      </c>
      <c r="H298" s="218" t="s">
        <v>127</v>
      </c>
      <c r="I298" s="218" t="s">
        <v>131</v>
      </c>
      <c r="J298" s="218" t="s">
        <v>137</v>
      </c>
      <c r="K298" s="218" t="s">
        <v>150</v>
      </c>
      <c r="L298" s="218" t="s">
        <v>157</v>
      </c>
      <c r="M298" s="188"/>
      <c r="N298" s="218" t="s">
        <v>168</v>
      </c>
      <c r="O298" s="218" t="s">
        <v>173</v>
      </c>
      <c r="P298" s="218" t="s">
        <v>179</v>
      </c>
      <c r="Q298" s="218" t="s">
        <v>184</v>
      </c>
      <c r="R298" s="218" t="s">
        <v>187</v>
      </c>
      <c r="S298" s="218" t="s">
        <v>197</v>
      </c>
      <c r="T298" s="218" t="s">
        <v>201</v>
      </c>
      <c r="U298" s="218" t="s">
        <v>205</v>
      </c>
      <c r="V298" s="218" t="s">
        <v>208</v>
      </c>
      <c r="W298" s="218" t="s">
        <v>226</v>
      </c>
      <c r="X298" s="218" t="s">
        <v>231</v>
      </c>
      <c r="Y298" s="218" t="s">
        <v>225</v>
      </c>
      <c r="Z298" s="218" t="s">
        <v>239</v>
      </c>
      <c r="AA298" s="218" t="s">
        <v>243</v>
      </c>
      <c r="AB298" s="218" t="s">
        <v>246</v>
      </c>
      <c r="AC298" s="218" t="s">
        <v>253</v>
      </c>
      <c r="AD298" s="218" t="s">
        <v>266</v>
      </c>
      <c r="AE298" s="218" t="s">
        <v>275</v>
      </c>
      <c r="AF298" s="218" t="s">
        <v>278</v>
      </c>
      <c r="AG298" s="218" t="s">
        <v>285</v>
      </c>
      <c r="AH298" s="218" t="s">
        <v>289</v>
      </c>
      <c r="AI298" s="218" t="s">
        <v>295</v>
      </c>
      <c r="AJ298" s="218" t="s">
        <v>314</v>
      </c>
    </row>
    <row r="299" spans="1:36" ht="13.5" customHeight="1" thickBot="1" x14ac:dyDescent="0.25">
      <c r="A299" s="331"/>
      <c r="B299" s="219"/>
      <c r="C299" s="219"/>
      <c r="D299" s="219"/>
      <c r="E299" s="219"/>
      <c r="F299" s="219"/>
      <c r="G299" s="219"/>
      <c r="H299" s="219"/>
      <c r="I299" s="219"/>
      <c r="J299" s="219"/>
      <c r="K299" s="219"/>
      <c r="L299" s="219"/>
      <c r="M299" s="188"/>
      <c r="N299" s="219"/>
      <c r="O299" s="219"/>
      <c r="P299" s="219"/>
      <c r="Q299" s="219"/>
      <c r="R299" s="219"/>
      <c r="S299" s="219"/>
      <c r="T299" s="219"/>
      <c r="U299" s="219"/>
      <c r="V299" s="219"/>
      <c r="W299" s="219"/>
      <c r="X299" s="219"/>
      <c r="Y299" s="219"/>
      <c r="Z299" s="219"/>
      <c r="AA299" s="219"/>
      <c r="AB299" s="219"/>
      <c r="AC299" s="219"/>
      <c r="AD299" s="219"/>
      <c r="AE299" s="219"/>
      <c r="AF299" s="219"/>
      <c r="AG299" s="219"/>
      <c r="AH299" s="219"/>
      <c r="AI299" s="219"/>
      <c r="AJ299" s="219"/>
    </row>
    <row r="300" spans="1:36" ht="18" customHeight="1" thickTop="1" thickBot="1" x14ac:dyDescent="0.25">
      <c r="A300" s="40" t="s">
        <v>391</v>
      </c>
      <c r="B300" s="46">
        <f>IFERROR(W22*H22,"0")</f>
        <v>0</v>
      </c>
      <c r="C300" s="46">
        <f>IFERROR(W28*H28,"0")+IFERROR(W29*H29,"0")+IFERROR(W30*H30,"0")+IFERROR(W31*H31,"0")</f>
        <v>231</v>
      </c>
      <c r="D300" s="46">
        <f>IFERROR(W36*H36,"0")+IFERROR(W37*H37,"0")+IFERROR(W38*H38,"0")</f>
        <v>216</v>
      </c>
      <c r="E300" s="46">
        <f>IFERROR(W43*H43,"0")+IFERROR(W44*H44,"0")+IFERROR(W45*H45,"0")+IFERROR(W46*H46,"0")+IFERROR(W47*H47,"0")+IFERROR(W48*H48,"0")</f>
        <v>60</v>
      </c>
      <c r="F300" s="46">
        <f>IFERROR(W53*H53,"0")+IFERROR(W54*H54,"0")+IFERROR(W55*H55,"0")+IFERROR(W56*H56,"0")+IFERROR(W57*H57,"0")+IFERROR(W58*H58,"0")+IFERROR(W59*H59,"0")</f>
        <v>1528.32</v>
      </c>
      <c r="G300" s="46">
        <f>IFERROR(W64*H64,"0")+IFERROR(W65*H65,"0")</f>
        <v>697.2</v>
      </c>
      <c r="H300" s="46">
        <f>IFERROR(W70*H70,"0")</f>
        <v>0</v>
      </c>
      <c r="I300" s="46">
        <f>IFERROR(W75*H75,"0")+IFERROR(W76*H76,"0")</f>
        <v>252</v>
      </c>
      <c r="J300" s="46">
        <f>IFERROR(W81*H81,"0")+IFERROR(W82*H82,"0")+IFERROR(W83*H83,"0")+IFERROR(W84*H84,"0")+IFERROR(W85*H85,"0")+IFERROR(W86*H86,"0")</f>
        <v>865.2</v>
      </c>
      <c r="K300" s="46">
        <f>IFERROR(W91*H91,"0")+IFERROR(W92*H92,"0")+IFERROR(W93*H93,"0")</f>
        <v>30.240000000000002</v>
      </c>
      <c r="L300" s="46">
        <f>IFERROR(W98*H98,"0")+IFERROR(W99*H99,"0")+IFERROR(W100*H100,"0")+IFERROR(W101*H101,"0")+IFERROR(W102*H102,"0")</f>
        <v>4072.32</v>
      </c>
      <c r="M300" s="188"/>
      <c r="N300" s="46">
        <f>IFERROR(W107*H107,"0")+IFERROR(W108*H108,"0")</f>
        <v>756</v>
      </c>
      <c r="O300" s="46">
        <f>IFERROR(W113*H113,"0")+IFERROR(W114*H114,"0")</f>
        <v>294</v>
      </c>
      <c r="P300" s="46">
        <f>IFERROR(W119*H119,"0")+IFERROR(W120*H120,"0")</f>
        <v>168</v>
      </c>
      <c r="Q300" s="46">
        <f>IFERROR(W125*H125,"0")</f>
        <v>0</v>
      </c>
      <c r="R300" s="46">
        <f>IFERROR(W130*H130,"0")+IFERROR(W131*H131,"0")+IFERROR(W132*H132,"0")</f>
        <v>0</v>
      </c>
      <c r="S300" s="46">
        <f>IFERROR(W137*H137,"0")</f>
        <v>0</v>
      </c>
      <c r="T300" s="46">
        <f>IFERROR(W143*H143,"0")</f>
        <v>0</v>
      </c>
      <c r="U300" s="46">
        <f>IFERROR(W148*H148,"0")</f>
        <v>0</v>
      </c>
      <c r="V300" s="46">
        <f>IFERROR(W153*H153,"0")+IFERROR(W154*H154,"0")+IFERROR(W155*H155,"0")+IFERROR(W156*H156,"0")+IFERROR(W160*H160,"0")+IFERROR(W161*H161,"0")</f>
        <v>300</v>
      </c>
      <c r="W300" s="46">
        <f>IFERROR(W167*H167,"0")+IFERROR(W168*H168,"0")</f>
        <v>756</v>
      </c>
      <c r="X300" s="46">
        <f>IFERROR(W173*H173,"0")</f>
        <v>0</v>
      </c>
      <c r="Y300" s="46">
        <f>IFERROR(W178*H178,"0")</f>
        <v>0</v>
      </c>
      <c r="Z300" s="46">
        <f>IFERROR(W183*H183,"0")</f>
        <v>210</v>
      </c>
      <c r="AA300" s="46">
        <f>IFERROR(W189*H189,"0")</f>
        <v>0</v>
      </c>
      <c r="AB300" s="46">
        <f>IFERROR(W194*H194,"0")+IFERROR(W195*H195,"0")+IFERROR(W196*H196,"0")</f>
        <v>604.79999999999995</v>
      </c>
      <c r="AC300" s="46">
        <f>IFERROR(W201*H201,"0")+IFERROR(W202*H202,"0")+IFERROR(W203*H203,"0")+IFERROR(W204*H204,"0")+IFERROR(W205*H205,"0")+IFERROR(W206*H206,"0")</f>
        <v>134.39999999999998</v>
      </c>
      <c r="AD300" s="46">
        <f>IFERROR(W211*H211,"0")+IFERROR(W212*H212,"0")+IFERROR(W213*H213,"0")+IFERROR(W214*H214,"0")</f>
        <v>432</v>
      </c>
      <c r="AE300" s="46">
        <f>IFERROR(W219*H219,"0")</f>
        <v>0</v>
      </c>
      <c r="AF300" s="46">
        <f>IFERROR(W224*H224,"0")+IFERROR(W225*H225,"0")</f>
        <v>0</v>
      </c>
      <c r="AG300" s="46">
        <f>IFERROR(W231*H231,"0")</f>
        <v>360</v>
      </c>
      <c r="AH300" s="46">
        <f>IFERROR(W236*H236,"0")+IFERROR(W237*H237,"0")</f>
        <v>0</v>
      </c>
      <c r="AI300" s="46">
        <f>IFERROR(W243*H243,"0")+IFERROR(W244*H244,"0")+IFERROR(W245*H245,"0")+IFERROR(W249*H249,"0")+IFERROR(W250*H250,"0")+IFERROR(W251*H251,"0")</f>
        <v>323.39999999999998</v>
      </c>
      <c r="AJ300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749.88</v>
      </c>
    </row>
    <row r="301" spans="1:36" ht="13.5" customHeight="1" thickTop="1" x14ac:dyDescent="0.2">
      <c r="C301" s="188"/>
    </row>
    <row r="302" spans="1:36" ht="19.5" customHeight="1" x14ac:dyDescent="0.2">
      <c r="A302" s="58" t="s">
        <v>392</v>
      </c>
      <c r="B302" s="58" t="s">
        <v>393</v>
      </c>
      <c r="C302" s="58" t="s">
        <v>394</v>
      </c>
    </row>
    <row r="303" spans="1:36" x14ac:dyDescent="0.2">
      <c r="A303" s="59">
        <f>SUMPRODUCT(--(BB:BB="ЗПФ"),--(V:V="кор"),H:H,X:X)+SUMPRODUCT(--(BB:BB="ЗПФ"),--(V:V="кг"),X:X)</f>
        <v>8513.0399999999972</v>
      </c>
      <c r="B303" s="60">
        <f>SUMPRODUCT(--(BB:BB="ПГП"),--(V:V="кор"),H:H,X:X)+SUMPRODUCT(--(BB:BB="ПГП"),--(V:V="кг"),X:X)</f>
        <v>4527.72</v>
      </c>
      <c r="C303" s="60">
        <f>SUMPRODUCT(--(BB:BB="КИЗ"),--(V:V="кор"),H:H,X:X)+SUMPRODUCT(--(BB:BB="КИЗ"),--(V:V="кг"),X:X)</f>
        <v>0</v>
      </c>
    </row>
  </sheetData>
  <sheetProtection algorithmName="SHA-512" hashValue="1BRP4v3W8Hkou9zVj02LWEhwFZUCzg1rNoNixeLEdbbr3COBydkahSAFh6L3ej7ZgVAiQsUeHAK1Ycb5Uk5zOg==" saltValue="F+6KjDwYdwWYjPYv8dVIXw==" spinCount="100000" sheet="1" objects="1" scenarios="1" sort="0" autoFilter="0" pivotTables="0"/>
  <autoFilter ref="B18:Y29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7">
    <mergeCell ref="P5:Q5"/>
    <mergeCell ref="J9:L9"/>
    <mergeCell ref="A254:Y254"/>
    <mergeCell ref="O126:U126"/>
    <mergeCell ref="D237:E237"/>
    <mergeCell ref="O169:U169"/>
    <mergeCell ref="O144:U144"/>
    <mergeCell ref="O211:S211"/>
    <mergeCell ref="Q1:S1"/>
    <mergeCell ref="A20:Y20"/>
    <mergeCell ref="O208:U208"/>
    <mergeCell ref="Y17:Y18"/>
    <mergeCell ref="D57:E57"/>
    <mergeCell ref="U11:V11"/>
    <mergeCell ref="A8:C8"/>
    <mergeCell ref="P8:Q8"/>
    <mergeCell ref="O54:S54"/>
    <mergeCell ref="A186:Y186"/>
    <mergeCell ref="A10:C10"/>
    <mergeCell ref="A51:Y51"/>
    <mergeCell ref="A220:N221"/>
    <mergeCell ref="A49:N50"/>
    <mergeCell ref="O32:U32"/>
    <mergeCell ref="O88:U88"/>
    <mergeCell ref="BB17:BB18"/>
    <mergeCell ref="D102:E102"/>
    <mergeCell ref="O49:U49"/>
    <mergeCell ref="T17:U17"/>
    <mergeCell ref="A69:Y69"/>
    <mergeCell ref="D196:E196"/>
    <mergeCell ref="A25:Y25"/>
    <mergeCell ref="C298:C299"/>
    <mergeCell ref="O64:S64"/>
    <mergeCell ref="E298:E299"/>
    <mergeCell ref="D54:E54"/>
    <mergeCell ref="D266:E266"/>
    <mergeCell ref="X298:X299"/>
    <mergeCell ref="Z298:Z299"/>
    <mergeCell ref="O275:S275"/>
    <mergeCell ref="D268:E268"/>
    <mergeCell ref="O277:S277"/>
    <mergeCell ref="O197:U197"/>
    <mergeCell ref="D173:E173"/>
    <mergeCell ref="D17:E18"/>
    <mergeCell ref="W298:W299"/>
    <mergeCell ref="A149:N150"/>
    <mergeCell ref="V17:V18"/>
    <mergeCell ref="X17:X18"/>
    <mergeCell ref="J298:J299"/>
    <mergeCell ref="O272:S272"/>
    <mergeCell ref="A103:N104"/>
    <mergeCell ref="D29:E29"/>
    <mergeCell ref="D265:E265"/>
    <mergeCell ref="O38:S38"/>
    <mergeCell ref="O274:S274"/>
    <mergeCell ref="A248:Y248"/>
    <mergeCell ref="O178:S178"/>
    <mergeCell ref="O249:S249"/>
    <mergeCell ref="A235:Y235"/>
    <mergeCell ref="A106:Y106"/>
    <mergeCell ref="O107:S107"/>
    <mergeCell ref="A269:N270"/>
    <mergeCell ref="T297:V297"/>
    <mergeCell ref="D249:E249"/>
    <mergeCell ref="D276:E276"/>
    <mergeCell ref="O121:U121"/>
    <mergeCell ref="O231:S231"/>
    <mergeCell ref="D120:E120"/>
    <mergeCell ref="O258:U258"/>
    <mergeCell ref="O87:U87"/>
    <mergeCell ref="D278:E278"/>
    <mergeCell ref="D107:E107"/>
    <mergeCell ref="AG297:AH297"/>
    <mergeCell ref="F5:G5"/>
    <mergeCell ref="O125:S125"/>
    <mergeCell ref="A117:Y117"/>
    <mergeCell ref="A14:L14"/>
    <mergeCell ref="A111:Y111"/>
    <mergeCell ref="O270:U270"/>
    <mergeCell ref="O114:S114"/>
    <mergeCell ref="O39:U39"/>
    <mergeCell ref="A257:N258"/>
    <mergeCell ref="O103:U103"/>
    <mergeCell ref="O290:U290"/>
    <mergeCell ref="D279:E279"/>
    <mergeCell ref="O23:U23"/>
    <mergeCell ref="N17:N18"/>
    <mergeCell ref="F17:F18"/>
    <mergeCell ref="O24:U24"/>
    <mergeCell ref="D244:E244"/>
    <mergeCell ref="O196:S196"/>
    <mergeCell ref="O116:U116"/>
    <mergeCell ref="O183:S183"/>
    <mergeCell ref="A39:N40"/>
    <mergeCell ref="A13:L13"/>
    <mergeCell ref="A15:L15"/>
    <mergeCell ref="D10:E10"/>
    <mergeCell ref="O101:S101"/>
    <mergeCell ref="F10:G10"/>
    <mergeCell ref="O130:S130"/>
    <mergeCell ref="D243:E243"/>
    <mergeCell ref="D99:E99"/>
    <mergeCell ref="A12:L12"/>
    <mergeCell ref="O132:S132"/>
    <mergeCell ref="O83:S83"/>
    <mergeCell ref="D101:E101"/>
    <mergeCell ref="A68:Y68"/>
    <mergeCell ref="D76:E76"/>
    <mergeCell ref="O139:U139"/>
    <mergeCell ref="D44:E44"/>
    <mergeCell ref="O40:U40"/>
    <mergeCell ref="A9:C9"/>
    <mergeCell ref="D202:E202"/>
    <mergeCell ref="D58:E58"/>
    <mergeCell ref="O251:S251"/>
    <mergeCell ref="O189:S189"/>
    <mergeCell ref="A41:Y41"/>
    <mergeCell ref="U6:V9"/>
    <mergeCell ref="O278:S278"/>
    <mergeCell ref="D231:E231"/>
    <mergeCell ref="O82:S82"/>
    <mergeCell ref="A27:Y27"/>
    <mergeCell ref="D6:L6"/>
    <mergeCell ref="O86:S86"/>
    <mergeCell ref="D84:E84"/>
    <mergeCell ref="D155:E155"/>
    <mergeCell ref="D22:E22"/>
    <mergeCell ref="O115:U115"/>
    <mergeCell ref="O66:U66"/>
    <mergeCell ref="D86:E86"/>
    <mergeCell ref="A230:Y230"/>
    <mergeCell ref="D213:E213"/>
    <mergeCell ref="A262:N263"/>
    <mergeCell ref="O239:U239"/>
    <mergeCell ref="A182:Y182"/>
    <mergeCell ref="H10:L10"/>
    <mergeCell ref="A159:Y159"/>
    <mergeCell ref="A97:Y97"/>
    <mergeCell ref="O98:S98"/>
    <mergeCell ref="O225:S225"/>
    <mergeCell ref="O285:S285"/>
    <mergeCell ref="AJ298:AJ299"/>
    <mergeCell ref="O156:S156"/>
    <mergeCell ref="O78:U78"/>
    <mergeCell ref="D154:E154"/>
    <mergeCell ref="D225:E225"/>
    <mergeCell ref="O170:U170"/>
    <mergeCell ref="A226:N227"/>
    <mergeCell ref="A290:N295"/>
    <mergeCell ref="O145:U145"/>
    <mergeCell ref="O292:U292"/>
    <mergeCell ref="O298:O299"/>
    <mergeCell ref="Q298:Q299"/>
    <mergeCell ref="O289:U289"/>
    <mergeCell ref="M17:M18"/>
    <mergeCell ref="P298:P299"/>
    <mergeCell ref="R298:R299"/>
    <mergeCell ref="O191:U191"/>
    <mergeCell ref="C297:S297"/>
    <mergeCell ref="O294:U294"/>
    <mergeCell ref="A157:N158"/>
    <mergeCell ref="D83:E83"/>
    <mergeCell ref="O221:U221"/>
    <mergeCell ref="D143:E143"/>
    <mergeCell ref="A246:N247"/>
    <mergeCell ref="D256:E256"/>
    <mergeCell ref="D85:E85"/>
    <mergeCell ref="O94:U94"/>
    <mergeCell ref="O283:S283"/>
    <mergeCell ref="O161:S161"/>
    <mergeCell ref="O184:U184"/>
    <mergeCell ref="A177:Y177"/>
    <mergeCell ref="A164:Y164"/>
    <mergeCell ref="O243:S243"/>
    <mergeCell ref="D250:E250"/>
    <mergeCell ref="D286:E286"/>
    <mergeCell ref="O276:S276"/>
    <mergeCell ref="O143:S143"/>
    <mergeCell ref="O214:S214"/>
    <mergeCell ref="O43:S43"/>
    <mergeCell ref="U12:V12"/>
    <mergeCell ref="D212:E212"/>
    <mergeCell ref="O157:U157"/>
    <mergeCell ref="A146:Y146"/>
    <mergeCell ref="A207:N208"/>
    <mergeCell ref="G17:G18"/>
    <mergeCell ref="O70:S70"/>
    <mergeCell ref="A232:N233"/>
    <mergeCell ref="O48:S48"/>
    <mergeCell ref="AB298:AB299"/>
    <mergeCell ref="O153:S153"/>
    <mergeCell ref="AA17:AA18"/>
    <mergeCell ref="AD298:AD299"/>
    <mergeCell ref="O246:U246"/>
    <mergeCell ref="A193:Y193"/>
    <mergeCell ref="A264:Y264"/>
    <mergeCell ref="A169:N170"/>
    <mergeCell ref="A89:Y89"/>
    <mergeCell ref="O50:U50"/>
    <mergeCell ref="A162:N163"/>
    <mergeCell ref="O104:U104"/>
    <mergeCell ref="D153:E153"/>
    <mergeCell ref="A234:Y234"/>
    <mergeCell ref="D65:E65"/>
    <mergeCell ref="A209:Y209"/>
    <mergeCell ref="A147:Y147"/>
    <mergeCell ref="O148:S148"/>
    <mergeCell ref="O250:S250"/>
    <mergeCell ref="D194:E194"/>
    <mergeCell ref="O212:S212"/>
    <mergeCell ref="Z17:Z18"/>
    <mergeCell ref="H1:P1"/>
    <mergeCell ref="D64:E64"/>
    <mergeCell ref="S5:T5"/>
    <mergeCell ref="O76:S76"/>
    <mergeCell ref="U5:V5"/>
    <mergeCell ref="O203:S203"/>
    <mergeCell ref="A252:N253"/>
    <mergeCell ref="A74:Y74"/>
    <mergeCell ref="A210:Y210"/>
    <mergeCell ref="A66:N67"/>
    <mergeCell ref="D203:E203"/>
    <mergeCell ref="P10:Q10"/>
    <mergeCell ref="O204:S204"/>
    <mergeCell ref="A179:N180"/>
    <mergeCell ref="A140:Y140"/>
    <mergeCell ref="A63:Y63"/>
    <mergeCell ref="H17:H18"/>
    <mergeCell ref="D204:E204"/>
    <mergeCell ref="O149:U149"/>
    <mergeCell ref="O220:U220"/>
    <mergeCell ref="D75:E75"/>
    <mergeCell ref="D206:E206"/>
    <mergeCell ref="O59:S59"/>
    <mergeCell ref="O46:S46"/>
    <mergeCell ref="D7:L7"/>
    <mergeCell ref="O281:S281"/>
    <mergeCell ref="A19:Y19"/>
    <mergeCell ref="O256:S256"/>
    <mergeCell ref="D48:E48"/>
    <mergeCell ref="O22:S22"/>
    <mergeCell ref="O288:U288"/>
    <mergeCell ref="A142:Y142"/>
    <mergeCell ref="AA297:AF297"/>
    <mergeCell ref="O207:U207"/>
    <mergeCell ref="O263:U263"/>
    <mergeCell ref="D125:E125"/>
    <mergeCell ref="D283:E283"/>
    <mergeCell ref="A288:N289"/>
    <mergeCell ref="A79:Y79"/>
    <mergeCell ref="O47:S47"/>
    <mergeCell ref="D56:E56"/>
    <mergeCell ref="P13:Q13"/>
    <mergeCell ref="D285:E285"/>
    <mergeCell ref="D114:E114"/>
    <mergeCell ref="O267:S267"/>
    <mergeCell ref="O291:U291"/>
    <mergeCell ref="D267:E267"/>
    <mergeCell ref="O293:U293"/>
    <mergeCell ref="AI297:AJ297"/>
    <mergeCell ref="O252:U252"/>
    <mergeCell ref="D132:E132"/>
    <mergeCell ref="D59:E59"/>
    <mergeCell ref="A133:N134"/>
    <mergeCell ref="D178:E178"/>
    <mergeCell ref="AA298:AA299"/>
    <mergeCell ref="O110:U110"/>
    <mergeCell ref="A42:Y42"/>
    <mergeCell ref="AC298:AC299"/>
    <mergeCell ref="A151:Y151"/>
    <mergeCell ref="AE298:AE299"/>
    <mergeCell ref="O279:S279"/>
    <mergeCell ref="A188:Y188"/>
    <mergeCell ref="O60:U60"/>
    <mergeCell ref="A259:Y259"/>
    <mergeCell ref="A240:Y240"/>
    <mergeCell ref="O45:S45"/>
    <mergeCell ref="G298:G299"/>
    <mergeCell ref="I298:I299"/>
    <mergeCell ref="A298:A299"/>
    <mergeCell ref="O280:S280"/>
    <mergeCell ref="D273:E273"/>
    <mergeCell ref="O215:U215"/>
    <mergeCell ref="P12:Q12"/>
    <mergeCell ref="D251:E251"/>
    <mergeCell ref="A118:Y118"/>
    <mergeCell ref="O119:S119"/>
    <mergeCell ref="O37:S37"/>
    <mergeCell ref="O133:U133"/>
    <mergeCell ref="O198:U198"/>
    <mergeCell ref="A87:N88"/>
    <mergeCell ref="D280:E280"/>
    <mergeCell ref="D119:E119"/>
    <mergeCell ref="D46:E46"/>
    <mergeCell ref="O262:U262"/>
    <mergeCell ref="O122:U122"/>
    <mergeCell ref="A200:Y200"/>
    <mergeCell ref="O72:U72"/>
    <mergeCell ref="D183:E183"/>
    <mergeCell ref="O108:S108"/>
    <mergeCell ref="O266:S266"/>
    <mergeCell ref="D275:E275"/>
    <mergeCell ref="D219:E219"/>
    <mergeCell ref="O137:S137"/>
    <mergeCell ref="D277:E277"/>
    <mergeCell ref="A73:Y73"/>
    <mergeCell ref="O201:S201"/>
    <mergeCell ref="S298:S299"/>
    <mergeCell ref="O113:S113"/>
    <mergeCell ref="O33:U33"/>
    <mergeCell ref="U298:U299"/>
    <mergeCell ref="D156:E156"/>
    <mergeCell ref="O269:U269"/>
    <mergeCell ref="O205:S205"/>
    <mergeCell ref="A123:Y123"/>
    <mergeCell ref="D93:E93"/>
    <mergeCell ref="O213:S213"/>
    <mergeCell ref="A187:Y187"/>
    <mergeCell ref="D282:E282"/>
    <mergeCell ref="H298:H299"/>
    <mergeCell ref="O261:S261"/>
    <mergeCell ref="D43:E43"/>
    <mergeCell ref="O55:S55"/>
    <mergeCell ref="D137:E137"/>
    <mergeCell ref="A138:N139"/>
    <mergeCell ref="A124:Y124"/>
    <mergeCell ref="A94:N95"/>
    <mergeCell ref="D130:E130"/>
    <mergeCell ref="D201:E201"/>
    <mergeCell ref="D36:E36"/>
    <mergeCell ref="O282:S282"/>
    <mergeCell ref="A5:C5"/>
    <mergeCell ref="O180:U180"/>
    <mergeCell ref="A229:Y229"/>
    <mergeCell ref="P11:Q11"/>
    <mergeCell ref="O168:S168"/>
    <mergeCell ref="O190:U190"/>
    <mergeCell ref="A166:Y166"/>
    <mergeCell ref="O167:S167"/>
    <mergeCell ref="A17:A18"/>
    <mergeCell ref="K17:K18"/>
    <mergeCell ref="C17:C18"/>
    <mergeCell ref="D37:E37"/>
    <mergeCell ref="D168:E168"/>
    <mergeCell ref="D9:E9"/>
    <mergeCell ref="F9:G9"/>
    <mergeCell ref="D167:E167"/>
    <mergeCell ref="D161:E161"/>
    <mergeCell ref="A128:Y128"/>
    <mergeCell ref="O127:U127"/>
    <mergeCell ref="D38:E38"/>
    <mergeCell ref="O194:S194"/>
    <mergeCell ref="A192:Y192"/>
    <mergeCell ref="A21:Y21"/>
    <mergeCell ref="O131:S131"/>
    <mergeCell ref="D1:F1"/>
    <mergeCell ref="A172:Y172"/>
    <mergeCell ref="K298:K299"/>
    <mergeCell ref="O244:S244"/>
    <mergeCell ref="D82:E82"/>
    <mergeCell ref="O100:S100"/>
    <mergeCell ref="J17:J18"/>
    <mergeCell ref="L17:L18"/>
    <mergeCell ref="O287:S287"/>
    <mergeCell ref="O174:U174"/>
    <mergeCell ref="O237:S237"/>
    <mergeCell ref="A223:Y223"/>
    <mergeCell ref="O102:S102"/>
    <mergeCell ref="A174:N175"/>
    <mergeCell ref="D100:E100"/>
    <mergeCell ref="O238:U238"/>
    <mergeCell ref="O160:S160"/>
    <mergeCell ref="O253:U253"/>
    <mergeCell ref="A238:N239"/>
    <mergeCell ref="D31:E31"/>
    <mergeCell ref="A32:N33"/>
    <mergeCell ref="D108:E108"/>
    <mergeCell ref="A109:N110"/>
    <mergeCell ref="A112:Y112"/>
    <mergeCell ref="D5:E5"/>
    <mergeCell ref="W297:Z297"/>
    <mergeCell ref="O53:S53"/>
    <mergeCell ref="O120:S120"/>
    <mergeCell ref="AE17:AE18"/>
    <mergeCell ref="O67:U67"/>
    <mergeCell ref="F298:F299"/>
    <mergeCell ref="A152:Y152"/>
    <mergeCell ref="A184:N185"/>
    <mergeCell ref="A23:N24"/>
    <mergeCell ref="D272:E272"/>
    <mergeCell ref="A121:N122"/>
    <mergeCell ref="D8:L8"/>
    <mergeCell ref="A115:N116"/>
    <mergeCell ref="D274:E274"/>
    <mergeCell ref="D245:E245"/>
    <mergeCell ref="A241:Y241"/>
    <mergeCell ref="D224:E224"/>
    <mergeCell ref="A228:Y228"/>
    <mergeCell ref="D211:E211"/>
    <mergeCell ref="O58:S58"/>
    <mergeCell ref="O227:U227"/>
    <mergeCell ref="D160:E160"/>
    <mergeCell ref="I17:I18"/>
    <mergeCell ref="AG298:AG299"/>
    <mergeCell ref="O179:U179"/>
    <mergeCell ref="AI298:AI299"/>
    <mergeCell ref="D28:E28"/>
    <mergeCell ref="AB17:AD18"/>
    <mergeCell ref="D236:E236"/>
    <mergeCell ref="D92:E92"/>
    <mergeCell ref="D55:E55"/>
    <mergeCell ref="D30:E30"/>
    <mergeCell ref="A176:Y176"/>
    <mergeCell ref="O173:S173"/>
    <mergeCell ref="A218:Y218"/>
    <mergeCell ref="O219:S219"/>
    <mergeCell ref="O175:U175"/>
    <mergeCell ref="T298:T299"/>
    <mergeCell ref="V298:V299"/>
    <mergeCell ref="O162:U162"/>
    <mergeCell ref="O233:U233"/>
    <mergeCell ref="D260:E260"/>
    <mergeCell ref="A60:N61"/>
    <mergeCell ref="D113:E113"/>
    <mergeCell ref="A105:Y105"/>
    <mergeCell ref="O226:U226"/>
    <mergeCell ref="D148:E148"/>
    <mergeCell ref="O2:V3"/>
    <mergeCell ref="D287:E287"/>
    <mergeCell ref="A34:Y34"/>
    <mergeCell ref="O77:U77"/>
    <mergeCell ref="O84:S84"/>
    <mergeCell ref="D53:E53"/>
    <mergeCell ref="O75:S75"/>
    <mergeCell ref="D47:E47"/>
    <mergeCell ref="W17:W18"/>
    <mergeCell ref="O273:S273"/>
    <mergeCell ref="A271:Y271"/>
    <mergeCell ref="O158:U158"/>
    <mergeCell ref="A80:Y80"/>
    <mergeCell ref="O81:S81"/>
    <mergeCell ref="U10:V10"/>
    <mergeCell ref="O268:S268"/>
    <mergeCell ref="O95:U95"/>
    <mergeCell ref="A71:N72"/>
    <mergeCell ref="O257:U257"/>
    <mergeCell ref="O232:U232"/>
    <mergeCell ref="O61:U61"/>
    <mergeCell ref="D81:E81"/>
    <mergeCell ref="O155:S155"/>
    <mergeCell ref="O284:S284"/>
    <mergeCell ref="AF298:AF299"/>
    <mergeCell ref="A217:Y217"/>
    <mergeCell ref="O91:S91"/>
    <mergeCell ref="AH298:AH299"/>
    <mergeCell ref="O85:S85"/>
    <mergeCell ref="A136:Y136"/>
    <mergeCell ref="H5:L5"/>
    <mergeCell ref="O134:U134"/>
    <mergeCell ref="O57:S57"/>
    <mergeCell ref="A129:Y129"/>
    <mergeCell ref="Y298:Y299"/>
    <mergeCell ref="O71:U71"/>
    <mergeCell ref="O195:S195"/>
    <mergeCell ref="O163:U163"/>
    <mergeCell ref="A181:Y181"/>
    <mergeCell ref="B17:B18"/>
    <mergeCell ref="O138:U138"/>
    <mergeCell ref="D131:E131"/>
    <mergeCell ref="D195:E195"/>
    <mergeCell ref="S6:T9"/>
    <mergeCell ref="D189:E189"/>
    <mergeCell ref="O295:U295"/>
    <mergeCell ref="L298:L299"/>
    <mergeCell ref="N298:N299"/>
    <mergeCell ref="B298:B299"/>
    <mergeCell ref="O31:S31"/>
    <mergeCell ref="D298:D299"/>
    <mergeCell ref="O216:U216"/>
    <mergeCell ref="D205:E205"/>
    <mergeCell ref="O56:S56"/>
    <mergeCell ref="O154:S154"/>
    <mergeCell ref="A197:N198"/>
    <mergeCell ref="A90:Y90"/>
    <mergeCell ref="D98:E98"/>
    <mergeCell ref="O99:S99"/>
    <mergeCell ref="A77:N78"/>
    <mergeCell ref="O286:S286"/>
    <mergeCell ref="D214:E214"/>
    <mergeCell ref="D284:E284"/>
    <mergeCell ref="O236:S236"/>
    <mergeCell ref="A222:Y222"/>
    <mergeCell ref="A242:Y242"/>
    <mergeCell ref="D261:E261"/>
    <mergeCell ref="A126:N127"/>
    <mergeCell ref="O245:S245"/>
    <mergeCell ref="A171:Y171"/>
    <mergeCell ref="A165:Y165"/>
    <mergeCell ref="A255:Y255"/>
    <mergeCell ref="H9:I9"/>
    <mergeCell ref="O92:S92"/>
    <mergeCell ref="O30:S30"/>
    <mergeCell ref="D281:E281"/>
    <mergeCell ref="O150:U150"/>
    <mergeCell ref="A199:Y199"/>
    <mergeCell ref="P6:Q6"/>
    <mergeCell ref="O29:S29"/>
    <mergeCell ref="O265:S265"/>
    <mergeCell ref="O65:S65"/>
    <mergeCell ref="D70:E70"/>
    <mergeCell ref="A215:N216"/>
    <mergeCell ref="O44:S44"/>
    <mergeCell ref="O202:S202"/>
    <mergeCell ref="O17:S18"/>
    <mergeCell ref="O15:S16"/>
    <mergeCell ref="A6:C6"/>
    <mergeCell ref="A26:Y26"/>
    <mergeCell ref="P9:Q9"/>
    <mergeCell ref="O109:U109"/>
    <mergeCell ref="O247:U247"/>
    <mergeCell ref="O260:S260"/>
    <mergeCell ref="O185:U185"/>
    <mergeCell ref="A96:Y96"/>
    <mergeCell ref="O224:S224"/>
    <mergeCell ref="O28:S28"/>
    <mergeCell ref="A141:Y141"/>
    <mergeCell ref="A144:N145"/>
    <mergeCell ref="A135:Y135"/>
    <mergeCell ref="A35:Y35"/>
    <mergeCell ref="A62:Y62"/>
    <mergeCell ref="O36:S36"/>
    <mergeCell ref="D45:E45"/>
    <mergeCell ref="A52:Y52"/>
    <mergeCell ref="O93:S93"/>
    <mergeCell ref="A190:N191"/>
    <mergeCell ref="D91:E91"/>
    <mergeCell ref="O206:S20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wJGtcPDt7MCLvwPYBaBHCcNlLsla5VwNRe08zjbHsO0u5slqilLAOEHcrAitAJ0K8qEu5RcvvWOgLkx5X7p+FQ==" saltValue="HACRt3VpqXoyQV6Co5ay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493</vt:i4>
      </vt:variant>
    </vt:vector>
  </HeadingPairs>
  <TitlesOfParts>
    <vt:vector size="4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2024-07-26T08:58:11Z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