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D8A829D-72F4-4BBA-A3F8-EF89E2588A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BO258" i="1"/>
  <c r="BM258" i="1"/>
  <c r="Y258" i="1"/>
  <c r="BO257" i="1"/>
  <c r="BM257" i="1"/>
  <c r="Y257" i="1"/>
  <c r="BO256" i="1"/>
  <c r="BM256" i="1"/>
  <c r="Y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Y231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Y227" i="1" s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Z168" i="1" s="1"/>
  <c r="Z170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26" i="1" s="1"/>
  <c r="P112" i="1"/>
  <c r="BP111" i="1"/>
  <c r="BO111" i="1"/>
  <c r="BN111" i="1"/>
  <c r="BM111" i="1"/>
  <c r="Z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87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B556" i="1" s="1"/>
  <c r="P22" i="1"/>
  <c r="H10" i="1"/>
  <c r="A9" i="1"/>
  <c r="F10" i="1" s="1"/>
  <c r="D7" i="1"/>
  <c r="Q6" i="1"/>
  <c r="P2" i="1"/>
  <c r="H9" i="1" l="1"/>
  <c r="A10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BP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BP112" i="1"/>
  <c r="Z114" i="1"/>
  <c r="BN114" i="1"/>
  <c r="Z116" i="1"/>
  <c r="BN116" i="1"/>
  <c r="Z118" i="1"/>
  <c r="BN118" i="1"/>
  <c r="Z122" i="1"/>
  <c r="BN122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Y175" i="1"/>
  <c r="BP180" i="1"/>
  <c r="BN180" i="1"/>
  <c r="Z180" i="1"/>
  <c r="BP184" i="1"/>
  <c r="BN184" i="1"/>
  <c r="Z184" i="1"/>
  <c r="Y206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Y213" i="1"/>
  <c r="BP211" i="1"/>
  <c r="BN211" i="1"/>
  <c r="Z211" i="1"/>
  <c r="BP218" i="1"/>
  <c r="BN218" i="1"/>
  <c r="Z218" i="1"/>
  <c r="BP221" i="1"/>
  <c r="BN221" i="1"/>
  <c r="Z221" i="1"/>
  <c r="BP225" i="1"/>
  <c r="BN225" i="1"/>
  <c r="Z225" i="1"/>
  <c r="Y232" i="1"/>
  <c r="BP229" i="1"/>
  <c r="BN229" i="1"/>
  <c r="Z229" i="1"/>
  <c r="Z231" i="1" s="1"/>
  <c r="BP239" i="1"/>
  <c r="BN239" i="1"/>
  <c r="Z239" i="1"/>
  <c r="BP242" i="1"/>
  <c r="BN242" i="1"/>
  <c r="Z242" i="1"/>
  <c r="O556" i="1"/>
  <c r="Y263" i="1"/>
  <c r="BP256" i="1"/>
  <c r="BN256" i="1"/>
  <c r="Z256" i="1"/>
  <c r="BP258" i="1"/>
  <c r="BN258" i="1"/>
  <c r="Z258" i="1"/>
  <c r="BP260" i="1"/>
  <c r="BN260" i="1"/>
  <c r="Z260" i="1"/>
  <c r="BP268" i="1"/>
  <c r="BN268" i="1"/>
  <c r="Z268" i="1"/>
  <c r="Y280" i="1"/>
  <c r="BP272" i="1"/>
  <c r="BN272" i="1"/>
  <c r="Z272" i="1"/>
  <c r="BP276" i="1"/>
  <c r="BN276" i="1"/>
  <c r="Z276" i="1"/>
  <c r="BP344" i="1"/>
  <c r="BN344" i="1"/>
  <c r="Z344" i="1"/>
  <c r="Y346" i="1"/>
  <c r="Y351" i="1"/>
  <c r="BP348" i="1"/>
  <c r="BN348" i="1"/>
  <c r="Z348" i="1"/>
  <c r="Z350" i="1" s="1"/>
  <c r="Y350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18" i="1"/>
  <c r="F9" i="1"/>
  <c r="J9" i="1"/>
  <c r="Y53" i="1"/>
  <c r="I556" i="1"/>
  <c r="Y171" i="1"/>
  <c r="BP168" i="1"/>
  <c r="Y548" i="1" s="1"/>
  <c r="BN168" i="1"/>
  <c r="Y170" i="1"/>
  <c r="Y550" i="1" s="1"/>
  <c r="BP174" i="1"/>
  <c r="BN174" i="1"/>
  <c r="Y547" i="1" s="1"/>
  <c r="Y549" i="1" s="1"/>
  <c r="Z174" i="1"/>
  <c r="Z175" i="1" s="1"/>
  <c r="Y176" i="1"/>
  <c r="Y187" i="1"/>
  <c r="BP178" i="1"/>
  <c r="BN178" i="1"/>
  <c r="Z178" i="1"/>
  <c r="Z186" i="1" s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J556" i="1"/>
  <c r="Y226" i="1"/>
  <c r="BP217" i="1"/>
  <c r="BN217" i="1"/>
  <c r="Z217" i="1"/>
  <c r="BP220" i="1"/>
  <c r="BN220" i="1"/>
  <c r="Z220" i="1"/>
  <c r="BP223" i="1"/>
  <c r="BN223" i="1"/>
  <c r="Z223" i="1"/>
  <c r="BP237" i="1"/>
  <c r="BN237" i="1"/>
  <c r="Z237" i="1"/>
  <c r="Z243" i="1" s="1"/>
  <c r="BP240" i="1"/>
  <c r="BN240" i="1"/>
  <c r="Z240" i="1"/>
  <c r="BP257" i="1"/>
  <c r="BN257" i="1"/>
  <c r="Z257" i="1"/>
  <c r="BP259" i="1"/>
  <c r="BN259" i="1"/>
  <c r="Z259" i="1"/>
  <c r="BP262" i="1"/>
  <c r="BN262" i="1"/>
  <c r="Z262" i="1"/>
  <c r="Y264" i="1"/>
  <c r="Y269" i="1"/>
  <c r="BP266" i="1"/>
  <c r="BN266" i="1"/>
  <c r="Z266" i="1"/>
  <c r="Z269" i="1" s="1"/>
  <c r="BP274" i="1"/>
  <c r="BN274" i="1"/>
  <c r="Z274" i="1"/>
  <c r="Y279" i="1"/>
  <c r="Y285" i="1"/>
  <c r="BP282" i="1"/>
  <c r="BN282" i="1"/>
  <c r="Z282" i="1"/>
  <c r="Y286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Y314" i="1"/>
  <c r="BP324" i="1"/>
  <c r="BN324" i="1"/>
  <c r="Z324" i="1"/>
  <c r="BP328" i="1"/>
  <c r="BN328" i="1"/>
  <c r="Z328" i="1"/>
  <c r="BP332" i="1"/>
  <c r="BN332" i="1"/>
  <c r="Z332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K556" i="1"/>
  <c r="Y243" i="1"/>
  <c r="Y253" i="1"/>
  <c r="BP284" i="1"/>
  <c r="BN284" i="1"/>
  <c r="Z284" i="1"/>
  <c r="BP290" i="1"/>
  <c r="BN290" i="1"/>
  <c r="Z290" i="1"/>
  <c r="Z291" i="1" s="1"/>
  <c r="Y292" i="1"/>
  <c r="Y297" i="1"/>
  <c r="BP294" i="1"/>
  <c r="BN294" i="1"/>
  <c r="Z294" i="1"/>
  <c r="Z297" i="1" s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BP428" i="1"/>
  <c r="BN428" i="1"/>
  <c r="Z428" i="1"/>
  <c r="Y432" i="1"/>
  <c r="BP449" i="1"/>
  <c r="BN449" i="1"/>
  <c r="Z449" i="1"/>
  <c r="Z451" i="1" s="1"/>
  <c r="Y451" i="1"/>
  <c r="Y417" i="1"/>
  <c r="BP416" i="1"/>
  <c r="BN416" i="1"/>
  <c r="Y433" i="1"/>
  <c r="BP429" i="1"/>
  <c r="BN429" i="1"/>
  <c r="Z429" i="1"/>
  <c r="Z432" i="1" s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BP493" i="1"/>
  <c r="BN493" i="1"/>
  <c r="Z493" i="1"/>
  <c r="Z495" i="1" s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Z513" i="1" l="1"/>
  <c r="Z544" i="1"/>
  <c r="Z531" i="1"/>
  <c r="Z334" i="1"/>
  <c r="Z489" i="1"/>
  <c r="Z369" i="1"/>
  <c r="Z285" i="1"/>
  <c r="Z226" i="1"/>
  <c r="Z279" i="1"/>
  <c r="Z108" i="1"/>
  <c r="Z551" i="1" s="1"/>
  <c r="Y546" i="1"/>
  <c r="Z475" i="1"/>
  <c r="Z313" i="1"/>
  <c r="Z263" i="1"/>
  <c r="X549" i="1"/>
</calcChain>
</file>

<file path=xl/sharedStrings.xml><?xml version="1.0" encoding="utf-8"?>
<sst xmlns="http://schemas.openxmlformats.org/spreadsheetml/2006/main" count="2422" uniqueCount="815">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</sst>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1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15" fillId="0" borderId="41" xfId="0" applyFont="1" applyBorder="1" applyAlignment="1">
      <alignment horizontal="left" vertical="center" wrapText="1"/>
    </xf>
    <xf numFmtId="0" fontId="499" fillId="0" borderId="41" xfId="0" applyFont="1" applyBorder="1" applyAlignment="1">
      <alignment horizontal="left" vertical="center" wrapText="1"/>
    </xf>
    <xf numFmtId="0" fontId="637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433" fillId="0" borderId="41" xfId="0" applyFont="1" applyBorder="1" applyAlignment="1">
      <alignment horizontal="left" vertical="center" wrapText="1"/>
    </xf>
    <xf numFmtId="0" fontId="485" fillId="0" borderId="41" xfId="0" applyFont="1" applyBorder="1" applyAlignment="1">
      <alignment horizontal="left" vertical="center" wrapText="1"/>
    </xf>
    <xf numFmtId="0" fontId="567" fillId="0" borderId="41" xfId="0" applyFont="1" applyBorder="1" applyAlignment="1">
      <alignment horizontal="left" vertical="center" wrapText="1"/>
    </xf>
    <xf numFmtId="0" fontId="351" fillId="0" borderId="41" xfId="0" applyFont="1" applyBorder="1" applyAlignment="1">
      <alignment horizontal="left" vertical="center" wrapText="1"/>
    </xf>
    <xf numFmtId="0" fontId="641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317" fillId="0" borderId="41" xfId="0" applyFont="1" applyBorder="1" applyAlignment="1">
      <alignment horizontal="left" vertical="center" wrapText="1"/>
    </xf>
    <xf numFmtId="0" fontId="429" fillId="0" borderId="41" xfId="0" applyFont="1" applyBorder="1" applyAlignment="1">
      <alignment horizontal="left" vertical="center" wrapText="1"/>
    </xf>
    <xf numFmtId="0" fontId="489" fillId="0" borderId="41" xfId="0" applyFont="1" applyBorder="1" applyAlignment="1">
      <alignment horizontal="left" vertical="center" wrapText="1"/>
    </xf>
    <xf numFmtId="0" fontId="501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401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383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1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471" fillId="0" borderId="41" xfId="0" applyFont="1" applyBorder="1" applyAlignment="1">
      <alignment horizontal="left" vertical="center" wrapText="1"/>
    </xf>
    <xf numFmtId="0" fontId="577" fillId="0" borderId="41" xfId="0" applyFont="1" applyBorder="1" applyAlignment="1">
      <alignment horizontal="left" vertical="center" wrapText="1"/>
    </xf>
    <xf numFmtId="0" fontId="419" fillId="0" borderId="41" xfId="0" applyFont="1" applyBorder="1" applyAlignment="1">
      <alignment horizontal="left" vertical="center" wrapText="1"/>
    </xf>
    <xf numFmtId="0" fontId="559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301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1" xfId="0" applyFont="1" applyBorder="1" applyAlignment="1">
      <alignment horizontal="left" vertical="center" wrapText="1"/>
    </xf>
    <xf numFmtId="0" fontId="505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587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43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371" fillId="0" borderId="41" xfId="0" applyFont="1" applyBorder="1" applyAlignment="1">
      <alignment horizontal="left" vertical="center" wrapText="1"/>
    </xf>
    <xf numFmtId="0" fontId="439" fillId="0" borderId="41" xfId="0" applyFont="1" applyBorder="1" applyAlignment="1">
      <alignment horizontal="left" vertical="center" wrapText="1"/>
    </xf>
    <xf numFmtId="0" fontId="64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7" fillId="0" borderId="41" xfId="0" applyFont="1" applyBorder="1" applyAlignment="1">
      <alignment horizontal="left" vertical="center" wrapText="1"/>
    </xf>
    <xf numFmtId="0" fontId="52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1" xfId="0" applyFont="1" applyBorder="1" applyAlignment="1">
      <alignment horizontal="left" vertical="center" wrapText="1"/>
    </xf>
    <xf numFmtId="0" fontId="363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341" fillId="0" borderId="41" xfId="0" applyFont="1" applyBorder="1" applyAlignment="1">
      <alignment horizontal="left" vertical="center" wrapText="1"/>
    </xf>
    <xf numFmtId="0" fontId="667" fillId="0" borderId="41" xfId="0" applyFont="1" applyBorder="1" applyAlignment="1">
      <alignment horizontal="left" vertical="center" wrapText="1"/>
    </xf>
    <xf numFmtId="0" fontId="379" fillId="0" borderId="41" xfId="0" applyFont="1" applyBorder="1" applyAlignment="1">
      <alignment horizontal="left" vertical="center" wrapText="1"/>
    </xf>
    <xf numFmtId="0" fontId="517" fillId="0" borderId="41" xfId="0" applyFont="1" applyBorder="1" applyAlignment="1">
      <alignment horizontal="left" vertical="center" wrapText="1"/>
    </xf>
    <xf numFmtId="0" fontId="445" fillId="0" borderId="41" xfId="0" applyFont="1" applyBorder="1" applyAlignment="1">
      <alignment horizontal="left" vertical="center" wrapText="1"/>
    </xf>
    <xf numFmtId="0" fontId="623" fillId="0" borderId="41" xfId="0" applyFont="1" applyBorder="1" applyAlignment="1">
      <alignment horizontal="left" vertical="center" wrapText="1"/>
    </xf>
    <xf numFmtId="0" fontId="521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589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32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375" fillId="0" borderId="41" xfId="0" applyFont="1" applyBorder="1" applyAlignment="1">
      <alignment horizontal="left" vertical="center" wrapText="1"/>
    </xf>
    <xf numFmtId="0" fontId="519" fillId="0" borderId="41" xfId="0" applyFont="1" applyBorder="1" applyAlignment="1">
      <alignment horizontal="left" vertical="center" wrapText="1"/>
    </xf>
    <xf numFmtId="0" fontId="573" fillId="0" borderId="41" xfId="0" applyFont="1" applyBorder="1" applyAlignment="1">
      <alignment horizontal="left" vertical="center" wrapText="1"/>
    </xf>
    <xf numFmtId="0" fontId="543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547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395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353" fillId="0" borderId="41" xfId="0" applyFont="1" applyBorder="1" applyAlignment="1">
      <alignment horizontal="left" vertical="center" wrapText="1"/>
    </xf>
    <xf numFmtId="0" fontId="607" fillId="0" borderId="41" xfId="0" applyFont="1" applyBorder="1" applyAlignment="1">
      <alignment horizontal="left" vertical="center" wrapText="1"/>
    </xf>
    <xf numFmtId="0" fontId="59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361" fillId="0" borderId="41" xfId="0" applyFont="1" applyBorder="1" applyAlignment="1">
      <alignment horizontal="left" vertical="center" wrapText="1"/>
    </xf>
    <xf numFmtId="0" fontId="549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321" fillId="0" borderId="41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1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569" fillId="0" borderId="41" xfId="0" applyFont="1" applyBorder="1" applyAlignment="1">
      <alignment horizontal="left" vertical="center" wrapText="1"/>
    </xf>
    <xf numFmtId="0" fontId="533" fillId="0" borderId="41" xfId="0" applyFont="1" applyBorder="1" applyAlignment="1">
      <alignment horizontal="left" vertical="center" wrapText="1"/>
    </xf>
    <xf numFmtId="0" fontId="61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537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523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1" xfId="0" applyFont="1" applyBorder="1" applyAlignment="1">
      <alignment horizontal="left" vertical="center" wrapText="1"/>
    </xf>
    <xf numFmtId="0" fontId="575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579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1" xfId="0" applyFont="1" applyBorder="1" applyAlignment="1">
      <alignment horizontal="left" vertical="center" wrapText="1"/>
    </xf>
    <xf numFmtId="0" fontId="553" fillId="0" borderId="41" xfId="0" applyFont="1" applyBorder="1" applyAlignment="1">
      <alignment horizontal="left" vertical="center" wrapText="1"/>
    </xf>
    <xf numFmtId="0" fontId="461" fillId="0" borderId="41" xfId="0" applyFont="1" applyBorder="1" applyAlignment="1">
      <alignment horizontal="left" vertical="center" wrapText="1"/>
    </xf>
    <xf numFmtId="0" fontId="653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41" xfId="0" applyFont="1" applyBorder="1" applyAlignment="1">
      <alignment horizontal="left" vertical="center" wrapText="1"/>
    </xf>
    <xf numFmtId="0" fontId="399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339" fillId="0" borderId="41" xfId="0" applyFont="1" applyBorder="1" applyAlignment="1">
      <alignment horizontal="left" vertical="center" wrapText="1"/>
    </xf>
    <xf numFmtId="0" fontId="643" fillId="0" borderId="41" xfId="0" applyFont="1" applyBorder="1" applyAlignment="1">
      <alignment horizontal="left" vertical="center" wrapText="1"/>
    </xf>
    <xf numFmtId="0" fontId="205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5" fillId="0" borderId="41" xfId="0" applyFont="1" applyBorder="1" applyAlignment="1">
      <alignment horizontal="left" vertical="center" wrapText="1"/>
    </xf>
    <xf numFmtId="0" fontId="313" fillId="0" borderId="41" xfId="0" applyFont="1" applyBorder="1" applyAlignment="1">
      <alignment horizontal="left" vertical="center" wrapText="1"/>
    </xf>
    <xf numFmtId="0" fontId="377" fillId="0" borderId="41" xfId="0" applyFont="1" applyBorder="1" applyAlignment="1">
      <alignment horizontal="left" vertical="center" wrapText="1"/>
    </xf>
    <xf numFmtId="0" fontId="303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545" fillId="0" borderId="41" xfId="0" applyFont="1" applyBorder="1" applyAlignment="1">
      <alignment horizontal="left" vertical="center" wrapText="1"/>
    </xf>
    <xf numFmtId="0" fontId="393" fillId="0" borderId="41" xfId="0" applyFont="1" applyBorder="1" applyAlignment="1">
      <alignment horizontal="left" vertical="center" wrapText="1"/>
    </xf>
    <xf numFmtId="0" fontId="387" fillId="0" borderId="41" xfId="0" applyFont="1" applyBorder="1" applyAlignment="1">
      <alignment horizontal="left" vertical="center" wrapText="1"/>
    </xf>
    <xf numFmtId="0" fontId="63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77" fillId="0" borderId="41" xfId="0" applyFont="1" applyBorder="1" applyAlignment="1">
      <alignment horizontal="left" vertical="center" wrapText="1"/>
    </xf>
    <xf numFmtId="0" fontId="413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1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415" fillId="0" borderId="41" xfId="0" applyFont="1" applyBorder="1" applyAlignment="1">
      <alignment horizontal="left" vertical="center" wrapText="1"/>
    </xf>
    <xf numFmtId="0" fontId="373" fillId="0" borderId="41" xfId="0" applyFont="1" applyBorder="1" applyAlignment="1">
      <alignment horizontal="left" vertical="center" wrapText="1"/>
    </xf>
    <xf numFmtId="0" fontId="54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1" xfId="0" applyFont="1" applyBorder="1" applyAlignment="1">
      <alignment horizontal="left" vertical="center" wrapText="1"/>
    </xf>
    <xf numFmtId="0" fontId="491" fillId="0" borderId="41" xfId="0" applyFont="1" applyBorder="1" applyAlignment="1">
      <alignment horizontal="left" vertical="center" wrapText="1"/>
    </xf>
    <xf numFmtId="0" fontId="633" fillId="0" borderId="41" xfId="0" applyFont="1" applyBorder="1" applyAlignment="1">
      <alignment horizontal="left" vertical="center" wrapText="1"/>
    </xf>
    <xf numFmtId="0" fontId="669" fillId="0" borderId="41" xfId="0" applyFont="1" applyBorder="1" applyAlignment="1">
      <alignment horizontal="left" vertical="center" wrapText="1"/>
    </xf>
    <xf numFmtId="0" fontId="323" fillId="0" borderId="41" xfId="0" applyFont="1" applyBorder="1" applyAlignment="1">
      <alignment horizontal="left" vertical="center" wrapText="1"/>
    </xf>
    <xf numFmtId="0" fontId="42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305" fillId="0" borderId="41" xfId="0" applyFont="1" applyBorder="1" applyAlignment="1">
      <alignment horizontal="left" vertical="center" wrapText="1"/>
    </xf>
    <xf numFmtId="0" fontId="365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425" fillId="0" borderId="41" xfId="0" applyFont="1" applyBorder="1" applyAlignment="1">
      <alignment horizontal="left" vertical="center" wrapText="1"/>
    </xf>
    <xf numFmtId="0" fontId="629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1" xfId="0" applyFont="1" applyBorder="1" applyAlignment="1">
      <alignment horizontal="left" vertical="center" wrapText="1"/>
    </xf>
    <xf numFmtId="0" fontId="32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56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615" fillId="0" borderId="41" xfId="0" applyFont="1" applyBorder="1" applyAlignment="1">
      <alignment horizontal="left" vertical="center" wrapText="1"/>
    </xf>
    <xf numFmtId="0" fontId="663" fillId="0" borderId="41" xfId="0" applyFont="1" applyBorder="1" applyAlignment="1">
      <alignment horizontal="left" vertical="center" wrapText="1"/>
    </xf>
    <xf numFmtId="0" fontId="349" fillId="0" borderId="41" xfId="0" applyFont="1" applyBorder="1" applyAlignment="1">
      <alignment horizontal="left" vertical="center" wrapText="1"/>
    </xf>
    <xf numFmtId="0" fontId="331" fillId="0" borderId="41" xfId="0" applyFont="1" applyBorder="1" applyAlignment="1">
      <alignment horizontal="left" vertical="center" wrapText="1"/>
    </xf>
    <xf numFmtId="0" fontId="619" fillId="0" borderId="41" xfId="0" applyFont="1" applyBorder="1" applyAlignment="1">
      <alignment horizontal="left" vertical="center" wrapText="1"/>
    </xf>
    <xf numFmtId="0" fontId="411" fillId="0" borderId="41" xfId="0" applyFont="1" applyBorder="1" applyAlignment="1">
      <alignment horizontal="left" vertical="center" wrapText="1"/>
    </xf>
    <xf numFmtId="0" fontId="503" fillId="0" borderId="41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3" fillId="0" borderId="41" xfId="0" applyFont="1" applyBorder="1" applyAlignment="1">
      <alignment horizontal="left" vertical="center" wrapText="1"/>
    </xf>
    <xf numFmtId="0" fontId="437" fillId="0" borderId="41" xfId="0" applyFont="1" applyBorder="1" applyAlignment="1">
      <alignment horizontal="left" vertical="center" wrapText="1"/>
    </xf>
    <xf numFmtId="0" fontId="507" fillId="0" borderId="41" xfId="0" applyFont="1" applyBorder="1" applyAlignment="1">
      <alignment horizontal="left" vertical="center" wrapText="1"/>
    </xf>
    <xf numFmtId="0" fontId="63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309" fillId="0" borderId="41" xfId="0" applyFont="1" applyBorder="1" applyAlignment="1">
      <alignment horizontal="left" vertical="center" wrapText="1"/>
    </xf>
    <xf numFmtId="0" fontId="367" fillId="0" borderId="41" xfId="0" applyFont="1" applyBorder="1" applyAlignment="1">
      <alignment horizontal="left" vertical="center" wrapText="1"/>
    </xf>
    <xf numFmtId="0" fontId="441" fillId="0" borderId="41" xfId="0" applyFont="1" applyBorder="1" applyAlignment="1">
      <alignment horizontal="left" vertical="center" wrapText="1"/>
    </xf>
    <xf numFmtId="0" fontId="493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427" fillId="0" borderId="41" xfId="0" applyFont="1" applyBorder="1" applyAlignment="1">
      <alignment horizontal="left" vertical="center" wrapText="1"/>
    </xf>
    <xf numFmtId="0" fontId="49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431" fillId="0" borderId="41" xfId="0" applyFont="1" applyBorder="1" applyAlignment="1">
      <alignment horizontal="left" vertical="center" wrapText="1"/>
    </xf>
    <xf numFmtId="0" fontId="659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7" fillId="0" borderId="41" xfId="0" applyFont="1" applyBorder="1" applyAlignment="1">
      <alignment horizontal="left" vertical="center" wrapText="1"/>
    </xf>
    <xf numFmtId="0" fontId="599" fillId="0" borderId="41" xfId="0" applyFont="1" applyBorder="1" applyAlignment="1">
      <alignment horizontal="left" vertical="center" wrapText="1"/>
    </xf>
    <xf numFmtId="0" fontId="585" fillId="0" borderId="41" xfId="0" applyFont="1" applyBorder="1" applyAlignment="1">
      <alignment horizontal="left" vertical="center" wrapText="1"/>
    </xf>
    <xf numFmtId="0" fontId="355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603" fillId="0" borderId="41" xfId="0" applyFont="1" applyBorder="1" applyAlignment="1">
      <alignment horizontal="left" vertical="center" wrapText="1"/>
    </xf>
    <xf numFmtId="0" fontId="451" fillId="0" borderId="41" xfId="0" applyFont="1" applyBorder="1" applyAlignment="1">
      <alignment horizontal="left" vertical="center" wrapText="1"/>
    </xf>
    <xf numFmtId="0" fontId="631" fillId="0" borderId="41" xfId="0" applyFont="1" applyBorder="1" applyAlignment="1">
      <alignment horizontal="left" vertical="center" wrapText="1"/>
    </xf>
    <xf numFmtId="0" fontId="655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41" xfId="0" applyFont="1" applyBorder="1" applyAlignment="1">
      <alignment horizontal="left" vertical="center" wrapText="1"/>
    </xf>
    <xf numFmtId="0" fontId="381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319" fillId="0" borderId="41" xfId="0" applyFont="1" applyBorder="1" applyAlignment="1">
      <alignment horizontal="left" vertical="center" wrapText="1"/>
    </xf>
    <xf numFmtId="0" fontId="59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665" fillId="0" borderId="41" xfId="0" applyFont="1" applyBorder="1" applyAlignment="1">
      <alignment horizontal="left" vertical="center" wrapText="1"/>
    </xf>
    <xf numFmtId="0" fontId="359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9" fillId="0" borderId="41" xfId="0" applyFont="1" applyBorder="1" applyAlignment="1">
      <alignment horizontal="left" vertical="center" wrapText="1"/>
    </xf>
    <xf numFmtId="0" fontId="325" fillId="0" borderId="41" xfId="0" applyFont="1" applyBorder="1" applyAlignment="1">
      <alignment horizontal="left" vertical="center" wrapText="1"/>
    </xf>
    <xf numFmtId="0" fontId="509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1" xfId="0" applyFont="1" applyBorder="1" applyAlignment="1">
      <alignment horizontal="left" vertical="center" wrapText="1"/>
    </xf>
    <xf numFmtId="0" fontId="571" fillId="0" borderId="41" xfId="0" applyFont="1" applyBorder="1" applyAlignment="1">
      <alignment horizontal="left" vertical="center" wrapText="1"/>
    </xf>
    <xf numFmtId="0" fontId="513" fillId="0" borderId="41" xfId="0" applyFont="1" applyBorder="1" applyAlignment="1">
      <alignment horizontal="left" vertical="center" wrapText="1"/>
    </xf>
    <xf numFmtId="0" fontId="645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75" fillId="0" borderId="41" xfId="0" applyFont="1" applyBorder="1" applyAlignment="1">
      <alignment horizontal="left" vertical="center" wrapText="1"/>
    </xf>
    <xf numFmtId="0" fontId="443" fillId="0" borderId="41" xfId="0" applyFont="1" applyBorder="1" applyAlignment="1">
      <alignment horizontal="left" vertical="center" wrapText="1"/>
    </xf>
    <xf numFmtId="0" fontId="515" fillId="0" borderId="41" xfId="0" applyFont="1" applyBorder="1" applyAlignment="1">
      <alignment horizontal="left" vertical="center" wrapText="1"/>
    </xf>
    <xf numFmtId="0" fontId="647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605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391" fillId="0" borderId="41" xfId="0" applyFont="1" applyBorder="1" applyAlignment="1">
      <alignment horizontal="left" vertical="center" wrapText="1"/>
    </xf>
    <xf numFmtId="0" fontId="529" fillId="0" borderId="41" xfId="0" applyFont="1" applyBorder="1" applyAlignment="1">
      <alignment horizontal="left" vertical="center" wrapText="1"/>
    </xf>
    <xf numFmtId="0" fontId="46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55" fillId="0" borderId="41" xfId="0" applyFont="1" applyBorder="1" applyAlignment="1">
      <alignment horizontal="left" vertical="center" wrapText="1"/>
    </xf>
    <xf numFmtId="0" fontId="423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347" fillId="0" borderId="41" xfId="0" applyFont="1" applyBorder="1" applyAlignment="1">
      <alignment horizontal="left" vertical="center" wrapText="1"/>
    </xf>
    <xf numFmtId="0" fontId="343" fillId="0" borderId="41" xfId="0" applyFont="1" applyBorder="1" applyAlignment="1">
      <alignment horizontal="left" vertical="center" wrapText="1"/>
    </xf>
    <xf numFmtId="0" fontId="79" fillId="0" borderId="41" xfId="0" applyFont="1" applyBorder="1" applyAlignment="1">
      <alignment horizontal="left" vertical="center" wrapText="1"/>
    </xf>
    <xf numFmtId="0" fontId="595" fillId="0" borderId="41" xfId="0" applyFont="1" applyBorder="1" applyAlignment="1">
      <alignment horizontal="left" vertical="center" wrapText="1"/>
    </xf>
    <xf numFmtId="0" fontId="581" fillId="0" borderId="41" xfId="0" applyFont="1" applyBorder="1" applyAlignment="1">
      <alignment horizontal="left" vertical="center" wrapText="1"/>
    </xf>
    <xf numFmtId="0" fontId="409" fillId="0" borderId="41" xfId="0" applyFont="1" applyBorder="1" applyAlignment="1">
      <alignment horizontal="left" vertical="center" wrapText="1"/>
    </xf>
    <xf numFmtId="0" fontId="405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385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389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535" fillId="0" borderId="41" xfId="0" applyFont="1" applyBorder="1" applyAlignment="1">
      <alignment horizontal="left" vertical="center" wrapText="1"/>
    </xf>
    <xf numFmtId="0" fontId="551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459" fillId="0" borderId="41" xfId="0" applyFont="1" applyBorder="1" applyAlignment="1">
      <alignment horizontal="left" vertical="center" wrapText="1"/>
    </xf>
    <xf numFmtId="0" fontId="469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457" fillId="0" borderId="41" xfId="0" applyFont="1" applyBorder="1" applyAlignment="1">
      <alignment horizontal="left" vertical="center" wrapText="1"/>
    </xf>
    <xf numFmtId="0" fontId="4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1" xfId="0" applyFont="1" applyBorder="1" applyAlignment="1">
      <alignment horizontal="left" vertical="center" wrapText="1"/>
    </xf>
    <xf numFmtId="0" fontId="62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473" fillId="0" borderId="41" xfId="0" applyFont="1" applyBorder="1" applyAlignment="1">
      <alignment horizontal="left" vertical="center" wrapText="1"/>
    </xf>
    <xf numFmtId="0" fontId="115" fillId="0" borderId="41" xfId="0" applyFont="1" applyBorder="1" applyAlignment="1">
      <alignment horizontal="left" vertical="center" wrapText="1"/>
    </xf>
    <xf numFmtId="0" fontId="449" fillId="0" borderId="41" xfId="0" applyFont="1" applyBorder="1" applyAlignment="1">
      <alignment horizontal="left" vertical="center" wrapText="1"/>
    </xf>
    <xf numFmtId="0" fontId="601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53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539" fillId="0" borderId="41" xfId="0" applyFont="1" applyBorder="1" applyAlignment="1">
      <alignment horizontal="left" vertical="center" wrapText="1"/>
    </xf>
    <xf numFmtId="0" fontId="557" fillId="0" borderId="41" xfId="0" applyFont="1" applyBorder="1" applyAlignment="1">
      <alignment horizontal="left" vertical="center" wrapText="1"/>
    </xf>
    <xf numFmtId="0" fontId="369" fillId="0" borderId="41" xfId="0" applyFont="1" applyBorder="1" applyAlignment="1">
      <alignment horizontal="left" vertical="center" wrapText="1"/>
    </xf>
    <xf numFmtId="0" fontId="1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1" xfId="0" applyFont="1" applyBorder="1" applyAlignment="1">
      <alignment horizontal="left" vertical="center" wrapText="1"/>
    </xf>
    <xf numFmtId="0" fontId="555" fillId="0" borderId="41" xfId="0" applyFont="1" applyBorder="1" applyAlignment="1">
      <alignment horizontal="left" vertical="center" wrapText="1"/>
    </xf>
    <xf numFmtId="0" fontId="397" fillId="0" borderId="41" xfId="0" applyFont="1" applyBorder="1" applyAlignment="1">
      <alignment horizontal="left" vertical="center" wrapText="1"/>
    </xf>
    <xf numFmtId="0" fontId="597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1" xfId="0" applyFont="1" applyBorder="1" applyAlignment="1">
      <alignment horizontal="left" vertical="center" wrapText="1"/>
    </xf>
    <xf numFmtId="0" fontId="651" fillId="0" borderId="41" xfId="0" applyFont="1" applyBorder="1" applyAlignment="1">
      <alignment horizontal="left" vertical="center" wrapText="1"/>
    </xf>
    <xf numFmtId="0" fontId="403" fillId="0" borderId="41" xfId="0" applyFont="1" applyBorder="1" applyAlignment="1">
      <alignment horizontal="left" vertical="center" wrapText="1"/>
    </xf>
    <xf numFmtId="0" fontId="627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475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483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5" fillId="0" borderId="41" xfId="0" applyFont="1" applyBorder="1" applyAlignment="1">
      <alignment horizontal="left" vertical="center" wrapText="1"/>
    </xf>
    <xf numFmtId="0" fontId="487" fillId="0" borderId="41" xfId="0" applyFont="1" applyBorder="1" applyAlignment="1">
      <alignment horizontal="left" vertical="center" wrapText="1"/>
    </xf>
    <xf numFmtId="0" fontId="531" fillId="0" borderId="41" xfId="0" applyFont="1" applyBorder="1" applyAlignment="1">
      <alignment horizontal="left" vertical="center" wrapText="1"/>
    </xf>
    <xf numFmtId="0" fontId="465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563" fillId="0" borderId="41" xfId="0" applyFont="1" applyBorder="1" applyAlignment="1">
      <alignment horizontal="left" vertical="center" wrapText="1"/>
    </xf>
    <xf numFmtId="0" fontId="311" fillId="0" borderId="41" xfId="0" applyFont="1" applyBorder="1" applyAlignment="1">
      <alignment horizontal="left" vertical="center" wrapText="1"/>
    </xf>
    <xf numFmtId="0" fontId="617" fillId="0" borderId="41" xfId="0" applyFont="1" applyBorder="1" applyAlignment="1">
      <alignment horizontal="left" vertical="center" wrapText="1"/>
    </xf>
    <xf numFmtId="0" fontId="621" fillId="0" borderId="41" xfId="0" applyFont="1" applyBorder="1" applyAlignment="1">
      <alignment horizontal="left" vertical="center" wrapText="1"/>
    </xf>
    <xf numFmtId="0" fontId="657" fillId="0" borderId="41" xfId="0" applyFont="1" applyBorder="1" applyAlignment="1">
      <alignment horizontal="left" vertical="center" wrapText="1"/>
    </xf>
    <xf numFmtId="0" fontId="447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479" fillId="0" borderId="41" xfId="0" applyFont="1" applyBorder="1" applyAlignment="1">
      <alignment horizontal="left" vertical="center" wrapText="1"/>
    </xf>
    <xf numFmtId="0" fontId="661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6" zoomScaleNormal="100" zoomScaleSheetLayoutView="100" workbookViewId="0">
      <selection activeCell="AC554" sqref="AC554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9" customFormat="1" ht="45" customHeight="1" x14ac:dyDescent="0.2">
      <c r="A1" s="41"/>
      <c r="B1" s="41"/>
      <c r="C1" s="41"/>
      <c r="D1" s="465" t="s">
        <v>0</v>
      </c>
      <c r="E1" s="415"/>
      <c r="F1" s="415"/>
      <c r="G1" s="12" t="s">
        <v>1</v>
      </c>
      <c r="H1" s="465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27" t="s">
        <v>8</v>
      </c>
      <c r="B5" s="441"/>
      <c r="C5" s="442"/>
      <c r="D5" s="472"/>
      <c r="E5" s="473"/>
      <c r="F5" s="729" t="s">
        <v>9</v>
      </c>
      <c r="G5" s="442"/>
      <c r="H5" s="472"/>
      <c r="I5" s="663"/>
      <c r="J5" s="663"/>
      <c r="K5" s="663"/>
      <c r="L5" s="663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8" t="s">
        <v>12</v>
      </c>
      <c r="W5" s="526"/>
      <c r="AB5" s="51"/>
      <c r="AC5" s="51"/>
      <c r="AD5" s="51"/>
      <c r="AE5" s="51"/>
    </row>
    <row r="6" spans="1:32" s="379" customFormat="1" ht="24" customHeight="1" x14ac:dyDescent="0.2">
      <c r="A6" s="527" t="s">
        <v>13</v>
      </c>
      <c r="B6" s="441"/>
      <c r="C6" s="442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1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576"/>
      <c r="V7" s="650"/>
      <c r="W7" s="651"/>
      <c r="AB7" s="51"/>
      <c r="AC7" s="51"/>
      <c r="AD7" s="51"/>
      <c r="AE7" s="51"/>
    </row>
    <row r="8" spans="1:32" s="379" customFormat="1" ht="25.5" customHeight="1" x14ac:dyDescent="0.2">
      <c r="A8" s="768" t="s">
        <v>18</v>
      </c>
      <c r="B8" s="396"/>
      <c r="C8" s="397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0.375</v>
      </c>
      <c r="R8" s="447"/>
      <c r="T8" s="393"/>
      <c r="U8" s="576"/>
      <c r="V8" s="650"/>
      <c r="W8" s="651"/>
      <c r="AB8" s="51"/>
      <c r="AC8" s="51"/>
      <c r="AD8" s="51"/>
      <c r="AE8" s="51"/>
    </row>
    <row r="9" spans="1:32" s="379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7"/>
      <c r="E9" s="40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0"/>
      <c r="P9" s="26" t="s">
        <v>20</v>
      </c>
      <c r="Q9" s="521"/>
      <c r="R9" s="522"/>
      <c r="T9" s="393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7"/>
      <c r="E10" s="40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7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586"/>
      <c r="R10" s="587"/>
      <c r="U10" s="24" t="s">
        <v>22</v>
      </c>
      <c r="V10" s="430" t="s">
        <v>23</v>
      </c>
      <c r="W10" s="431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0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3"/>
      <c r="AB12" s="51"/>
      <c r="AC12" s="51"/>
      <c r="AD12" s="51"/>
      <c r="AE12" s="51"/>
    </row>
    <row r="13" spans="1:32" s="379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0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6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7"/>
      <c r="Q16" s="557"/>
      <c r="R16" s="557"/>
      <c r="S16" s="557"/>
      <c r="T16" s="5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1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65" t="s">
        <v>50</v>
      </c>
      <c r="V17" s="442"/>
      <c r="W17" s="426" t="s">
        <v>51</v>
      </c>
      <c r="X17" s="426" t="s">
        <v>52</v>
      </c>
      <c r="Y17" s="766" t="s">
        <v>53</v>
      </c>
      <c r="Z17" s="426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4"/>
      <c r="AF17" s="725"/>
      <c r="AG17" s="514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7" t="s">
        <v>60</v>
      </c>
      <c r="V18" s="377" t="s">
        <v>61</v>
      </c>
      <c r="W18" s="427"/>
      <c r="X18" s="427"/>
      <c r="Y18" s="767"/>
      <c r="Z18" s="427"/>
      <c r="AA18" s="639"/>
      <c r="AB18" s="639"/>
      <c r="AC18" s="639"/>
      <c r="AD18" s="726"/>
      <c r="AE18" s="727"/>
      <c r="AF18" s="728"/>
      <c r="AG18" s="515"/>
      <c r="BD18" s="393"/>
    </row>
    <row r="19" spans="1:68" ht="27.75" customHeight="1" x14ac:dyDescent="0.2">
      <c r="A19" s="466" t="s">
        <v>62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  <c r="AA19" s="48"/>
      <c r="AB19" s="48"/>
      <c r="AC19" s="48"/>
    </row>
    <row r="20" spans="1:68" ht="16.5" customHeight="1" x14ac:dyDescent="0.25">
      <c r="A20" s="398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6"/>
      <c r="AB20" s="376"/>
      <c r="AC20" s="376"/>
    </row>
    <row r="21" spans="1:68" ht="14.25" customHeight="1" x14ac:dyDescent="0.25">
      <c r="A21" s="401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5"/>
      <c r="AB21" s="375"/>
      <c r="AC21" s="3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5" t="s">
        <v>69</v>
      </c>
      <c r="Q23" s="396"/>
      <c r="R23" s="396"/>
      <c r="S23" s="396"/>
      <c r="T23" s="396"/>
      <c r="U23" s="396"/>
      <c r="V23" s="397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5" t="s">
        <v>69</v>
      </c>
      <c r="Q24" s="396"/>
      <c r="R24" s="396"/>
      <c r="S24" s="396"/>
      <c r="T24" s="396"/>
      <c r="U24" s="396"/>
      <c r="V24" s="397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5"/>
      <c r="AB25" s="375"/>
      <c r="AC25" s="375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5" t="s">
        <v>69</v>
      </c>
      <c r="Q34" s="396"/>
      <c r="R34" s="396"/>
      <c r="S34" s="396"/>
      <c r="T34" s="396"/>
      <c r="U34" s="396"/>
      <c r="V34" s="397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5" t="s">
        <v>69</v>
      </c>
      <c r="Q35" s="396"/>
      <c r="R35" s="396"/>
      <c r="S35" s="396"/>
      <c r="T35" s="396"/>
      <c r="U35" s="396"/>
      <c r="V35" s="397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75"/>
      <c r="AB36" s="375"/>
      <c r="AC36" s="375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5" t="s">
        <v>69</v>
      </c>
      <c r="Q38" s="396"/>
      <c r="R38" s="396"/>
      <c r="S38" s="396"/>
      <c r="T38" s="396"/>
      <c r="U38" s="396"/>
      <c r="V38" s="397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5" t="s">
        <v>69</v>
      </c>
      <c r="Q39" s="396"/>
      <c r="R39" s="396"/>
      <c r="S39" s="396"/>
      <c r="T39" s="396"/>
      <c r="U39" s="396"/>
      <c r="V39" s="397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375"/>
      <c r="AB40" s="375"/>
      <c r="AC40" s="375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2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5" t="s">
        <v>69</v>
      </c>
      <c r="Q42" s="396"/>
      <c r="R42" s="396"/>
      <c r="S42" s="396"/>
      <c r="T42" s="396"/>
      <c r="U42" s="396"/>
      <c r="V42" s="397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5" t="s">
        <v>69</v>
      </c>
      <c r="Q43" s="396"/>
      <c r="R43" s="396"/>
      <c r="S43" s="396"/>
      <c r="T43" s="396"/>
      <c r="U43" s="396"/>
      <c r="V43" s="397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75"/>
      <c r="AB44" s="375"/>
      <c r="AC44" s="375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2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5" t="s">
        <v>69</v>
      </c>
      <c r="Q46" s="396"/>
      <c r="R46" s="396"/>
      <c r="S46" s="396"/>
      <c r="T46" s="396"/>
      <c r="U46" s="396"/>
      <c r="V46" s="397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5" t="s">
        <v>69</v>
      </c>
      <c r="Q47" s="396"/>
      <c r="R47" s="396"/>
      <c r="S47" s="396"/>
      <c r="T47" s="396"/>
      <c r="U47" s="396"/>
      <c r="V47" s="397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6" t="s">
        <v>102</v>
      </c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7"/>
      <c r="S48" s="467"/>
      <c r="T48" s="467"/>
      <c r="U48" s="467"/>
      <c r="V48" s="467"/>
      <c r="W48" s="467"/>
      <c r="X48" s="467"/>
      <c r="Y48" s="467"/>
      <c r="Z48" s="467"/>
      <c r="AA48" s="48"/>
      <c r="AB48" s="48"/>
      <c r="AC48" s="48"/>
    </row>
    <row r="49" spans="1:68" ht="16.5" customHeight="1" x14ac:dyDescent="0.25">
      <c r="A49" s="398" t="s">
        <v>103</v>
      </c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76"/>
      <c r="AB49" s="376"/>
      <c r="AC49" s="376"/>
    </row>
    <row r="50" spans="1:68" ht="14.25" customHeight="1" x14ac:dyDescent="0.25">
      <c r="A50" s="401" t="s">
        <v>104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75"/>
      <c r="AB50" s="375"/>
      <c r="AC50" s="375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110</v>
      </c>
      <c r="Y51" s="383">
        <f>IFERROR(IF(X51="",0,CEILING((X51/$H51),1)*$H51),"")</f>
        <v>118.80000000000001</v>
      </c>
      <c r="Z51" s="36">
        <f>IFERROR(IF(Y51=0,"",ROUNDUP(Y51/H51,0)*0.02175),"")</f>
        <v>0.23924999999999999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114.88888888888887</v>
      </c>
      <c r="BN51" s="64">
        <f>IFERROR(Y51*I51/H51,"0")</f>
        <v>124.08</v>
      </c>
      <c r="BO51" s="64">
        <f>IFERROR(1/J51*(X51/H51),"0")</f>
        <v>0.18187830687830686</v>
      </c>
      <c r="BP51" s="64">
        <f>IFERROR(1/J51*(Y51/H51),"0")</f>
        <v>0.19642857142857142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135</v>
      </c>
      <c r="Y52" s="383">
        <f>IFERROR(IF(X52="",0,CEILING((X52/$H52),1)*$H52),"")</f>
        <v>135</v>
      </c>
      <c r="Z52" s="36">
        <f>IFERROR(IF(Y52=0,"",ROUNDUP(Y52/H52,0)*0.00753),"")</f>
        <v>0.3765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145</v>
      </c>
      <c r="BN52" s="64">
        <f>IFERROR(Y52*I52/H52,"0")</f>
        <v>145</v>
      </c>
      <c r="BO52" s="64">
        <f>IFERROR(1/J52*(X52/H52),"0")</f>
        <v>0.32051282051282048</v>
      </c>
      <c r="BP52" s="64">
        <f>IFERROR(1/J52*(Y52/H52),"0")</f>
        <v>0.32051282051282048</v>
      </c>
    </row>
    <row r="53" spans="1:68" x14ac:dyDescent="0.2">
      <c r="A53" s="392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5" t="s">
        <v>69</v>
      </c>
      <c r="Q53" s="396"/>
      <c r="R53" s="396"/>
      <c r="S53" s="396"/>
      <c r="T53" s="396"/>
      <c r="U53" s="396"/>
      <c r="V53" s="397"/>
      <c r="W53" s="37" t="s">
        <v>70</v>
      </c>
      <c r="X53" s="384">
        <f>IFERROR(X51/H51,"0")+IFERROR(X52/H52,"0")</f>
        <v>60.185185185185183</v>
      </c>
      <c r="Y53" s="384">
        <f>IFERROR(Y51/H51,"0")+IFERROR(Y52/H52,"0")</f>
        <v>61</v>
      </c>
      <c r="Z53" s="384">
        <f>IFERROR(IF(Z51="",0,Z51),"0")+IFERROR(IF(Z52="",0,Z52),"0")</f>
        <v>0.61575000000000002</v>
      </c>
      <c r="AA53" s="385"/>
      <c r="AB53" s="385"/>
      <c r="AC53" s="38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5" t="s">
        <v>69</v>
      </c>
      <c r="Q54" s="396"/>
      <c r="R54" s="396"/>
      <c r="S54" s="396"/>
      <c r="T54" s="396"/>
      <c r="U54" s="396"/>
      <c r="V54" s="397"/>
      <c r="W54" s="37" t="s">
        <v>68</v>
      </c>
      <c r="X54" s="384">
        <f>IFERROR(SUM(X51:X52),"0")</f>
        <v>245</v>
      </c>
      <c r="Y54" s="384">
        <f>IFERROR(SUM(Y51:Y52),"0")</f>
        <v>253.8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76"/>
      <c r="AB55" s="376"/>
      <c r="AC55" s="376"/>
    </row>
    <row r="56" spans="1:68" ht="14.25" customHeight="1" x14ac:dyDescent="0.25">
      <c r="A56" s="401" t="s">
        <v>112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75"/>
      <c r="AB56" s="375"/>
      <c r="AC56" s="375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450</v>
      </c>
      <c r="Y59" s="383">
        <f>IFERROR(IF(X59="",0,CEILING((X59/$H59),1)*$H59),"")</f>
        <v>450</v>
      </c>
      <c r="Z59" s="36">
        <f>IFERROR(IF(Y59=0,"",ROUNDUP(Y59/H59,0)*0.00937),"")</f>
        <v>0.93699999999999994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474</v>
      </c>
      <c r="BN59" s="64">
        <f>IFERROR(Y59*I59/H59,"0")</f>
        <v>474</v>
      </c>
      <c r="BO59" s="64">
        <f>IFERROR(1/J59*(X59/H59),"0")</f>
        <v>0.83333333333333337</v>
      </c>
      <c r="BP59" s="64">
        <f>IFERROR(1/J59*(Y59/H59),"0")</f>
        <v>0.83333333333333337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5" t="s">
        <v>69</v>
      </c>
      <c r="Q61" s="396"/>
      <c r="R61" s="396"/>
      <c r="S61" s="396"/>
      <c r="T61" s="396"/>
      <c r="U61" s="396"/>
      <c r="V61" s="397"/>
      <c r="W61" s="37" t="s">
        <v>70</v>
      </c>
      <c r="X61" s="384">
        <f>IFERROR(X57/H57,"0")+IFERROR(X58/H58,"0")+IFERROR(X59/H59,"0")+IFERROR(X60/H60,"0")</f>
        <v>127.77777777777777</v>
      </c>
      <c r="Y61" s="384">
        <f>IFERROR(Y57/H57,"0")+IFERROR(Y58/H58,"0")+IFERROR(Y59/H59,"0")+IFERROR(Y60/H60,"0")</f>
        <v>128</v>
      </c>
      <c r="Z61" s="384">
        <f>IFERROR(IF(Z57="",0,Z57),"0")+IFERROR(IF(Z58="",0,Z58),"0")+IFERROR(IF(Z59="",0,Z59),"0")+IFERROR(IF(Z60="",0,Z60),"0")</f>
        <v>1.5459999999999998</v>
      </c>
      <c r="AA61" s="385"/>
      <c r="AB61" s="385"/>
      <c r="AC61" s="38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5" t="s">
        <v>69</v>
      </c>
      <c r="Q62" s="396"/>
      <c r="R62" s="396"/>
      <c r="S62" s="396"/>
      <c r="T62" s="396"/>
      <c r="U62" s="396"/>
      <c r="V62" s="397"/>
      <c r="W62" s="37" t="s">
        <v>68</v>
      </c>
      <c r="X62" s="384">
        <f>IFERROR(SUM(X57:X60),"0")</f>
        <v>750</v>
      </c>
      <c r="Y62" s="384">
        <f>IFERROR(SUM(Y57:Y60),"0")</f>
        <v>752.40000000000009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76"/>
      <c r="AB63" s="376"/>
      <c r="AC63" s="376"/>
    </row>
    <row r="64" spans="1:68" ht="14.25" customHeight="1" x14ac:dyDescent="0.25">
      <c r="A64" s="401" t="s">
        <v>112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75"/>
      <c r="AB64" s="375"/>
      <c r="AC64" s="375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4301011540</v>
      </c>
      <c r="D66" s="386">
        <v>4607091385670</v>
      </c>
      <c r="E66" s="387"/>
      <c r="F66" s="381">
        <v>1.4</v>
      </c>
      <c r="G66" s="32">
        <v>8</v>
      </c>
      <c r="H66" s="381">
        <v>11.2</v>
      </c>
      <c r="I66" s="381">
        <v>11.68</v>
      </c>
      <c r="J66" s="32">
        <v>56</v>
      </c>
      <c r="K66" s="32" t="s">
        <v>107</v>
      </c>
      <c r="L66" s="32"/>
      <c r="M66" s="33" t="s">
        <v>127</v>
      </c>
      <c r="N66" s="33"/>
      <c r="O66" s="32">
        <v>50</v>
      </c>
      <c r="P66" s="5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2">
        <v>0</v>
      </c>
      <c r="Y66" s="383">
        <f t="shared" si="6"/>
        <v>0</v>
      </c>
      <c r="Z66" s="36" t="str">
        <f t="shared" si="7"/>
        <v/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0</v>
      </c>
      <c r="BN66" s="64">
        <f t="shared" si="9"/>
        <v>0</v>
      </c>
      <c r="BO66" s="64">
        <f t="shared" si="10"/>
        <v>0</v>
      </c>
      <c r="BP66" s="64">
        <f t="shared" si="11"/>
        <v>0</v>
      </c>
    </row>
    <row r="67" spans="1:68" ht="27" customHeight="1" x14ac:dyDescent="0.25">
      <c r="A67" s="54" t="s">
        <v>125</v>
      </c>
      <c r="B67" s="54" t="s">
        <v>128</v>
      </c>
      <c r="C67" s="31">
        <v>4301011380</v>
      </c>
      <c r="D67" s="386">
        <v>4607091385670</v>
      </c>
      <c r="E67" s="387"/>
      <c r="F67" s="381">
        <v>1.35</v>
      </c>
      <c r="G67" s="32">
        <v>8</v>
      </c>
      <c r="H67" s="381">
        <v>10.8</v>
      </c>
      <c r="I67" s="381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7" s="389"/>
      <c r="R67" s="389"/>
      <c r="S67" s="389"/>
      <c r="T67" s="390"/>
      <c r="U67" s="34"/>
      <c r="V67" s="34"/>
      <c r="W67" s="35" t="s">
        <v>68</v>
      </c>
      <c r="X67" s="382">
        <v>160</v>
      </c>
      <c r="Y67" s="383">
        <f t="shared" si="6"/>
        <v>162</v>
      </c>
      <c r="Z67" s="36">
        <f t="shared" si="7"/>
        <v>0.32624999999999998</v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167.11111111111109</v>
      </c>
      <c r="BN67" s="64">
        <f t="shared" si="9"/>
        <v>169.2</v>
      </c>
      <c r="BO67" s="64">
        <f t="shared" si="10"/>
        <v>0.26455026455026448</v>
      </c>
      <c r="BP67" s="64">
        <f t="shared" si="11"/>
        <v>0.26785714285714279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220</v>
      </c>
      <c r="Y69" s="383">
        <f t="shared" si="6"/>
        <v>226.8</v>
      </c>
      <c r="Z69" s="36">
        <f t="shared" si="7"/>
        <v>0.45674999999999999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229.77777777777774</v>
      </c>
      <c r="BN69" s="64">
        <f t="shared" si="9"/>
        <v>236.88</v>
      </c>
      <c r="BO69" s="64">
        <f t="shared" si="10"/>
        <v>0.36375661375661372</v>
      </c>
      <c r="BP69" s="64">
        <f t="shared" si="11"/>
        <v>0.375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60</v>
      </c>
      <c r="Y71" s="383">
        <f t="shared" si="6"/>
        <v>67.199999999999989</v>
      </c>
      <c r="Z71" s="36">
        <f t="shared" si="7"/>
        <v>0.1305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62.571428571428569</v>
      </c>
      <c r="BN71" s="64">
        <f t="shared" si="9"/>
        <v>70.079999999999984</v>
      </c>
      <c r="BO71" s="64">
        <f t="shared" si="10"/>
        <v>9.5663265306122458E-2</v>
      </c>
      <c r="BP71" s="64">
        <f t="shared" si="11"/>
        <v>0.10714285714285712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35</v>
      </c>
      <c r="Y72" s="383">
        <f t="shared" si="6"/>
        <v>36</v>
      </c>
      <c r="Z72" s="36">
        <f>IFERROR(IF(Y72=0,"",ROUNDUP(Y72/H72,0)*0.00753),"")</f>
        <v>9.0359999999999996E-2</v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37.333333333333336</v>
      </c>
      <c r="BN72" s="64">
        <f t="shared" si="9"/>
        <v>38.4</v>
      </c>
      <c r="BO72" s="64">
        <f t="shared" si="10"/>
        <v>7.4786324786324784E-2</v>
      </c>
      <c r="BP72" s="64">
        <f t="shared" si="11"/>
        <v>7.6923076923076927E-2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127</v>
      </c>
      <c r="N73" s="33"/>
      <c r="O73" s="32">
        <v>50</v>
      </c>
      <c r="P73" s="39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220</v>
      </c>
      <c r="Y73" s="383">
        <f t="shared" si="6"/>
        <v>220</v>
      </c>
      <c r="Z73" s="36">
        <f t="shared" ref="Z73:Z79" si="12">IFERROR(IF(Y73=0,"",ROUNDUP(Y73/H73,0)*0.00937),"")</f>
        <v>0.51534999999999997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233.20000000000002</v>
      </c>
      <c r="BN73" s="64">
        <f t="shared" si="9"/>
        <v>233.20000000000002</v>
      </c>
      <c r="BO73" s="64">
        <f t="shared" si="10"/>
        <v>0.45833333333333331</v>
      </c>
      <c r="BP73" s="64">
        <f t="shared" si="11"/>
        <v>0.45833333333333331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127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315</v>
      </c>
      <c r="Y79" s="383">
        <f t="shared" si="6"/>
        <v>315</v>
      </c>
      <c r="Z79" s="36">
        <f t="shared" si="12"/>
        <v>0.65590000000000004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329.70000000000005</v>
      </c>
      <c r="BN79" s="64">
        <f t="shared" si="9"/>
        <v>329.70000000000005</v>
      </c>
      <c r="BO79" s="64">
        <f t="shared" si="10"/>
        <v>0.58333333333333337</v>
      </c>
      <c r="BP79" s="64">
        <f t="shared" si="11"/>
        <v>0.58333333333333337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88</v>
      </c>
      <c r="Y80" s="383">
        <f t="shared" si="6"/>
        <v>89.600000000000009</v>
      </c>
      <c r="Z80" s="36">
        <f>IFERROR(IF(Y80=0,"",ROUNDUP(Y80/H80,0)*0.00753),"")</f>
        <v>0.21084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93.499999999999986</v>
      </c>
      <c r="BN80" s="64">
        <f t="shared" si="9"/>
        <v>95.2</v>
      </c>
      <c r="BO80" s="64">
        <f t="shared" si="10"/>
        <v>0.17628205128205127</v>
      </c>
      <c r="BP80" s="64">
        <f t="shared" si="11"/>
        <v>0.17948717948717949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127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6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630</v>
      </c>
      <c r="Y84" s="383">
        <f t="shared" si="6"/>
        <v>630</v>
      </c>
      <c r="Z84" s="36">
        <f>IFERROR(IF(Y84=0,"",ROUNDUP(Y84/H84,0)*0.00937),"")</f>
        <v>1.3118000000000001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663.6</v>
      </c>
      <c r="BN84" s="64">
        <f t="shared" si="9"/>
        <v>663.6</v>
      </c>
      <c r="BO84" s="64">
        <f t="shared" si="10"/>
        <v>1.1666666666666667</v>
      </c>
      <c r="BP84" s="64">
        <f t="shared" si="11"/>
        <v>1.1666666666666667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127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2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5" t="s">
        <v>69</v>
      </c>
      <c r="Q86" s="396"/>
      <c r="R86" s="396"/>
      <c r="S86" s="396"/>
      <c r="T86" s="396"/>
      <c r="U86" s="396"/>
      <c r="V86" s="397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344.70899470899474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347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3.6977500000000001</v>
      </c>
      <c r="AA86" s="385"/>
      <c r="AB86" s="385"/>
      <c r="AC86" s="38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5" t="s">
        <v>69</v>
      </c>
      <c r="Q87" s="396"/>
      <c r="R87" s="396"/>
      <c r="S87" s="396"/>
      <c r="T87" s="396"/>
      <c r="U87" s="396"/>
      <c r="V87" s="397"/>
      <c r="W87" s="37" t="s">
        <v>68</v>
      </c>
      <c r="X87" s="384">
        <f>IFERROR(SUM(X65:X85),"0")</f>
        <v>1728</v>
      </c>
      <c r="Y87" s="384">
        <f>IFERROR(SUM(Y65:Y85),"0")</f>
        <v>1746.6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75"/>
      <c r="AB88" s="375"/>
      <c r="AC88" s="375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127</v>
      </c>
      <c r="N90" s="33"/>
      <c r="O90" s="32">
        <v>50</v>
      </c>
      <c r="P90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3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2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5" t="s">
        <v>69</v>
      </c>
      <c r="Q92" s="396"/>
      <c r="R92" s="396"/>
      <c r="S92" s="396"/>
      <c r="T92" s="396"/>
      <c r="U92" s="396"/>
      <c r="V92" s="397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5" t="s">
        <v>69</v>
      </c>
      <c r="Q93" s="396"/>
      <c r="R93" s="396"/>
      <c r="S93" s="396"/>
      <c r="T93" s="396"/>
      <c r="U93" s="396"/>
      <c r="V93" s="397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75"/>
      <c r="AB94" s="375"/>
      <c r="AC94" s="375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1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88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4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3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42</v>
      </c>
      <c r="Y107" s="383">
        <f t="shared" si="13"/>
        <v>42</v>
      </c>
      <c r="Z107" s="36">
        <f>IFERROR(IF(Y107=0,"",ROUNDUP(Y107/H107,0)*0.00753),"")</f>
        <v>0.11295000000000001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46.32</v>
      </c>
      <c r="BN107" s="64">
        <f t="shared" si="15"/>
        <v>46.32</v>
      </c>
      <c r="BO107" s="64">
        <f t="shared" si="16"/>
        <v>9.6153846153846159E-2</v>
      </c>
      <c r="BP107" s="64">
        <f t="shared" si="17"/>
        <v>9.6153846153846159E-2</v>
      </c>
    </row>
    <row r="108" spans="1:68" x14ac:dyDescent="0.2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5" t="s">
        <v>69</v>
      </c>
      <c r="Q108" s="396"/>
      <c r="R108" s="396"/>
      <c r="S108" s="396"/>
      <c r="T108" s="396"/>
      <c r="U108" s="396"/>
      <c r="V108" s="397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15.000000000000002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15.000000000000002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0.11295000000000001</v>
      </c>
      <c r="AA108" s="385"/>
      <c r="AB108" s="385"/>
      <c r="AC108" s="38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5" t="s">
        <v>69</v>
      </c>
      <c r="Q109" s="396"/>
      <c r="R109" s="396"/>
      <c r="S109" s="396"/>
      <c r="T109" s="396"/>
      <c r="U109" s="396"/>
      <c r="V109" s="397"/>
      <c r="W109" s="37" t="s">
        <v>68</v>
      </c>
      <c r="X109" s="384">
        <f>IFERROR(SUM(X95:X107),"0")</f>
        <v>42</v>
      </c>
      <c r="Y109" s="384">
        <f>IFERROR(SUM(Y95:Y107),"0")</f>
        <v>42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75"/>
      <c r="AB110" s="375"/>
      <c r="AC110" s="375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127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150</v>
      </c>
      <c r="Y112" s="383">
        <f t="shared" si="18"/>
        <v>151.20000000000002</v>
      </c>
      <c r="Z112" s="36">
        <f>IFERROR(IF(Y112=0,"",ROUNDUP(Y112/H112,0)*0.02175),"")</f>
        <v>0.39149999999999996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160.07142857142858</v>
      </c>
      <c r="BN112" s="64">
        <f t="shared" si="20"/>
        <v>161.35200000000003</v>
      </c>
      <c r="BO112" s="64">
        <f t="shared" si="21"/>
        <v>0.31887755102040816</v>
      </c>
      <c r="BP112" s="64">
        <f t="shared" si="22"/>
        <v>0.3214285714285714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40</v>
      </c>
      <c r="Y113" s="383">
        <f t="shared" si="18"/>
        <v>42</v>
      </c>
      <c r="Z113" s="36">
        <f>IFERROR(IF(Y113=0,"",ROUNDUP(Y113/H113,0)*0.02175),"")</f>
        <v>0.10874999999999999</v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42.685714285714283</v>
      </c>
      <c r="BN113" s="64">
        <f t="shared" si="20"/>
        <v>44.82</v>
      </c>
      <c r="BO113" s="64">
        <f t="shared" si="21"/>
        <v>8.5034013605442174E-2</v>
      </c>
      <c r="BP113" s="64">
        <f t="shared" si="22"/>
        <v>8.9285714285714274E-2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66</v>
      </c>
      <c r="Y116" s="383">
        <f t="shared" si="18"/>
        <v>66</v>
      </c>
      <c r="Z116" s="36">
        <f>IFERROR(IF(Y116=0,"",ROUNDUP(Y116/H116,0)*0.00753),"")</f>
        <v>0.18825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73.199999999999989</v>
      </c>
      <c r="BN116" s="64">
        <f t="shared" si="20"/>
        <v>73.199999999999989</v>
      </c>
      <c r="BO116" s="64">
        <f t="shared" si="21"/>
        <v>0.16025641025641024</v>
      </c>
      <c r="BP116" s="64">
        <f t="shared" si="22"/>
        <v>0.16025641025641024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127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495</v>
      </c>
      <c r="Y117" s="383">
        <f t="shared" si="18"/>
        <v>496.8</v>
      </c>
      <c r="Z117" s="36">
        <f>IFERROR(IF(Y117=0,"",ROUNDUP(Y117/H117,0)*0.00753),"")</f>
        <v>1.3855200000000001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544.86666666666667</v>
      </c>
      <c r="BN117" s="64">
        <f t="shared" si="20"/>
        <v>546.84799999999996</v>
      </c>
      <c r="BO117" s="64">
        <f t="shared" si="21"/>
        <v>1.175213675213675</v>
      </c>
      <c r="BP117" s="64">
        <f t="shared" si="22"/>
        <v>1.1794871794871795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127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127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127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127</v>
      </c>
      <c r="N121" s="33"/>
      <c r="O121" s="32">
        <v>40</v>
      </c>
      <c r="P121" s="738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35</v>
      </c>
      <c r="Y122" s="383">
        <f t="shared" si="18"/>
        <v>36</v>
      </c>
      <c r="Z122" s="36">
        <f>IFERROR(IF(Y122=0,"",ROUNDUP(Y122/H122,0)*0.00753),"")</f>
        <v>9.0359999999999996E-2</v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38.173333333333332</v>
      </c>
      <c r="BN122" s="64">
        <f t="shared" si="20"/>
        <v>39.263999999999996</v>
      </c>
      <c r="BO122" s="64">
        <f t="shared" si="21"/>
        <v>7.4786324786324784E-2</v>
      </c>
      <c r="BP122" s="64">
        <f t="shared" si="22"/>
        <v>7.6923076923076927E-2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127</v>
      </c>
      <c r="N124" s="33"/>
      <c r="O124" s="32">
        <v>40</v>
      </c>
      <c r="P124" s="769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2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5" t="s">
        <v>69</v>
      </c>
      <c r="Q126" s="396"/>
      <c r="R126" s="396"/>
      <c r="S126" s="396"/>
      <c r="T126" s="396"/>
      <c r="U126" s="396"/>
      <c r="V126" s="397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242.61904761904759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244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2.16438</v>
      </c>
      <c r="AA126" s="385"/>
      <c r="AB126" s="385"/>
      <c r="AC126" s="38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5" t="s">
        <v>69</v>
      </c>
      <c r="Q127" s="396"/>
      <c r="R127" s="396"/>
      <c r="S127" s="396"/>
      <c r="T127" s="396"/>
      <c r="U127" s="396"/>
      <c r="V127" s="397"/>
      <c r="W127" s="37" t="s">
        <v>68</v>
      </c>
      <c r="X127" s="384">
        <f>IFERROR(SUM(X111:X125),"0")</f>
        <v>786</v>
      </c>
      <c r="Y127" s="384">
        <f>IFERROR(SUM(Y111:Y125),"0")</f>
        <v>792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393"/>
      <c r="P128" s="393"/>
      <c r="Q128" s="393"/>
      <c r="R128" s="393"/>
      <c r="S128" s="393"/>
      <c r="T128" s="393"/>
      <c r="U128" s="393"/>
      <c r="V128" s="393"/>
      <c r="W128" s="393"/>
      <c r="X128" s="393"/>
      <c r="Y128" s="393"/>
      <c r="Z128" s="393"/>
      <c r="AA128" s="375"/>
      <c r="AB128" s="375"/>
      <c r="AC128" s="375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60</v>
      </c>
      <c r="Y129" s="383">
        <f>IFERROR(IF(X129="",0,CEILING((X129/$H129),1)*$H129),"")</f>
        <v>67.2</v>
      </c>
      <c r="Z129" s="36">
        <f>IFERROR(IF(Y129=0,"",ROUNDUP(Y129/H129,0)*0.02175),"")</f>
        <v>0.17399999999999999</v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64.028571428571425</v>
      </c>
      <c r="BN129" s="64">
        <f>IFERROR(Y129*I129/H129,"0")</f>
        <v>71.712000000000003</v>
      </c>
      <c r="BO129" s="64">
        <f>IFERROR(1/J129*(X129/H129),"0")</f>
        <v>0.12755102040816324</v>
      </c>
      <c r="BP129" s="64">
        <f>IFERROR(1/J129*(Y129/H129),"0")</f>
        <v>0.14285714285714285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39.6</v>
      </c>
      <c r="Y132" s="383">
        <f>IFERROR(IF(X132="",0,CEILING((X132/$H132),1)*$H132),"")</f>
        <v>39.6</v>
      </c>
      <c r="Z132" s="36">
        <f>IFERROR(IF(Y132=0,"",ROUNDUP(Y132/H132,0)*0.00753),"")</f>
        <v>0.15060000000000001</v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45.160000000000004</v>
      </c>
      <c r="BN132" s="64">
        <f>IFERROR(Y132*I132/H132,"0")</f>
        <v>45.160000000000004</v>
      </c>
      <c r="BO132" s="64">
        <f>IFERROR(1/J132*(X132/H132),"0")</f>
        <v>0.12820512820512819</v>
      </c>
      <c r="BP132" s="64">
        <f>IFERROR(1/J132*(Y132/H132),"0")</f>
        <v>0.12820512820512819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127</v>
      </c>
      <c r="N133" s="33"/>
      <c r="O133" s="32">
        <v>30</v>
      </c>
      <c r="P133" s="7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2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5" t="s">
        <v>69</v>
      </c>
      <c r="Q134" s="396"/>
      <c r="R134" s="396"/>
      <c r="S134" s="396"/>
      <c r="T134" s="396"/>
      <c r="U134" s="396"/>
      <c r="V134" s="397"/>
      <c r="W134" s="37" t="s">
        <v>70</v>
      </c>
      <c r="X134" s="384">
        <f>IFERROR(X129/H129,"0")+IFERROR(X130/H130,"0")+IFERROR(X131/H131,"0")+IFERROR(X132/H132,"0")+IFERROR(X133/H133,"0")</f>
        <v>27.142857142857142</v>
      </c>
      <c r="Y134" s="384">
        <f>IFERROR(Y129/H129,"0")+IFERROR(Y130/H130,"0")+IFERROR(Y131/H131,"0")+IFERROR(Y132/H132,"0")+IFERROR(Y133/H133,"0")</f>
        <v>28</v>
      </c>
      <c r="Z134" s="384">
        <f>IFERROR(IF(Z129="",0,Z129),"0")+IFERROR(IF(Z130="",0,Z130),"0")+IFERROR(IF(Z131="",0,Z131),"0")+IFERROR(IF(Z132="",0,Z132),"0")+IFERROR(IF(Z133="",0,Z133),"0")</f>
        <v>0.3246</v>
      </c>
      <c r="AA134" s="385"/>
      <c r="AB134" s="385"/>
      <c r="AC134" s="38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5" t="s">
        <v>69</v>
      </c>
      <c r="Q135" s="396"/>
      <c r="R135" s="396"/>
      <c r="S135" s="396"/>
      <c r="T135" s="396"/>
      <c r="U135" s="396"/>
      <c r="V135" s="397"/>
      <c r="W135" s="37" t="s">
        <v>68</v>
      </c>
      <c r="X135" s="384">
        <f>IFERROR(SUM(X129:X133),"0")</f>
        <v>99.6</v>
      </c>
      <c r="Y135" s="384">
        <f>IFERROR(SUM(Y129:Y133),"0")</f>
        <v>106.80000000000001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393"/>
      <c r="P136" s="393"/>
      <c r="Q136" s="393"/>
      <c r="R136" s="393"/>
      <c r="S136" s="393"/>
      <c r="T136" s="393"/>
      <c r="U136" s="393"/>
      <c r="V136" s="393"/>
      <c r="W136" s="393"/>
      <c r="X136" s="393"/>
      <c r="Y136" s="393"/>
      <c r="Z136" s="393"/>
      <c r="AA136" s="376"/>
      <c r="AB136" s="376"/>
      <c r="AC136" s="376"/>
    </row>
    <row r="137" spans="1:68" ht="14.25" customHeight="1" x14ac:dyDescent="0.25">
      <c r="A137" s="401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5"/>
      <c r="AB137" s="375"/>
      <c r="AC137" s="375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127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460</v>
      </c>
      <c r="Y139" s="383">
        <f>IFERROR(IF(X139="",0,CEILING((X139/$H139),1)*$H139),"")</f>
        <v>462</v>
      </c>
      <c r="Z139" s="36">
        <f>IFERROR(IF(Y139=0,"",ROUNDUP(Y139/H139,0)*0.02175),"")</f>
        <v>1.1962499999999998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490.55714285714288</v>
      </c>
      <c r="BN139" s="64">
        <f>IFERROR(Y139*I139/H139,"0")</f>
        <v>492.69000000000005</v>
      </c>
      <c r="BO139" s="64">
        <f>IFERROR(1/J139*(X139/H139),"0")</f>
        <v>0.97789115646258495</v>
      </c>
      <c r="BP139" s="64">
        <f>IFERROR(1/J139*(Y139/H139),"0")</f>
        <v>0.9821428571428571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127</v>
      </c>
      <c r="N140" s="33"/>
      <c r="O140" s="32">
        <v>45</v>
      </c>
      <c r="P140" s="5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127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495</v>
      </c>
      <c r="Y141" s="383">
        <f>IFERROR(IF(X141="",0,CEILING((X141/$H141),1)*$H141),"")</f>
        <v>496.8</v>
      </c>
      <c r="Z141" s="36">
        <f>IFERROR(IF(Y141=0,"",ROUNDUP(Y141/H141,0)*0.00753),"")</f>
        <v>1.3855200000000001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544.86666666666667</v>
      </c>
      <c r="BN141" s="64">
        <f>IFERROR(Y141*I141/H141,"0")</f>
        <v>546.84799999999996</v>
      </c>
      <c r="BO141" s="64">
        <f>IFERROR(1/J141*(X141/H141),"0")</f>
        <v>1.175213675213675</v>
      </c>
      <c r="BP141" s="64">
        <f>IFERROR(1/J141*(Y141/H141),"0")</f>
        <v>1.1794871794871795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9</v>
      </c>
      <c r="Y142" s="383">
        <f>IFERROR(IF(X142="",0,CEILING((X142/$H142),1)*$H142),"")</f>
        <v>9</v>
      </c>
      <c r="Z142" s="36">
        <f>IFERROR(IF(Y142=0,"",ROUNDUP(Y142/H142,0)*0.00753),"")</f>
        <v>3.7650000000000003E-2</v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10</v>
      </c>
      <c r="BN142" s="64">
        <f>IFERROR(Y142*I142/H142,"0")</f>
        <v>10</v>
      </c>
      <c r="BO142" s="64">
        <f>IFERROR(1/J142*(X142/H142),"0")</f>
        <v>3.2051282051282048E-2</v>
      </c>
      <c r="BP142" s="64">
        <f>IFERROR(1/J142*(Y142/H142),"0")</f>
        <v>3.2051282051282048E-2</v>
      </c>
    </row>
    <row r="143" spans="1:68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5" t="s">
        <v>69</v>
      </c>
      <c r="Q143" s="396"/>
      <c r="R143" s="396"/>
      <c r="S143" s="396"/>
      <c r="T143" s="396"/>
      <c r="U143" s="396"/>
      <c r="V143" s="397"/>
      <c r="W143" s="37" t="s">
        <v>70</v>
      </c>
      <c r="X143" s="384">
        <f>IFERROR(X138/H138,"0")+IFERROR(X139/H139,"0")+IFERROR(X140/H140,"0")+IFERROR(X141/H141,"0")+IFERROR(X142/H142,"0")</f>
        <v>243.09523809523807</v>
      </c>
      <c r="Y143" s="384">
        <f>IFERROR(Y138/H138,"0")+IFERROR(Y139/H139,"0")+IFERROR(Y140/H140,"0")+IFERROR(Y141/H141,"0")+IFERROR(Y142/H142,"0")</f>
        <v>244</v>
      </c>
      <c r="Z143" s="384">
        <f>IFERROR(IF(Z138="",0,Z138),"0")+IFERROR(IF(Z139="",0,Z139),"0")+IFERROR(IF(Z140="",0,Z140),"0")+IFERROR(IF(Z141="",0,Z141),"0")+IFERROR(IF(Z142="",0,Z142),"0")</f>
        <v>2.6194199999999999</v>
      </c>
      <c r="AA143" s="385"/>
      <c r="AB143" s="385"/>
      <c r="AC143" s="38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5" t="s">
        <v>69</v>
      </c>
      <c r="Q144" s="396"/>
      <c r="R144" s="396"/>
      <c r="S144" s="396"/>
      <c r="T144" s="396"/>
      <c r="U144" s="396"/>
      <c r="V144" s="397"/>
      <c r="W144" s="37" t="s">
        <v>68</v>
      </c>
      <c r="X144" s="384">
        <f>IFERROR(SUM(X138:X142),"0")</f>
        <v>964</v>
      </c>
      <c r="Y144" s="384">
        <f>IFERROR(SUM(Y138:Y142),"0")</f>
        <v>967.8</v>
      </c>
      <c r="Z144" s="37"/>
      <c r="AA144" s="385"/>
      <c r="AB144" s="385"/>
      <c r="AC144" s="385"/>
    </row>
    <row r="145" spans="1:68" ht="27.75" customHeight="1" x14ac:dyDescent="0.2">
      <c r="A145" s="466" t="s">
        <v>257</v>
      </c>
      <c r="B145" s="467"/>
      <c r="C145" s="467"/>
      <c r="D145" s="467"/>
      <c r="E145" s="467"/>
      <c r="F145" s="467"/>
      <c r="G145" s="467"/>
      <c r="H145" s="467"/>
      <c r="I145" s="467"/>
      <c r="J145" s="467"/>
      <c r="K145" s="467"/>
      <c r="L145" s="467"/>
      <c r="M145" s="467"/>
      <c r="N145" s="467"/>
      <c r="O145" s="467"/>
      <c r="P145" s="467"/>
      <c r="Q145" s="467"/>
      <c r="R145" s="467"/>
      <c r="S145" s="467"/>
      <c r="T145" s="467"/>
      <c r="U145" s="467"/>
      <c r="V145" s="467"/>
      <c r="W145" s="467"/>
      <c r="X145" s="467"/>
      <c r="Y145" s="467"/>
      <c r="Z145" s="467"/>
      <c r="AA145" s="48"/>
      <c r="AB145" s="48"/>
      <c r="AC145" s="48"/>
    </row>
    <row r="146" spans="1:68" ht="16.5" customHeight="1" x14ac:dyDescent="0.25">
      <c r="A146" s="398" t="s">
        <v>258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6"/>
      <c r="AB146" s="376"/>
      <c r="AC146" s="376"/>
    </row>
    <row r="147" spans="1:68" ht="14.25" customHeight="1" x14ac:dyDescent="0.25">
      <c r="A147" s="401" t="s">
        <v>112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93"/>
      <c r="AA147" s="375"/>
      <c r="AB147" s="375"/>
      <c r="AC147" s="375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127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3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7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2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5" t="s">
        <v>69</v>
      </c>
      <c r="Q152" s="396"/>
      <c r="R152" s="396"/>
      <c r="S152" s="396"/>
      <c r="T152" s="396"/>
      <c r="U152" s="396"/>
      <c r="V152" s="397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5" t="s">
        <v>69</v>
      </c>
      <c r="Q153" s="396"/>
      <c r="R153" s="396"/>
      <c r="S153" s="396"/>
      <c r="T153" s="396"/>
      <c r="U153" s="396"/>
      <c r="V153" s="397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6"/>
      <c r="AB154" s="376"/>
      <c r="AC154" s="376"/>
    </row>
    <row r="155" spans="1:68" ht="14.25" customHeight="1" x14ac:dyDescent="0.25">
      <c r="A155" s="401" t="s">
        <v>63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375"/>
      <c r="AB155" s="375"/>
      <c r="AC155" s="375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60</v>
      </c>
      <c r="Y156" s="383">
        <f t="shared" ref="Y156:Y163" si="23">IFERROR(IF(X156="",0,CEILING((X156/$H156),1)*$H156),"")</f>
        <v>63</v>
      </c>
      <c r="Z156" s="36">
        <f>IFERROR(IF(Y156=0,"",ROUNDUP(Y156/H156,0)*0.00753),"")</f>
        <v>0.11295000000000001</v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63.714285714285715</v>
      </c>
      <c r="BN156" s="64">
        <f t="shared" ref="BN156:BN163" si="25">IFERROR(Y156*I156/H156,"0")</f>
        <v>66.900000000000006</v>
      </c>
      <c r="BO156" s="64">
        <f t="shared" ref="BO156:BO163" si="26">IFERROR(1/J156*(X156/H156),"0")</f>
        <v>9.1575091575091569E-2</v>
      </c>
      <c r="BP156" s="64">
        <f t="shared" ref="BP156:BP163" si="27">IFERROR(1/J156*(Y156/H156),"0")</f>
        <v>9.6153846153846145E-2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20</v>
      </c>
      <c r="Y157" s="383">
        <f t="shared" si="23"/>
        <v>21</v>
      </c>
      <c r="Z157" s="36">
        <f>IFERROR(IF(Y157=0,"",ROUNDUP(Y157/H157,0)*0.00753),"")</f>
        <v>3.7650000000000003E-2</v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21.238095238095237</v>
      </c>
      <c r="BN157" s="64">
        <f t="shared" si="25"/>
        <v>22.299999999999997</v>
      </c>
      <c r="BO157" s="64">
        <f t="shared" si="26"/>
        <v>3.0525030525030524E-2</v>
      </c>
      <c r="BP157" s="64">
        <f t="shared" si="27"/>
        <v>3.2051282051282048E-2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30</v>
      </c>
      <c r="Y158" s="383">
        <f t="shared" si="23"/>
        <v>33.6</v>
      </c>
      <c r="Z158" s="36">
        <f>IFERROR(IF(Y158=0,"",ROUNDUP(Y158/H158,0)*0.00753),"")</f>
        <v>6.0240000000000002E-2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31.428571428571427</v>
      </c>
      <c r="BN158" s="64">
        <f t="shared" si="25"/>
        <v>35.200000000000003</v>
      </c>
      <c r="BO158" s="64">
        <f t="shared" si="26"/>
        <v>4.5787545787545784E-2</v>
      </c>
      <c r="BP158" s="64">
        <f t="shared" si="27"/>
        <v>5.128205128205128E-2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105</v>
      </c>
      <c r="Y159" s="383">
        <f t="shared" si="23"/>
        <v>105</v>
      </c>
      <c r="Z159" s="36">
        <f>IFERROR(IF(Y159=0,"",ROUNDUP(Y159/H159,0)*0.00502),"")</f>
        <v>0.251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111.5</v>
      </c>
      <c r="BN159" s="64">
        <f t="shared" si="25"/>
        <v>111.5</v>
      </c>
      <c r="BO159" s="64">
        <f t="shared" si="26"/>
        <v>0.21367521367521369</v>
      </c>
      <c r="BP159" s="64">
        <f t="shared" si="27"/>
        <v>0.21367521367521369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122.5</v>
      </c>
      <c r="Y160" s="383">
        <f t="shared" si="23"/>
        <v>123.9</v>
      </c>
      <c r="Z160" s="36">
        <f>IFERROR(IF(Y160=0,"",ROUNDUP(Y160/H160,0)*0.00502),"")</f>
        <v>0.29618</v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130.08333333333334</v>
      </c>
      <c r="BN160" s="64">
        <f t="shared" si="25"/>
        <v>131.57</v>
      </c>
      <c r="BO160" s="64">
        <f t="shared" si="26"/>
        <v>0.2492877492877493</v>
      </c>
      <c r="BP160" s="64">
        <f t="shared" si="27"/>
        <v>0.25213675213675218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157.5</v>
      </c>
      <c r="Y161" s="383">
        <f t="shared" si="23"/>
        <v>157.5</v>
      </c>
      <c r="Z161" s="36">
        <f>IFERROR(IF(Y161=0,"",ROUNDUP(Y161/H161,0)*0.00502),"")</f>
        <v>0.3765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165</v>
      </c>
      <c r="BN161" s="64">
        <f t="shared" si="25"/>
        <v>165</v>
      </c>
      <c r="BO161" s="64">
        <f t="shared" si="26"/>
        <v>0.32051282051282054</v>
      </c>
      <c r="BP161" s="64">
        <f t="shared" si="27"/>
        <v>0.32051282051282054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2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5" t="s">
        <v>69</v>
      </c>
      <c r="Q164" s="396"/>
      <c r="R164" s="396"/>
      <c r="S164" s="396"/>
      <c r="T164" s="396"/>
      <c r="U164" s="396"/>
      <c r="V164" s="397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209.52380952380952</v>
      </c>
      <c r="Y164" s="384">
        <f>IFERROR(Y156/H156,"0")+IFERROR(Y157/H157,"0")+IFERROR(Y158/H158,"0")+IFERROR(Y159/H159,"0")+IFERROR(Y160/H160,"0")+IFERROR(Y161/H161,"0")+IFERROR(Y162/H162,"0")+IFERROR(Y163/H163,"0")</f>
        <v>212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1.13452</v>
      </c>
      <c r="AA164" s="385"/>
      <c r="AB164" s="385"/>
      <c r="AC164" s="38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5" t="s">
        <v>69</v>
      </c>
      <c r="Q165" s="396"/>
      <c r="R165" s="396"/>
      <c r="S165" s="396"/>
      <c r="T165" s="396"/>
      <c r="U165" s="396"/>
      <c r="V165" s="397"/>
      <c r="W165" s="37" t="s">
        <v>68</v>
      </c>
      <c r="X165" s="384">
        <f>IFERROR(SUM(X156:X163),"0")</f>
        <v>495</v>
      </c>
      <c r="Y165" s="384">
        <f>IFERROR(SUM(Y156:Y163),"0")</f>
        <v>504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6"/>
      <c r="AB166" s="376"/>
      <c r="AC166" s="376"/>
    </row>
    <row r="167" spans="1:68" ht="14.25" customHeight="1" x14ac:dyDescent="0.25">
      <c r="A167" s="401" t="s">
        <v>112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375"/>
      <c r="AB167" s="375"/>
      <c r="AC167" s="375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5" t="s">
        <v>69</v>
      </c>
      <c r="Q170" s="396"/>
      <c r="R170" s="396"/>
      <c r="S170" s="396"/>
      <c r="T170" s="396"/>
      <c r="U170" s="396"/>
      <c r="V170" s="397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5" t="s">
        <v>69</v>
      </c>
      <c r="Q171" s="396"/>
      <c r="R171" s="396"/>
      <c r="S171" s="396"/>
      <c r="T171" s="396"/>
      <c r="U171" s="396"/>
      <c r="V171" s="397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93"/>
      <c r="AA172" s="375"/>
      <c r="AB172" s="375"/>
      <c r="AC172" s="375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127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2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5" t="s">
        <v>69</v>
      </c>
      <c r="Q175" s="396"/>
      <c r="R175" s="396"/>
      <c r="S175" s="396"/>
      <c r="T175" s="396"/>
      <c r="U175" s="396"/>
      <c r="V175" s="397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5" t="s">
        <v>69</v>
      </c>
      <c r="Q176" s="396"/>
      <c r="R176" s="396"/>
      <c r="S176" s="396"/>
      <c r="T176" s="396"/>
      <c r="U176" s="396"/>
      <c r="V176" s="397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393"/>
      <c r="AA177" s="375"/>
      <c r="AB177" s="375"/>
      <c r="AC177" s="375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120</v>
      </c>
      <c r="Y178" s="383">
        <f t="shared" ref="Y178:Y185" si="28">IFERROR(IF(X178="",0,CEILING((X178/$H178),1)*$H178),"")</f>
        <v>124.2</v>
      </c>
      <c r="Z178" s="36">
        <f>IFERROR(IF(Y178=0,"",ROUNDUP(Y178/H178,0)*0.00937),"")</f>
        <v>0.21551000000000001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124.66666666666667</v>
      </c>
      <c r="BN178" s="64">
        <f t="shared" ref="BN178:BN185" si="30">IFERROR(Y178*I178/H178,"0")</f>
        <v>129.03</v>
      </c>
      <c r="BO178" s="64">
        <f t="shared" ref="BO178:BO185" si="31">IFERROR(1/J178*(X178/H178),"0")</f>
        <v>0.18518518518518517</v>
      </c>
      <c r="BP178" s="64">
        <f t="shared" ref="BP178:BP185" si="32">IFERROR(1/J178*(Y178/H178),"0")</f>
        <v>0.19166666666666665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70</v>
      </c>
      <c r="Y179" s="383">
        <f t="shared" si="28"/>
        <v>70.2</v>
      </c>
      <c r="Z179" s="36">
        <f>IFERROR(IF(Y179=0,"",ROUNDUP(Y179/H179,0)*0.00937),"")</f>
        <v>0.12181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72.722222222222229</v>
      </c>
      <c r="BN179" s="64">
        <f t="shared" si="30"/>
        <v>72.930000000000007</v>
      </c>
      <c r="BO179" s="64">
        <f t="shared" si="31"/>
        <v>0.10802469135802469</v>
      </c>
      <c r="BP179" s="64">
        <f t="shared" si="32"/>
        <v>0.10833333333333334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140</v>
      </c>
      <c r="Y180" s="383">
        <f t="shared" si="28"/>
        <v>140.4</v>
      </c>
      <c r="Z180" s="36">
        <f>IFERROR(IF(Y180=0,"",ROUNDUP(Y180/H180,0)*0.00937),"")</f>
        <v>0.24362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145.44444444444446</v>
      </c>
      <c r="BN180" s="64">
        <f t="shared" si="30"/>
        <v>145.86000000000001</v>
      </c>
      <c r="BO180" s="64">
        <f t="shared" si="31"/>
        <v>0.21604938271604937</v>
      </c>
      <c r="BP180" s="64">
        <f t="shared" si="32"/>
        <v>0.21666666666666667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100</v>
      </c>
      <c r="Y181" s="383">
        <f t="shared" si="28"/>
        <v>102.60000000000001</v>
      </c>
      <c r="Z181" s="36">
        <f>IFERROR(IF(Y181=0,"",ROUNDUP(Y181/H181,0)*0.00937),"")</f>
        <v>0.17802999999999999</v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103.88888888888889</v>
      </c>
      <c r="BN181" s="64">
        <f t="shared" si="30"/>
        <v>106.59000000000002</v>
      </c>
      <c r="BO181" s="64">
        <f t="shared" si="31"/>
        <v>0.15432098765432098</v>
      </c>
      <c r="BP181" s="64">
        <f t="shared" si="32"/>
        <v>0.15833333333333333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2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5" t="s">
        <v>69</v>
      </c>
      <c r="Q186" s="396"/>
      <c r="R186" s="396"/>
      <c r="S186" s="396"/>
      <c r="T186" s="396"/>
      <c r="U186" s="396"/>
      <c r="V186" s="397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79.629629629629619</v>
      </c>
      <c r="Y186" s="384">
        <f>IFERROR(Y178/H178,"0")+IFERROR(Y179/H179,"0")+IFERROR(Y180/H180,"0")+IFERROR(Y181/H181,"0")+IFERROR(Y182/H182,"0")+IFERROR(Y183/H183,"0")+IFERROR(Y184/H184,"0")+IFERROR(Y185/H185,"0")</f>
        <v>81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0.75897000000000003</v>
      </c>
      <c r="AA186" s="385"/>
      <c r="AB186" s="385"/>
      <c r="AC186" s="38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5" t="s">
        <v>69</v>
      </c>
      <c r="Q187" s="396"/>
      <c r="R187" s="396"/>
      <c r="S187" s="396"/>
      <c r="T187" s="396"/>
      <c r="U187" s="396"/>
      <c r="V187" s="397"/>
      <c r="W187" s="37" t="s">
        <v>68</v>
      </c>
      <c r="X187" s="384">
        <f>IFERROR(SUM(X178:X185),"0")</f>
        <v>430</v>
      </c>
      <c r="Y187" s="384">
        <f>IFERROR(SUM(Y178:Y185),"0")</f>
        <v>437.40000000000003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375"/>
      <c r="AB188" s="375"/>
      <c r="AC188" s="375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127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127</v>
      </c>
      <c r="N190" s="33"/>
      <c r="O190" s="32">
        <v>40</v>
      </c>
      <c r="P190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127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9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170</v>
      </c>
      <c r="Y193" s="383">
        <f t="shared" si="33"/>
        <v>174</v>
      </c>
      <c r="Z193" s="36">
        <f>IFERROR(IF(Y193=0,"",ROUNDUP(Y193/H193,0)*0.02175),"")</f>
        <v>0.43499999999999994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181.02068965517242</v>
      </c>
      <c r="BN193" s="64">
        <f t="shared" si="35"/>
        <v>185.28</v>
      </c>
      <c r="BO193" s="64">
        <f t="shared" si="36"/>
        <v>0.34893267651888343</v>
      </c>
      <c r="BP193" s="64">
        <f t="shared" si="37"/>
        <v>0.3571428571428571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220</v>
      </c>
      <c r="Y194" s="383">
        <f t="shared" si="33"/>
        <v>220.79999999999998</v>
      </c>
      <c r="Z194" s="36">
        <f>IFERROR(IF(Y194=0,"",ROUNDUP(Y194/H194,0)*0.00753),"")</f>
        <v>0.69276000000000004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244.93333333333337</v>
      </c>
      <c r="BN194" s="64">
        <f t="shared" si="35"/>
        <v>245.82399999999998</v>
      </c>
      <c r="BO194" s="64">
        <f t="shared" si="36"/>
        <v>0.58760683760683763</v>
      </c>
      <c r="BP194" s="64">
        <f t="shared" si="37"/>
        <v>0.58974358974358976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360</v>
      </c>
      <c r="Y196" s="383">
        <f t="shared" si="33"/>
        <v>360</v>
      </c>
      <c r="Z196" s="36">
        <f>IFERROR(IF(Y196=0,"",ROUNDUP(Y196/H196,0)*0.00753),"")</f>
        <v>1.1294999999999999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390</v>
      </c>
      <c r="BN196" s="64">
        <f t="shared" si="35"/>
        <v>390</v>
      </c>
      <c r="BO196" s="64">
        <f t="shared" si="36"/>
        <v>0.96153846153846145</v>
      </c>
      <c r="BP196" s="64">
        <f t="shared" si="37"/>
        <v>0.96153846153846145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127</v>
      </c>
      <c r="N198" s="33"/>
      <c r="O198" s="32">
        <v>40</v>
      </c>
      <c r="P198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320</v>
      </c>
      <c r="Y198" s="383">
        <f t="shared" si="33"/>
        <v>321.59999999999997</v>
      </c>
      <c r="Z198" s="36">
        <f t="shared" ref="Z198:Z204" si="38">IFERROR(IF(Y198=0,"",ROUNDUP(Y198/H198,0)*0.00753),"")</f>
        <v>1.00902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358.66666666666669</v>
      </c>
      <c r="BN198" s="64">
        <f t="shared" si="35"/>
        <v>360.46</v>
      </c>
      <c r="BO198" s="64">
        <f t="shared" si="36"/>
        <v>0.85470085470085477</v>
      </c>
      <c r="BP198" s="64">
        <f t="shared" si="37"/>
        <v>0.85897435897435892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440</v>
      </c>
      <c r="Y200" s="383">
        <f t="shared" si="33"/>
        <v>441.59999999999997</v>
      </c>
      <c r="Z200" s="36">
        <f t="shared" si="38"/>
        <v>1.3855200000000001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489.86666666666673</v>
      </c>
      <c r="BN200" s="64">
        <f t="shared" si="35"/>
        <v>491.64799999999997</v>
      </c>
      <c r="BO200" s="64">
        <f t="shared" si="36"/>
        <v>1.1752136752136753</v>
      </c>
      <c r="BP200" s="64">
        <f t="shared" si="37"/>
        <v>1.1794871794871795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1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9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136</v>
      </c>
      <c r="Y203" s="383">
        <f t="shared" si="33"/>
        <v>136.79999999999998</v>
      </c>
      <c r="Z203" s="36">
        <f t="shared" si="38"/>
        <v>0.42921000000000004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151.41333333333333</v>
      </c>
      <c r="BN203" s="64">
        <f t="shared" si="35"/>
        <v>152.304</v>
      </c>
      <c r="BO203" s="64">
        <f t="shared" si="36"/>
        <v>0.36324786324786329</v>
      </c>
      <c r="BP203" s="64">
        <f t="shared" si="37"/>
        <v>0.36538461538461531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127</v>
      </c>
      <c r="N204" s="33"/>
      <c r="O204" s="32">
        <v>40</v>
      </c>
      <c r="P20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280</v>
      </c>
      <c r="Y204" s="383">
        <f t="shared" si="33"/>
        <v>280.8</v>
      </c>
      <c r="Z204" s="36">
        <f t="shared" si="38"/>
        <v>0.88101000000000007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312.43333333333334</v>
      </c>
      <c r="BN204" s="64">
        <f t="shared" si="35"/>
        <v>313.32600000000002</v>
      </c>
      <c r="BO204" s="64">
        <f t="shared" si="36"/>
        <v>0.74786324786324787</v>
      </c>
      <c r="BP204" s="64">
        <f t="shared" si="37"/>
        <v>0.75000000000000011</v>
      </c>
    </row>
    <row r="205" spans="1:68" x14ac:dyDescent="0.2">
      <c r="A205" s="392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5" t="s">
        <v>69</v>
      </c>
      <c r="Q205" s="396"/>
      <c r="R205" s="396"/>
      <c r="S205" s="396"/>
      <c r="T205" s="396"/>
      <c r="U205" s="396"/>
      <c r="V205" s="397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751.20689655172407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754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5.9620199999999999</v>
      </c>
      <c r="AA205" s="385"/>
      <c r="AB205" s="385"/>
      <c r="AC205" s="38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5" t="s">
        <v>69</v>
      </c>
      <c r="Q206" s="396"/>
      <c r="R206" s="396"/>
      <c r="S206" s="396"/>
      <c r="T206" s="396"/>
      <c r="U206" s="396"/>
      <c r="V206" s="397"/>
      <c r="W206" s="37" t="s">
        <v>68</v>
      </c>
      <c r="X206" s="384">
        <f>IFERROR(SUM(X189:X204),"0")</f>
        <v>1926</v>
      </c>
      <c r="Y206" s="384">
        <f>IFERROR(SUM(Y189:Y204),"0")</f>
        <v>1935.5999999999997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5"/>
      <c r="AB207" s="375"/>
      <c r="AC207" s="375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56</v>
      </c>
      <c r="Y211" s="383">
        <f>IFERROR(IF(X211="",0,CEILING((X211/$H211),1)*$H211),"")</f>
        <v>57.599999999999994</v>
      </c>
      <c r="Z211" s="36">
        <f>IFERROR(IF(Y211=0,"",ROUNDUP(Y211/H211,0)*0.00753),"")</f>
        <v>0.18071999999999999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62.346666666666671</v>
      </c>
      <c r="BN211" s="64">
        <f>IFERROR(Y211*I211/H211,"0")</f>
        <v>64.128</v>
      </c>
      <c r="BO211" s="64">
        <f>IFERROR(1/J211*(X211/H211),"0")</f>
        <v>0.1495726495726496</v>
      </c>
      <c r="BP211" s="64">
        <f>IFERROR(1/J211*(Y211/H211),"0")</f>
        <v>0.15384615384615385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127</v>
      </c>
      <c r="N212" s="33"/>
      <c r="O212" s="32">
        <v>40</v>
      </c>
      <c r="P212" s="640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56</v>
      </c>
      <c r="Y212" s="383">
        <f>IFERROR(IF(X212="",0,CEILING((X212/$H212),1)*$H212),"")</f>
        <v>57.599999999999994</v>
      </c>
      <c r="Z212" s="36">
        <f>IFERROR(IF(Y212=0,"",ROUNDUP(Y212/H212,0)*0.00753),"")</f>
        <v>0.18071999999999999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62.346666666666671</v>
      </c>
      <c r="BN212" s="64">
        <f>IFERROR(Y212*I212/H212,"0")</f>
        <v>64.128</v>
      </c>
      <c r="BO212" s="64">
        <f>IFERROR(1/J212*(X212/H212),"0")</f>
        <v>0.1495726495726496</v>
      </c>
      <c r="BP212" s="64">
        <f>IFERROR(1/J212*(Y212/H212),"0")</f>
        <v>0.15384615384615385</v>
      </c>
    </row>
    <row r="213" spans="1:68" x14ac:dyDescent="0.2">
      <c r="A213" s="392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5" t="s">
        <v>69</v>
      </c>
      <c r="Q213" s="396"/>
      <c r="R213" s="396"/>
      <c r="S213" s="396"/>
      <c r="T213" s="396"/>
      <c r="U213" s="396"/>
      <c r="V213" s="397"/>
      <c r="W213" s="37" t="s">
        <v>70</v>
      </c>
      <c r="X213" s="384">
        <f>IFERROR(X208/H208,"0")+IFERROR(X209/H209,"0")+IFERROR(X210/H210,"0")+IFERROR(X211/H211,"0")+IFERROR(X212/H212,"0")</f>
        <v>46.666666666666671</v>
      </c>
      <c r="Y213" s="384">
        <f>IFERROR(Y208/H208,"0")+IFERROR(Y209/H209,"0")+IFERROR(Y210/H210,"0")+IFERROR(Y211/H211,"0")+IFERROR(Y212/H212,"0")</f>
        <v>48</v>
      </c>
      <c r="Z213" s="384">
        <f>IFERROR(IF(Z208="",0,Z208),"0")+IFERROR(IF(Z209="",0,Z209),"0")+IFERROR(IF(Z210="",0,Z210),"0")+IFERROR(IF(Z211="",0,Z211),"0")+IFERROR(IF(Z212="",0,Z212),"0")</f>
        <v>0.36143999999999998</v>
      </c>
      <c r="AA213" s="385"/>
      <c r="AB213" s="385"/>
      <c r="AC213" s="38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5" t="s">
        <v>69</v>
      </c>
      <c r="Q214" s="396"/>
      <c r="R214" s="396"/>
      <c r="S214" s="396"/>
      <c r="T214" s="396"/>
      <c r="U214" s="396"/>
      <c r="V214" s="397"/>
      <c r="W214" s="37" t="s">
        <v>68</v>
      </c>
      <c r="X214" s="384">
        <f>IFERROR(SUM(X208:X212),"0")</f>
        <v>112</v>
      </c>
      <c r="Y214" s="384">
        <f>IFERROR(SUM(Y208:Y212),"0")</f>
        <v>115.19999999999999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3"/>
      <c r="P215" s="393"/>
      <c r="Q215" s="393"/>
      <c r="R215" s="393"/>
      <c r="S215" s="393"/>
      <c r="T215" s="393"/>
      <c r="U215" s="393"/>
      <c r="V215" s="393"/>
      <c r="W215" s="393"/>
      <c r="X215" s="393"/>
      <c r="Y215" s="393"/>
      <c r="Z215" s="393"/>
      <c r="AA215" s="376"/>
      <c r="AB215" s="376"/>
      <c r="AC215" s="376"/>
    </row>
    <row r="216" spans="1:68" ht="14.25" customHeight="1" x14ac:dyDescent="0.25">
      <c r="A216" s="401" t="s">
        <v>112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375"/>
      <c r="AB216" s="375"/>
      <c r="AC216" s="375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127</v>
      </c>
      <c r="N220" s="33"/>
      <c r="O220" s="32">
        <v>55</v>
      </c>
      <c r="P220" s="4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100</v>
      </c>
      <c r="Y220" s="383">
        <f t="shared" si="39"/>
        <v>104.39999999999999</v>
      </c>
      <c r="Z220" s="36">
        <f>IFERROR(IF(Y220=0,"",ROUNDUP(Y220/H220,0)*0.02175),"")</f>
        <v>0.19574999999999998</v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104.13793103448276</v>
      </c>
      <c r="BN220" s="64">
        <f t="shared" si="41"/>
        <v>108.71999999999998</v>
      </c>
      <c r="BO220" s="64">
        <f t="shared" si="42"/>
        <v>0.1539408866995074</v>
      </c>
      <c r="BP220" s="64">
        <f t="shared" si="43"/>
        <v>0.1607142857142857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8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8</v>
      </c>
      <c r="Y224" s="383">
        <f t="shared" si="39"/>
        <v>8</v>
      </c>
      <c r="Z224" s="36">
        <f>IFERROR(IF(Y224=0,"",ROUNDUP(Y224/H224,0)*0.00937),"")</f>
        <v>1.874E-2</v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8.48</v>
      </c>
      <c r="BN224" s="64">
        <f t="shared" si="41"/>
        <v>8.48</v>
      </c>
      <c r="BO224" s="64">
        <f t="shared" si="42"/>
        <v>1.6666666666666666E-2</v>
      </c>
      <c r="BP224" s="64">
        <f t="shared" si="43"/>
        <v>1.6666666666666666E-2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2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5" t="s">
        <v>69</v>
      </c>
      <c r="Q226" s="396"/>
      <c r="R226" s="396"/>
      <c r="S226" s="396"/>
      <c r="T226" s="396"/>
      <c r="U226" s="396"/>
      <c r="V226" s="397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10.620689655172415</v>
      </c>
      <c r="Y226" s="384">
        <f>IFERROR(Y217/H217,"0")+IFERROR(Y218/H218,"0")+IFERROR(Y219/H219,"0")+IFERROR(Y220/H220,"0")+IFERROR(Y221/H221,"0")+IFERROR(Y222/H222,"0")+IFERROR(Y223/H223,"0")+IFERROR(Y224/H224,"0")+IFERROR(Y225/H225,"0")</f>
        <v>11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0.21448999999999999</v>
      </c>
      <c r="AA226" s="385"/>
      <c r="AB226" s="385"/>
      <c r="AC226" s="38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5" t="s">
        <v>69</v>
      </c>
      <c r="Q227" s="396"/>
      <c r="R227" s="396"/>
      <c r="S227" s="396"/>
      <c r="T227" s="396"/>
      <c r="U227" s="396"/>
      <c r="V227" s="397"/>
      <c r="W227" s="37" t="s">
        <v>68</v>
      </c>
      <c r="X227" s="384">
        <f>IFERROR(SUM(X217:X225),"0")</f>
        <v>108</v>
      </c>
      <c r="Y227" s="384">
        <f>IFERROR(SUM(Y217:Y225),"0")</f>
        <v>112.39999999999999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93"/>
      <c r="AA228" s="375"/>
      <c r="AB228" s="375"/>
      <c r="AC228" s="375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175</v>
      </c>
      <c r="Y229" s="383">
        <f>IFERROR(IF(X229="",0,CEILING((X229/$H229),1)*$H229),"")</f>
        <v>176.4</v>
      </c>
      <c r="Z229" s="36">
        <f>IFERROR(IF(Y229=0,"",ROUNDUP(Y229/H229,0)*0.00502),"")</f>
        <v>0.42168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183.33333333333334</v>
      </c>
      <c r="BN229" s="64">
        <f>IFERROR(Y229*I229/H229,"0")</f>
        <v>184.8</v>
      </c>
      <c r="BO229" s="64">
        <f>IFERROR(1/J229*(X229/H229),"0")</f>
        <v>0.35612535612535612</v>
      </c>
      <c r="BP229" s="64">
        <f>IFERROR(1/J229*(Y229/H229),"0")</f>
        <v>0.35897435897435903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2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5" t="s">
        <v>69</v>
      </c>
      <c r="Q231" s="396"/>
      <c r="R231" s="396"/>
      <c r="S231" s="396"/>
      <c r="T231" s="396"/>
      <c r="U231" s="396"/>
      <c r="V231" s="397"/>
      <c r="W231" s="37" t="s">
        <v>70</v>
      </c>
      <c r="X231" s="384">
        <f>IFERROR(X229/H229,"0")+IFERROR(X230/H230,"0")</f>
        <v>83.333333333333329</v>
      </c>
      <c r="Y231" s="384">
        <f>IFERROR(Y229/H229,"0")+IFERROR(Y230/H230,"0")</f>
        <v>84</v>
      </c>
      <c r="Z231" s="384">
        <f>IFERROR(IF(Z229="",0,Z229),"0")+IFERROR(IF(Z230="",0,Z230),"0")</f>
        <v>0.42168</v>
      </c>
      <c r="AA231" s="385"/>
      <c r="AB231" s="385"/>
      <c r="AC231" s="38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5" t="s">
        <v>69</v>
      </c>
      <c r="Q232" s="396"/>
      <c r="R232" s="396"/>
      <c r="S232" s="396"/>
      <c r="T232" s="396"/>
      <c r="U232" s="396"/>
      <c r="V232" s="397"/>
      <c r="W232" s="37" t="s">
        <v>68</v>
      </c>
      <c r="X232" s="384">
        <f>IFERROR(SUM(X229:X230),"0")</f>
        <v>175</v>
      </c>
      <c r="Y232" s="384">
        <f>IFERROR(SUM(Y229:Y230),"0")</f>
        <v>176.4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393"/>
      <c r="P233" s="393"/>
      <c r="Q233" s="393"/>
      <c r="R233" s="393"/>
      <c r="S233" s="393"/>
      <c r="T233" s="393"/>
      <c r="U233" s="393"/>
      <c r="V233" s="393"/>
      <c r="W233" s="393"/>
      <c r="X233" s="393"/>
      <c r="Y233" s="393"/>
      <c r="Z233" s="393"/>
      <c r="AA233" s="376"/>
      <c r="AB233" s="376"/>
      <c r="AC233" s="376"/>
    </row>
    <row r="234" spans="1:68" ht="14.25" customHeight="1" x14ac:dyDescent="0.25">
      <c r="A234" s="401" t="s">
        <v>112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5"/>
      <c r="AB234" s="375"/>
      <c r="AC234" s="375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80</v>
      </c>
      <c r="Y238" s="383">
        <f t="shared" si="44"/>
        <v>81.2</v>
      </c>
      <c r="Z238" s="36">
        <f>IFERROR(IF(Y238=0,"",ROUNDUP(Y238/H238,0)*0.02175),"")</f>
        <v>0.15225</v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83.310344827586206</v>
      </c>
      <c r="BN238" s="64">
        <f t="shared" si="46"/>
        <v>84.56</v>
      </c>
      <c r="BO238" s="64">
        <f t="shared" si="47"/>
        <v>0.12315270935960591</v>
      </c>
      <c r="BP238" s="64">
        <f t="shared" si="48"/>
        <v>0.125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28</v>
      </c>
      <c r="Y239" s="383">
        <f t="shared" si="44"/>
        <v>28</v>
      </c>
      <c r="Z239" s="36">
        <f>IFERROR(IF(Y239=0,"",ROUNDUP(Y239/H239,0)*0.00937),"")</f>
        <v>6.5589999999999996E-2</v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29.68</v>
      </c>
      <c r="BN239" s="64">
        <f t="shared" si="46"/>
        <v>29.68</v>
      </c>
      <c r="BO239" s="64">
        <f t="shared" si="47"/>
        <v>5.8333333333333334E-2</v>
      </c>
      <c r="BP239" s="64">
        <f t="shared" si="48"/>
        <v>5.8333333333333334E-2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40</v>
      </c>
      <c r="Y242" s="383">
        <f t="shared" si="44"/>
        <v>40</v>
      </c>
      <c r="Z242" s="36">
        <f>IFERROR(IF(Y242=0,"",ROUNDUP(Y242/H242,0)*0.00937),"")</f>
        <v>9.3700000000000006E-2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42.400000000000006</v>
      </c>
      <c r="BN242" s="64">
        <f t="shared" si="46"/>
        <v>42.400000000000006</v>
      </c>
      <c r="BO242" s="64">
        <f t="shared" si="47"/>
        <v>8.3333333333333329E-2</v>
      </c>
      <c r="BP242" s="64">
        <f t="shared" si="48"/>
        <v>8.3333333333333329E-2</v>
      </c>
    </row>
    <row r="243" spans="1:68" x14ac:dyDescent="0.2">
      <c r="A243" s="392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5" t="s">
        <v>69</v>
      </c>
      <c r="Q243" s="396"/>
      <c r="R243" s="396"/>
      <c r="S243" s="396"/>
      <c r="T243" s="396"/>
      <c r="U243" s="396"/>
      <c r="V243" s="397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23.896551724137932</v>
      </c>
      <c r="Y243" s="384">
        <f>IFERROR(Y235/H235,"0")+IFERROR(Y236/H236,"0")+IFERROR(Y237/H237,"0")+IFERROR(Y238/H238,"0")+IFERROR(Y239/H239,"0")+IFERROR(Y240/H240,"0")+IFERROR(Y241/H241,"0")+IFERROR(Y242/H242,"0")</f>
        <v>24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0.31153999999999998</v>
      </c>
      <c r="AA243" s="385"/>
      <c r="AB243" s="385"/>
      <c r="AC243" s="38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5" t="s">
        <v>69</v>
      </c>
      <c r="Q244" s="396"/>
      <c r="R244" s="396"/>
      <c r="S244" s="396"/>
      <c r="T244" s="396"/>
      <c r="U244" s="396"/>
      <c r="V244" s="397"/>
      <c r="W244" s="37" t="s">
        <v>68</v>
      </c>
      <c r="X244" s="384">
        <f>IFERROR(SUM(X235:X242),"0")</f>
        <v>148</v>
      </c>
      <c r="Y244" s="384">
        <f>IFERROR(SUM(Y235:Y242),"0")</f>
        <v>149.19999999999999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393"/>
      <c r="P245" s="393"/>
      <c r="Q245" s="393"/>
      <c r="R245" s="393"/>
      <c r="S245" s="393"/>
      <c r="T245" s="393"/>
      <c r="U245" s="393"/>
      <c r="V245" s="393"/>
      <c r="W245" s="393"/>
      <c r="X245" s="393"/>
      <c r="Y245" s="393"/>
      <c r="Z245" s="393"/>
      <c r="AA245" s="376"/>
      <c r="AB245" s="376"/>
      <c r="AC245" s="376"/>
    </row>
    <row r="246" spans="1:68" ht="14.25" customHeight="1" x14ac:dyDescent="0.25">
      <c r="A246" s="401" t="s">
        <v>112</v>
      </c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393"/>
      <c r="P246" s="393"/>
      <c r="Q246" s="393"/>
      <c r="R246" s="393"/>
      <c r="S246" s="393"/>
      <c r="T246" s="393"/>
      <c r="U246" s="393"/>
      <c r="V246" s="393"/>
      <c r="W246" s="393"/>
      <c r="X246" s="393"/>
      <c r="Y246" s="393"/>
      <c r="Z246" s="393"/>
      <c r="AA246" s="375"/>
      <c r="AB246" s="375"/>
      <c r="AC246" s="375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4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3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2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5" t="s">
        <v>69</v>
      </c>
      <c r="Q252" s="396"/>
      <c r="R252" s="396"/>
      <c r="S252" s="396"/>
      <c r="T252" s="396"/>
      <c r="U252" s="396"/>
      <c r="V252" s="397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5" t="s">
        <v>69</v>
      </c>
      <c r="Q253" s="396"/>
      <c r="R253" s="396"/>
      <c r="S253" s="396"/>
      <c r="T253" s="396"/>
      <c r="U253" s="396"/>
      <c r="V253" s="397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6"/>
      <c r="AB254" s="376"/>
      <c r="AC254" s="376"/>
    </row>
    <row r="255" spans="1:68" ht="14.25" customHeight="1" x14ac:dyDescent="0.25">
      <c r="A255" s="401" t="s">
        <v>112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5"/>
      <c r="AB255" s="375"/>
      <c r="AC255" s="375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127</v>
      </c>
      <c r="N256" s="33"/>
      <c r="O256" s="32">
        <v>55</v>
      </c>
      <c r="P256" s="654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127</v>
      </c>
      <c r="N257" s="33"/>
      <c r="O257" s="32">
        <v>55</v>
      </c>
      <c r="P257" s="661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0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6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2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5" t="s">
        <v>69</v>
      </c>
      <c r="Q263" s="396"/>
      <c r="R263" s="396"/>
      <c r="S263" s="396"/>
      <c r="T263" s="396"/>
      <c r="U263" s="396"/>
      <c r="V263" s="397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5" t="s">
        <v>69</v>
      </c>
      <c r="Q264" s="396"/>
      <c r="R264" s="396"/>
      <c r="S264" s="396"/>
      <c r="T264" s="396"/>
      <c r="U264" s="396"/>
      <c r="V264" s="397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393"/>
      <c r="P265" s="393"/>
      <c r="Q265" s="393"/>
      <c r="R265" s="393"/>
      <c r="S265" s="393"/>
      <c r="T265" s="393"/>
      <c r="U265" s="393"/>
      <c r="V265" s="393"/>
      <c r="W265" s="393"/>
      <c r="X265" s="393"/>
      <c r="Y265" s="393"/>
      <c r="Z265" s="393"/>
      <c r="AA265" s="375"/>
      <c r="AB265" s="375"/>
      <c r="AC265" s="375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2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5" t="s">
        <v>69</v>
      </c>
      <c r="Q269" s="396"/>
      <c r="R269" s="396"/>
      <c r="S269" s="396"/>
      <c r="T269" s="396"/>
      <c r="U269" s="396"/>
      <c r="V269" s="397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5" t="s">
        <v>69</v>
      </c>
      <c r="Q270" s="396"/>
      <c r="R270" s="396"/>
      <c r="S270" s="396"/>
      <c r="T270" s="396"/>
      <c r="U270" s="396"/>
      <c r="V270" s="397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75"/>
      <c r="AB271" s="375"/>
      <c r="AC271" s="375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127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2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5" t="s">
        <v>69</v>
      </c>
      <c r="Q279" s="396"/>
      <c r="R279" s="396"/>
      <c r="S279" s="396"/>
      <c r="T279" s="396"/>
      <c r="U279" s="396"/>
      <c r="V279" s="397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5" t="s">
        <v>69</v>
      </c>
      <c r="Q280" s="396"/>
      <c r="R280" s="396"/>
      <c r="S280" s="396"/>
      <c r="T280" s="396"/>
      <c r="U280" s="396"/>
      <c r="V280" s="397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5"/>
      <c r="AB281" s="375"/>
      <c r="AC281" s="375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3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30</v>
      </c>
      <c r="Y282" s="383">
        <f>IFERROR(IF(X282="",0,CEILING((X282/$H282),1)*$H282),"")</f>
        <v>33.6</v>
      </c>
      <c r="Z282" s="36">
        <f>IFERROR(IF(Y282=0,"",ROUNDUP(Y282/H282,0)*0.02175),"")</f>
        <v>8.6999999999999994E-2</v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32.014285714285712</v>
      </c>
      <c r="BN282" s="64">
        <f>IFERROR(Y282*I282/H282,"0")</f>
        <v>35.856000000000002</v>
      </c>
      <c r="BO282" s="64">
        <f>IFERROR(1/J282*(X282/H282),"0")</f>
        <v>6.377551020408162E-2</v>
      </c>
      <c r="BP282" s="64">
        <f>IFERROR(1/J282*(Y282/H282),"0")</f>
        <v>7.1428571428571425E-2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300</v>
      </c>
      <c r="Y283" s="383">
        <f>IFERROR(IF(X283="",0,CEILING((X283/$H283),1)*$H283),"")</f>
        <v>304.2</v>
      </c>
      <c r="Z283" s="36">
        <f>IFERROR(IF(Y283=0,"",ROUNDUP(Y283/H283,0)*0.02175),"")</f>
        <v>0.84824999999999995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321.69230769230774</v>
      </c>
      <c r="BN283" s="64">
        <f>IFERROR(Y283*I283/H283,"0")</f>
        <v>326.19600000000003</v>
      </c>
      <c r="BO283" s="64">
        <f>IFERROR(1/J283*(X283/H283),"0")</f>
        <v>0.6868131868131867</v>
      </c>
      <c r="BP283" s="64">
        <f>IFERROR(1/J283*(Y283/H283),"0")</f>
        <v>0.6964285714285714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30</v>
      </c>
      <c r="Y284" s="383">
        <f>IFERROR(IF(X284="",0,CEILING((X284/$H284),1)*$H284),"")</f>
        <v>33.6</v>
      </c>
      <c r="Z284" s="36">
        <f>IFERROR(IF(Y284=0,"",ROUNDUP(Y284/H284,0)*0.02175),"")</f>
        <v>8.6999999999999994E-2</v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32.014285714285712</v>
      </c>
      <c r="BN284" s="64">
        <f>IFERROR(Y284*I284/H284,"0")</f>
        <v>35.856000000000002</v>
      </c>
      <c r="BO284" s="64">
        <f>IFERROR(1/J284*(X284/H284),"0")</f>
        <v>6.377551020408162E-2</v>
      </c>
      <c r="BP284" s="64">
        <f>IFERROR(1/J284*(Y284/H284),"0")</f>
        <v>7.1428571428571425E-2</v>
      </c>
    </row>
    <row r="285" spans="1:68" x14ac:dyDescent="0.2">
      <c r="A285" s="392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5" t="s">
        <v>69</v>
      </c>
      <c r="Q285" s="396"/>
      <c r="R285" s="396"/>
      <c r="S285" s="396"/>
      <c r="T285" s="396"/>
      <c r="U285" s="396"/>
      <c r="V285" s="397"/>
      <c r="W285" s="37" t="s">
        <v>70</v>
      </c>
      <c r="X285" s="384">
        <f>IFERROR(X282/H282,"0")+IFERROR(X283/H283,"0")+IFERROR(X284/H284,"0")</f>
        <v>45.604395604395599</v>
      </c>
      <c r="Y285" s="384">
        <f>IFERROR(Y282/H282,"0")+IFERROR(Y283/H283,"0")+IFERROR(Y284/H284,"0")</f>
        <v>47</v>
      </c>
      <c r="Z285" s="384">
        <f>IFERROR(IF(Z282="",0,Z282),"0")+IFERROR(IF(Z283="",0,Z283),"0")+IFERROR(IF(Z284="",0,Z284),"0")</f>
        <v>1.0222499999999999</v>
      </c>
      <c r="AA285" s="385"/>
      <c r="AB285" s="385"/>
      <c r="AC285" s="38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5" t="s">
        <v>69</v>
      </c>
      <c r="Q286" s="396"/>
      <c r="R286" s="396"/>
      <c r="S286" s="396"/>
      <c r="T286" s="396"/>
      <c r="U286" s="396"/>
      <c r="V286" s="397"/>
      <c r="W286" s="37" t="s">
        <v>68</v>
      </c>
      <c r="X286" s="384">
        <f>IFERROR(SUM(X282:X284),"0")</f>
        <v>360</v>
      </c>
      <c r="Y286" s="384">
        <f>IFERROR(SUM(Y282:Y284),"0")</f>
        <v>371.40000000000003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75"/>
      <c r="AB287" s="375"/>
      <c r="AC287" s="375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49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5" t="s">
        <v>69</v>
      </c>
      <c r="Q291" s="396"/>
      <c r="R291" s="396"/>
      <c r="S291" s="396"/>
      <c r="T291" s="396"/>
      <c r="U291" s="396"/>
      <c r="V291" s="397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5" t="s">
        <v>69</v>
      </c>
      <c r="Q292" s="396"/>
      <c r="R292" s="396"/>
      <c r="S292" s="396"/>
      <c r="T292" s="396"/>
      <c r="U292" s="396"/>
      <c r="V292" s="397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2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5" t="s">
        <v>69</v>
      </c>
      <c r="Q297" s="396"/>
      <c r="R297" s="396"/>
      <c r="S297" s="396"/>
      <c r="T297" s="396"/>
      <c r="U297" s="396"/>
      <c r="V297" s="397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5" t="s">
        <v>69</v>
      </c>
      <c r="Q298" s="396"/>
      <c r="R298" s="396"/>
      <c r="S298" s="396"/>
      <c r="T298" s="396"/>
      <c r="U298" s="396"/>
      <c r="V298" s="397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6"/>
      <c r="AB299" s="376"/>
      <c r="AC299" s="376"/>
    </row>
    <row r="300" spans="1:68" ht="14.25" customHeight="1" x14ac:dyDescent="0.25">
      <c r="A300" s="401" t="s">
        <v>63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5"/>
      <c r="AB300" s="375"/>
      <c r="AC300" s="375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2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5" t="s">
        <v>69</v>
      </c>
      <c r="Q302" s="396"/>
      <c r="R302" s="396"/>
      <c r="S302" s="396"/>
      <c r="T302" s="396"/>
      <c r="U302" s="396"/>
      <c r="V302" s="397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5" t="s">
        <v>69</v>
      </c>
      <c r="Q303" s="396"/>
      <c r="R303" s="396"/>
      <c r="S303" s="396"/>
      <c r="T303" s="396"/>
      <c r="U303" s="396"/>
      <c r="V303" s="397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93"/>
      <c r="AA304" s="376"/>
      <c r="AB304" s="376"/>
      <c r="AC304" s="376"/>
    </row>
    <row r="305" spans="1:68" ht="14.25" customHeight="1" x14ac:dyDescent="0.25">
      <c r="A305" s="401" t="s">
        <v>63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93"/>
      <c r="AA305" s="375"/>
      <c r="AB305" s="375"/>
      <c r="AC305" s="375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30</v>
      </c>
      <c r="Y306" s="383">
        <f>IFERROR(IF(X306="",0,CEILING((X306/$H306),1)*$H306),"")</f>
        <v>30.6</v>
      </c>
      <c r="Z306" s="36">
        <f>IFERROR(IF(Y306=0,"",ROUNDUP(Y306/H306,0)*0.00753),"")</f>
        <v>0.12801000000000001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34.133333333333333</v>
      </c>
      <c r="BN306" s="64">
        <f>IFERROR(Y306*I306/H306,"0")</f>
        <v>34.816000000000003</v>
      </c>
      <c r="BO306" s="64">
        <f>IFERROR(1/J306*(X306/H306),"0")</f>
        <v>0.10683760683760685</v>
      </c>
      <c r="BP306" s="64">
        <f>IFERROR(1/J306*(Y306/H306),"0")</f>
        <v>0.10897435897435898</v>
      </c>
    </row>
    <row r="307" spans="1:68" x14ac:dyDescent="0.2">
      <c r="A307" s="392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5" t="s">
        <v>69</v>
      </c>
      <c r="Q307" s="396"/>
      <c r="R307" s="396"/>
      <c r="S307" s="396"/>
      <c r="T307" s="396"/>
      <c r="U307" s="396"/>
      <c r="V307" s="397"/>
      <c r="W307" s="37" t="s">
        <v>70</v>
      </c>
      <c r="X307" s="384">
        <f>IFERROR(X306/H306,"0")</f>
        <v>16.666666666666668</v>
      </c>
      <c r="Y307" s="384">
        <f>IFERROR(Y306/H306,"0")</f>
        <v>17</v>
      </c>
      <c r="Z307" s="384">
        <f>IFERROR(IF(Z306="",0,Z306),"0")</f>
        <v>0.12801000000000001</v>
      </c>
      <c r="AA307" s="385"/>
      <c r="AB307" s="385"/>
      <c r="AC307" s="38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5" t="s">
        <v>69</v>
      </c>
      <c r="Q308" s="396"/>
      <c r="R308" s="396"/>
      <c r="S308" s="396"/>
      <c r="T308" s="396"/>
      <c r="U308" s="396"/>
      <c r="V308" s="397"/>
      <c r="W308" s="37" t="s">
        <v>68</v>
      </c>
      <c r="X308" s="384">
        <f>IFERROR(SUM(X306:X306),"0")</f>
        <v>30</v>
      </c>
      <c r="Y308" s="384">
        <f>IFERROR(SUM(Y306:Y306),"0")</f>
        <v>30.6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5"/>
      <c r="AB309" s="375"/>
      <c r="AC309" s="375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127</v>
      </c>
      <c r="N311" s="33"/>
      <c r="O311" s="32">
        <v>45</v>
      </c>
      <c r="P311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489.99999999999989</v>
      </c>
      <c r="Y311" s="383">
        <f>IFERROR(IF(X311="",0,CEILING((X311/$H311),1)*$H311),"")</f>
        <v>491.40000000000003</v>
      </c>
      <c r="Z311" s="36">
        <f>IFERROR(IF(Y311=0,"",ROUNDUP(Y311/H311,0)*0.00753),"")</f>
        <v>1.7620200000000001</v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553.46666666666647</v>
      </c>
      <c r="BN311" s="64">
        <f>IFERROR(Y311*I311/H311,"0")</f>
        <v>555.048</v>
      </c>
      <c r="BO311" s="64">
        <f>IFERROR(1/J311*(X311/H311),"0")</f>
        <v>1.4957264957264953</v>
      </c>
      <c r="BP311" s="64">
        <f>IFERROR(1/J311*(Y311/H311),"0")</f>
        <v>1.5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420</v>
      </c>
      <c r="Y312" s="383">
        <f>IFERROR(IF(X312="",0,CEILING((X312/$H312),1)*$H312),"")</f>
        <v>420</v>
      </c>
      <c r="Z312" s="36">
        <f>IFERROR(IF(Y312=0,"",ROUNDUP(Y312/H312,0)*0.00753),"")</f>
        <v>1.506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471.99999999999994</v>
      </c>
      <c r="BN312" s="64">
        <f>IFERROR(Y312*I312/H312,"0")</f>
        <v>471.99999999999994</v>
      </c>
      <c r="BO312" s="64">
        <f>IFERROR(1/J312*(X312/H312),"0")</f>
        <v>1.2820512820512819</v>
      </c>
      <c r="BP312" s="64">
        <f>IFERROR(1/J312*(Y312/H312),"0")</f>
        <v>1.2820512820512819</v>
      </c>
    </row>
    <row r="313" spans="1:68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5" t="s">
        <v>69</v>
      </c>
      <c r="Q313" s="396"/>
      <c r="R313" s="396"/>
      <c r="S313" s="396"/>
      <c r="T313" s="396"/>
      <c r="U313" s="396"/>
      <c r="V313" s="397"/>
      <c r="W313" s="37" t="s">
        <v>70</v>
      </c>
      <c r="X313" s="384">
        <f>IFERROR(X310/H310,"0")+IFERROR(X311/H311,"0")+IFERROR(X312/H312,"0")</f>
        <v>433.33333333333326</v>
      </c>
      <c r="Y313" s="384">
        <f>IFERROR(Y310/H310,"0")+IFERROR(Y311/H311,"0")+IFERROR(Y312/H312,"0")</f>
        <v>434</v>
      </c>
      <c r="Z313" s="384">
        <f>IFERROR(IF(Z310="",0,Z310),"0")+IFERROR(IF(Z311="",0,Z311),"0")+IFERROR(IF(Z312="",0,Z312),"0")</f>
        <v>3.2680199999999999</v>
      </c>
      <c r="AA313" s="385"/>
      <c r="AB313" s="385"/>
      <c r="AC313" s="38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5" t="s">
        <v>69</v>
      </c>
      <c r="Q314" s="396"/>
      <c r="R314" s="396"/>
      <c r="S314" s="396"/>
      <c r="T314" s="396"/>
      <c r="U314" s="396"/>
      <c r="V314" s="397"/>
      <c r="W314" s="37" t="s">
        <v>68</v>
      </c>
      <c r="X314" s="384">
        <f>IFERROR(SUM(X310:X312),"0")</f>
        <v>909.99999999999989</v>
      </c>
      <c r="Y314" s="384">
        <f>IFERROR(SUM(Y310:Y312),"0")</f>
        <v>911.40000000000009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93"/>
      <c r="AA315" s="375"/>
      <c r="AB315" s="375"/>
      <c r="AC315" s="375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5" t="s">
        <v>69</v>
      </c>
      <c r="Q317" s="396"/>
      <c r="R317" s="396"/>
      <c r="S317" s="396"/>
      <c r="T317" s="396"/>
      <c r="U317" s="396"/>
      <c r="V317" s="397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5" t="s">
        <v>69</v>
      </c>
      <c r="Q318" s="396"/>
      <c r="R318" s="396"/>
      <c r="S318" s="396"/>
      <c r="T318" s="396"/>
      <c r="U318" s="396"/>
      <c r="V318" s="397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6" t="s">
        <v>498</v>
      </c>
      <c r="B319" s="467"/>
      <c r="C319" s="467"/>
      <c r="D319" s="467"/>
      <c r="E319" s="467"/>
      <c r="F319" s="467"/>
      <c r="G319" s="467"/>
      <c r="H319" s="467"/>
      <c r="I319" s="467"/>
      <c r="J319" s="467"/>
      <c r="K319" s="467"/>
      <c r="L319" s="467"/>
      <c r="M319" s="467"/>
      <c r="N319" s="467"/>
      <c r="O319" s="467"/>
      <c r="P319" s="467"/>
      <c r="Q319" s="467"/>
      <c r="R319" s="467"/>
      <c r="S319" s="467"/>
      <c r="T319" s="467"/>
      <c r="U319" s="467"/>
      <c r="V319" s="467"/>
      <c r="W319" s="467"/>
      <c r="X319" s="467"/>
      <c r="Y319" s="467"/>
      <c r="Z319" s="467"/>
      <c r="AA319" s="48"/>
      <c r="AB319" s="48"/>
      <c r="AC319" s="48"/>
    </row>
    <row r="320" spans="1:68" ht="16.5" customHeight="1" x14ac:dyDescent="0.25">
      <c r="A320" s="398" t="s">
        <v>499</v>
      </c>
      <c r="B320" s="393"/>
      <c r="C320" s="393"/>
      <c r="D320" s="393"/>
      <c r="E320" s="393"/>
      <c r="F320" s="393"/>
      <c r="G320" s="393"/>
      <c r="H320" s="393"/>
      <c r="I320" s="393"/>
      <c r="J320" s="393"/>
      <c r="K320" s="393"/>
      <c r="L320" s="393"/>
      <c r="M320" s="393"/>
      <c r="N320" s="393"/>
      <c r="O320" s="393"/>
      <c r="P320" s="393"/>
      <c r="Q320" s="393"/>
      <c r="R320" s="393"/>
      <c r="S320" s="393"/>
      <c r="T320" s="393"/>
      <c r="U320" s="393"/>
      <c r="V320" s="393"/>
      <c r="W320" s="393"/>
      <c r="X320" s="393"/>
      <c r="Y320" s="393"/>
      <c r="Z320" s="393"/>
      <c r="AA320" s="376"/>
      <c r="AB320" s="376"/>
      <c r="AC320" s="376"/>
    </row>
    <row r="321" spans="1:68" ht="14.25" customHeight="1" x14ac:dyDescent="0.25">
      <c r="A321" s="401" t="s">
        <v>112</v>
      </c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393"/>
      <c r="O321" s="393"/>
      <c r="P321" s="393"/>
      <c r="Q321" s="393"/>
      <c r="R321" s="393"/>
      <c r="S321" s="393"/>
      <c r="T321" s="393"/>
      <c r="U321" s="393"/>
      <c r="V321" s="393"/>
      <c r="W321" s="393"/>
      <c r="X321" s="393"/>
      <c r="Y321" s="393"/>
      <c r="Z321" s="393"/>
      <c r="AA321" s="375"/>
      <c r="AB321" s="375"/>
      <c r="AC321" s="375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2450</v>
      </c>
      <c r="Y324" s="383">
        <f t="shared" si="59"/>
        <v>2460</v>
      </c>
      <c r="Z324" s="36">
        <f>IFERROR(IF(Y324=0,"",ROUNDUP(Y324/H324,0)*0.02175),"")</f>
        <v>3.5669999999999997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2528.4</v>
      </c>
      <c r="BN324" s="64">
        <f t="shared" si="61"/>
        <v>2538.7200000000003</v>
      </c>
      <c r="BO324" s="64">
        <f t="shared" si="62"/>
        <v>3.4027777777777777</v>
      </c>
      <c r="BP324" s="64">
        <f t="shared" si="63"/>
        <v>3.4166666666666665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1000</v>
      </c>
      <c r="Y326" s="383">
        <f t="shared" si="59"/>
        <v>1005</v>
      </c>
      <c r="Z326" s="36">
        <f>IFERROR(IF(Y326=0,"",ROUNDUP(Y326/H326,0)*0.02175),"")</f>
        <v>1.4572499999999999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1032</v>
      </c>
      <c r="BN326" s="64">
        <f t="shared" si="61"/>
        <v>1037.1600000000001</v>
      </c>
      <c r="BO326" s="64">
        <f t="shared" si="62"/>
        <v>1.3888888888888888</v>
      </c>
      <c r="BP326" s="64">
        <f t="shared" si="63"/>
        <v>1.3958333333333333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900</v>
      </c>
      <c r="Y328" s="383">
        <f t="shared" si="59"/>
        <v>900</v>
      </c>
      <c r="Z328" s="36">
        <f>IFERROR(IF(Y328=0,"",ROUNDUP(Y328/H328,0)*0.02175),"")</f>
        <v>1.3049999999999999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928.8</v>
      </c>
      <c r="BN328" s="64">
        <f t="shared" si="61"/>
        <v>928.8</v>
      </c>
      <c r="BO328" s="64">
        <f t="shared" si="62"/>
        <v>1.25</v>
      </c>
      <c r="BP328" s="64">
        <f t="shared" si="63"/>
        <v>1.25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20</v>
      </c>
      <c r="Y331" s="383">
        <f t="shared" si="59"/>
        <v>20</v>
      </c>
      <c r="Z331" s="36">
        <f>IFERROR(IF(Y331=0,"",ROUNDUP(Y331/H331,0)*0.00937),"")</f>
        <v>3.7479999999999999E-2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20.84</v>
      </c>
      <c r="BN331" s="64">
        <f t="shared" si="61"/>
        <v>20.84</v>
      </c>
      <c r="BO331" s="64">
        <f t="shared" si="62"/>
        <v>3.3333333333333333E-2</v>
      </c>
      <c r="BP331" s="64">
        <f t="shared" si="63"/>
        <v>3.3333333333333333E-2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2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5" t="s">
        <v>69</v>
      </c>
      <c r="Q334" s="396"/>
      <c r="R334" s="396"/>
      <c r="S334" s="396"/>
      <c r="T334" s="396"/>
      <c r="U334" s="396"/>
      <c r="V334" s="397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294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295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6.3667299999999996</v>
      </c>
      <c r="AA334" s="385"/>
      <c r="AB334" s="385"/>
      <c r="AC334" s="38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5" t="s">
        <v>69</v>
      </c>
      <c r="Q335" s="396"/>
      <c r="R335" s="396"/>
      <c r="S335" s="396"/>
      <c r="T335" s="396"/>
      <c r="U335" s="396"/>
      <c r="V335" s="397"/>
      <c r="W335" s="37" t="s">
        <v>68</v>
      </c>
      <c r="X335" s="384">
        <f>IFERROR(SUM(X322:X333),"0")</f>
        <v>4370</v>
      </c>
      <c r="Y335" s="384">
        <f>IFERROR(SUM(Y322:Y333),"0")</f>
        <v>4385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75"/>
      <c r="AB336" s="375"/>
      <c r="AC336" s="375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1200</v>
      </c>
      <c r="Y337" s="383">
        <f>IFERROR(IF(X337="",0,CEILING((X337/$H337),1)*$H337),"")</f>
        <v>1200</v>
      </c>
      <c r="Z337" s="36">
        <f>IFERROR(IF(Y337=0,"",ROUNDUP(Y337/H337,0)*0.02175),"")</f>
        <v>1.7399999999999998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1238.4000000000001</v>
      </c>
      <c r="BN337" s="64">
        <f>IFERROR(Y337*I337/H337,"0")</f>
        <v>1238.4000000000001</v>
      </c>
      <c r="BO337" s="64">
        <f>IFERROR(1/J337*(X337/H337),"0")</f>
        <v>1.6666666666666665</v>
      </c>
      <c r="BP337" s="64">
        <f>IFERROR(1/J337*(Y337/H337),"0")</f>
        <v>1.6666666666666665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8</v>
      </c>
      <c r="Y338" s="383">
        <f>IFERROR(IF(X338="",0,CEILING((X338/$H338),1)*$H338),"")</f>
        <v>8</v>
      </c>
      <c r="Z338" s="36">
        <f>IFERROR(IF(Y338=0,"",ROUNDUP(Y338/H338,0)*0.00937),"")</f>
        <v>1.874E-2</v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8.48</v>
      </c>
      <c r="BN338" s="64">
        <f>IFERROR(Y338*I338/H338,"0")</f>
        <v>8.48</v>
      </c>
      <c r="BO338" s="64">
        <f>IFERROR(1/J338*(X338/H338),"0")</f>
        <v>1.6666666666666666E-2</v>
      </c>
      <c r="BP338" s="64">
        <f>IFERROR(1/J338*(Y338/H338),"0")</f>
        <v>1.6666666666666666E-2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5" t="s">
        <v>69</v>
      </c>
      <c r="Q339" s="396"/>
      <c r="R339" s="396"/>
      <c r="S339" s="396"/>
      <c r="T339" s="396"/>
      <c r="U339" s="396"/>
      <c r="V339" s="397"/>
      <c r="W339" s="37" t="s">
        <v>70</v>
      </c>
      <c r="X339" s="384">
        <f>IFERROR(X337/H337,"0")+IFERROR(X338/H338,"0")</f>
        <v>82</v>
      </c>
      <c r="Y339" s="384">
        <f>IFERROR(Y337/H337,"0")+IFERROR(Y338/H338,"0")</f>
        <v>82</v>
      </c>
      <c r="Z339" s="384">
        <f>IFERROR(IF(Z337="",0,Z337),"0")+IFERROR(IF(Z338="",0,Z338),"0")</f>
        <v>1.7587399999999997</v>
      </c>
      <c r="AA339" s="385"/>
      <c r="AB339" s="385"/>
      <c r="AC339" s="38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5" t="s">
        <v>69</v>
      </c>
      <c r="Q340" s="396"/>
      <c r="R340" s="396"/>
      <c r="S340" s="396"/>
      <c r="T340" s="396"/>
      <c r="U340" s="396"/>
      <c r="V340" s="397"/>
      <c r="W340" s="37" t="s">
        <v>68</v>
      </c>
      <c r="X340" s="384">
        <f>IFERROR(SUM(X337:X338),"0")</f>
        <v>1208</v>
      </c>
      <c r="Y340" s="384">
        <f>IFERROR(SUM(Y337:Y338),"0")</f>
        <v>1208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5"/>
      <c r="AB341" s="375"/>
      <c r="AC341" s="375"/>
    </row>
    <row r="342" spans="1:68" ht="27" customHeight="1" x14ac:dyDescent="0.25">
      <c r="A342" s="54" t="s">
        <v>525</v>
      </c>
      <c r="B342" s="54" t="s">
        <v>526</v>
      </c>
      <c r="C342" s="31">
        <v>4301051639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67</v>
      </c>
      <c r="N342" s="33"/>
      <c r="O342" s="32">
        <v>40</v>
      </c>
      <c r="P342" s="73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4301051560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127</v>
      </c>
      <c r="N343" s="33"/>
      <c r="O343" s="32">
        <v>40</v>
      </c>
      <c r="P343" s="6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4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2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5" t="s">
        <v>69</v>
      </c>
      <c r="Q345" s="396"/>
      <c r="R345" s="396"/>
      <c r="S345" s="396"/>
      <c r="T345" s="396"/>
      <c r="U345" s="396"/>
      <c r="V345" s="397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5" t="s">
        <v>69</v>
      </c>
      <c r="Q346" s="396"/>
      <c r="R346" s="396"/>
      <c r="S346" s="396"/>
      <c r="T346" s="396"/>
      <c r="U346" s="396"/>
      <c r="V346" s="397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5"/>
      <c r="AB347" s="375"/>
      <c r="AC347" s="375"/>
    </row>
    <row r="348" spans="1:68" ht="16.5" customHeight="1" x14ac:dyDescent="0.25">
      <c r="A348" s="54" t="s">
        <v>530</v>
      </c>
      <c r="B348" s="54" t="s">
        <v>531</v>
      </c>
      <c r="C348" s="31">
        <v>4301060345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4301060314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40</v>
      </c>
      <c r="Y349" s="383">
        <f>IFERROR(IF(X349="",0,CEILING((X349/$H349),1)*$H349),"")</f>
        <v>46.8</v>
      </c>
      <c r="Z349" s="36">
        <f>IFERROR(IF(Y349=0,"",ROUNDUP(Y349/H349,0)*0.02175),"")</f>
        <v>0.1305</v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42.892307692307703</v>
      </c>
      <c r="BN349" s="64">
        <f>IFERROR(Y349*I349/H349,"0")</f>
        <v>50.184000000000005</v>
      </c>
      <c r="BO349" s="64">
        <f>IFERROR(1/J349*(X349/H349),"0")</f>
        <v>9.1575091575091583E-2</v>
      </c>
      <c r="BP349" s="64">
        <f>IFERROR(1/J349*(Y349/H349),"0")</f>
        <v>0.10714285714285714</v>
      </c>
    </row>
    <row r="350" spans="1:68" x14ac:dyDescent="0.2">
      <c r="A350" s="392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5" t="s">
        <v>69</v>
      </c>
      <c r="Q350" s="396"/>
      <c r="R350" s="396"/>
      <c r="S350" s="396"/>
      <c r="T350" s="396"/>
      <c r="U350" s="396"/>
      <c r="V350" s="397"/>
      <c r="W350" s="37" t="s">
        <v>70</v>
      </c>
      <c r="X350" s="384">
        <f>IFERROR(X348/H348,"0")+IFERROR(X349/H349,"0")</f>
        <v>5.1282051282051286</v>
      </c>
      <c r="Y350" s="384">
        <f>IFERROR(Y348/H348,"0")+IFERROR(Y349/H349,"0")</f>
        <v>6</v>
      </c>
      <c r="Z350" s="384">
        <f>IFERROR(IF(Z348="",0,Z348),"0")+IFERROR(IF(Z349="",0,Z349),"0")</f>
        <v>0.1305</v>
      </c>
      <c r="AA350" s="385"/>
      <c r="AB350" s="385"/>
      <c r="AC350" s="38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5" t="s">
        <v>69</v>
      </c>
      <c r="Q351" s="396"/>
      <c r="R351" s="396"/>
      <c r="S351" s="396"/>
      <c r="T351" s="396"/>
      <c r="U351" s="396"/>
      <c r="V351" s="397"/>
      <c r="W351" s="37" t="s">
        <v>68</v>
      </c>
      <c r="X351" s="384">
        <f>IFERROR(SUM(X348:X349),"0")</f>
        <v>40</v>
      </c>
      <c r="Y351" s="384">
        <f>IFERROR(SUM(Y348:Y349),"0")</f>
        <v>46.8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3"/>
      <c r="P352" s="393"/>
      <c r="Q352" s="393"/>
      <c r="R352" s="393"/>
      <c r="S352" s="393"/>
      <c r="T352" s="393"/>
      <c r="U352" s="393"/>
      <c r="V352" s="393"/>
      <c r="W352" s="393"/>
      <c r="X352" s="393"/>
      <c r="Y352" s="393"/>
      <c r="Z352" s="393"/>
      <c r="AA352" s="376"/>
      <c r="AB352" s="376"/>
      <c r="AC352" s="376"/>
    </row>
    <row r="353" spans="1:68" ht="14.25" customHeight="1" x14ac:dyDescent="0.25">
      <c r="A353" s="401" t="s">
        <v>112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5"/>
      <c r="AB353" s="375"/>
      <c r="AC353" s="375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6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5" t="s">
        <v>69</v>
      </c>
      <c r="Q355" s="396"/>
      <c r="R355" s="396"/>
      <c r="S355" s="396"/>
      <c r="T355" s="396"/>
      <c r="U355" s="396"/>
      <c r="V355" s="397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5" t="s">
        <v>69</v>
      </c>
      <c r="Q356" s="396"/>
      <c r="R356" s="396"/>
      <c r="S356" s="396"/>
      <c r="T356" s="396"/>
      <c r="U356" s="396"/>
      <c r="V356" s="397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93"/>
      <c r="AA357" s="375"/>
      <c r="AB357" s="375"/>
      <c r="AC357" s="375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5" t="s">
        <v>69</v>
      </c>
      <c r="Q361" s="396"/>
      <c r="R361" s="396"/>
      <c r="S361" s="396"/>
      <c r="T361" s="396"/>
      <c r="U361" s="396"/>
      <c r="V361" s="397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5" t="s">
        <v>69</v>
      </c>
      <c r="Q362" s="396"/>
      <c r="R362" s="396"/>
      <c r="S362" s="396"/>
      <c r="T362" s="396"/>
      <c r="U362" s="396"/>
      <c r="V362" s="397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93"/>
      <c r="AA363" s="375"/>
      <c r="AB363" s="375"/>
      <c r="AC363" s="375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20</v>
      </c>
      <c r="Y364" s="383">
        <f>IFERROR(IF(X364="",0,CEILING((X364/$H364),1)*$H364),"")</f>
        <v>23.4</v>
      </c>
      <c r="Z364" s="36">
        <f>IFERROR(IF(Y364=0,"",ROUNDUP(Y364/H364,0)*0.02175),"")</f>
        <v>6.5250000000000002E-2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21.446153846153852</v>
      </c>
      <c r="BN364" s="64">
        <f>IFERROR(Y364*I364/H364,"0")</f>
        <v>25.092000000000002</v>
      </c>
      <c r="BO364" s="64">
        <f>IFERROR(1/J364*(X364/H364),"0")</f>
        <v>4.5787545787545791E-2</v>
      </c>
      <c r="BP364" s="64">
        <f>IFERROR(1/J364*(Y364/H364),"0")</f>
        <v>5.3571428571428568E-2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4301051634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4301051297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5" t="s">
        <v>69</v>
      </c>
      <c r="Q369" s="396"/>
      <c r="R369" s="396"/>
      <c r="S369" s="396"/>
      <c r="T369" s="396"/>
      <c r="U369" s="396"/>
      <c r="V369" s="397"/>
      <c r="W369" s="37" t="s">
        <v>70</v>
      </c>
      <c r="X369" s="384">
        <f>IFERROR(X364/H364,"0")+IFERROR(X365/H365,"0")+IFERROR(X366/H366,"0")+IFERROR(X367/H367,"0")+IFERROR(X368/H368,"0")</f>
        <v>2.5641025641025643</v>
      </c>
      <c r="Y369" s="384">
        <f>IFERROR(Y364/H364,"0")+IFERROR(Y365/H365,"0")+IFERROR(Y366/H366,"0")+IFERROR(Y367/H367,"0")+IFERROR(Y368/H368,"0")</f>
        <v>3</v>
      </c>
      <c r="Z369" s="384">
        <f>IFERROR(IF(Z364="",0,Z364),"0")+IFERROR(IF(Z365="",0,Z365),"0")+IFERROR(IF(Z366="",0,Z366),"0")+IFERROR(IF(Z367="",0,Z367),"0")+IFERROR(IF(Z368="",0,Z368),"0")</f>
        <v>6.5250000000000002E-2</v>
      </c>
      <c r="AA369" s="385"/>
      <c r="AB369" s="385"/>
      <c r="AC369" s="38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5" t="s">
        <v>69</v>
      </c>
      <c r="Q370" s="396"/>
      <c r="R370" s="396"/>
      <c r="S370" s="396"/>
      <c r="T370" s="396"/>
      <c r="U370" s="396"/>
      <c r="V370" s="397"/>
      <c r="W370" s="37" t="s">
        <v>68</v>
      </c>
      <c r="X370" s="384">
        <f>IFERROR(SUM(X364:X368),"0")</f>
        <v>20</v>
      </c>
      <c r="Y370" s="384">
        <f>IFERROR(SUM(Y364:Y368),"0")</f>
        <v>23.4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5"/>
      <c r="AB371" s="375"/>
      <c r="AC371" s="375"/>
    </row>
    <row r="372" spans="1:68" ht="27" customHeight="1" x14ac:dyDescent="0.25">
      <c r="A372" s="54" t="s">
        <v>551</v>
      </c>
      <c r="B372" s="54" t="s">
        <v>552</v>
      </c>
      <c r="C372" s="31">
        <v>4301060377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4301060322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5" t="s">
        <v>69</v>
      </c>
      <c r="Q374" s="396"/>
      <c r="R374" s="396"/>
      <c r="S374" s="396"/>
      <c r="T374" s="396"/>
      <c r="U374" s="396"/>
      <c r="V374" s="397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5" t="s">
        <v>69</v>
      </c>
      <c r="Q375" s="396"/>
      <c r="R375" s="396"/>
      <c r="S375" s="396"/>
      <c r="T375" s="396"/>
      <c r="U375" s="396"/>
      <c r="V375" s="397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6" t="s">
        <v>554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7"/>
      <c r="M376" s="467"/>
      <c r="N376" s="467"/>
      <c r="O376" s="467"/>
      <c r="P376" s="467"/>
      <c r="Q376" s="467"/>
      <c r="R376" s="467"/>
      <c r="S376" s="467"/>
      <c r="T376" s="467"/>
      <c r="U376" s="467"/>
      <c r="V376" s="467"/>
      <c r="W376" s="467"/>
      <c r="X376" s="467"/>
      <c r="Y376" s="467"/>
      <c r="Z376" s="467"/>
      <c r="AA376" s="48"/>
      <c r="AB376" s="48"/>
      <c r="AC376" s="48"/>
    </row>
    <row r="377" spans="1:68" ht="16.5" customHeight="1" x14ac:dyDescent="0.25">
      <c r="A377" s="398" t="s">
        <v>555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76"/>
      <c r="AB377" s="376"/>
      <c r="AC377" s="376"/>
    </row>
    <row r="378" spans="1:68" ht="14.25" customHeight="1" x14ac:dyDescent="0.25">
      <c r="A378" s="401" t="s">
        <v>112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93"/>
      <c r="AA378" s="375"/>
      <c r="AB378" s="375"/>
      <c r="AC378" s="375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2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5" t="s">
        <v>69</v>
      </c>
      <c r="Q380" s="396"/>
      <c r="R380" s="396"/>
      <c r="S380" s="396"/>
      <c r="T380" s="396"/>
      <c r="U380" s="396"/>
      <c r="V380" s="397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5" t="s">
        <v>69</v>
      </c>
      <c r="Q381" s="396"/>
      <c r="R381" s="396"/>
      <c r="S381" s="396"/>
      <c r="T381" s="396"/>
      <c r="U381" s="396"/>
      <c r="V381" s="397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5"/>
      <c r="AB382" s="375"/>
      <c r="AC382" s="375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50</v>
      </c>
      <c r="Y383" s="383">
        <f t="shared" ref="Y383:Y405" si="64">IFERROR(IF(X383="",0,CEILING((X383/$H383),1)*$H383),"")</f>
        <v>50.400000000000006</v>
      </c>
      <c r="Z383" s="36">
        <f t="shared" ref="Z383:Z389" si="65">IFERROR(IF(Y383=0,"",ROUNDUP(Y383/H383,0)*0.00753),"")</f>
        <v>9.0359999999999996E-2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52.738095238095234</v>
      </c>
      <c r="BN383" s="64">
        <f t="shared" ref="BN383:BN405" si="67">IFERROR(Y383*I383/H383,"0")</f>
        <v>53.160000000000004</v>
      </c>
      <c r="BO383" s="64">
        <f t="shared" ref="BO383:BO405" si="68">IFERROR(1/J383*(X383/H383),"0")</f>
        <v>7.6312576312576319E-2</v>
      </c>
      <c r="BP383" s="64">
        <f t="shared" ref="BP383:BP405" si="69">IFERROR(1/J383*(Y383/H383),"0")</f>
        <v>7.6923076923076927E-2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10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20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9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50</v>
      </c>
      <c r="Y388" s="383">
        <f t="shared" si="64"/>
        <v>50.400000000000006</v>
      </c>
      <c r="Z388" s="36">
        <f t="shared" si="65"/>
        <v>9.0359999999999996E-2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52.738095238095234</v>
      </c>
      <c r="BN388" s="64">
        <f t="shared" si="67"/>
        <v>53.160000000000004</v>
      </c>
      <c r="BO388" s="64">
        <f t="shared" si="68"/>
        <v>7.6312576312576319E-2</v>
      </c>
      <c r="BP388" s="64">
        <f t="shared" si="69"/>
        <v>7.6923076923076927E-2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112</v>
      </c>
      <c r="Y389" s="383">
        <f t="shared" si="64"/>
        <v>112.56</v>
      </c>
      <c r="Z389" s="36">
        <f t="shared" si="65"/>
        <v>0.50451000000000001</v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173.33333333333334</v>
      </c>
      <c r="BN389" s="64">
        <f t="shared" si="67"/>
        <v>174.20000000000002</v>
      </c>
      <c r="BO389" s="64">
        <f t="shared" si="68"/>
        <v>0.42735042735042739</v>
      </c>
      <c r="BP389" s="64">
        <f t="shared" si="69"/>
        <v>0.42948717948717946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6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70</v>
      </c>
      <c r="Y392" s="383">
        <f t="shared" si="64"/>
        <v>71.400000000000006</v>
      </c>
      <c r="Z392" s="36">
        <f t="shared" si="70"/>
        <v>0.17068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74.333333333333329</v>
      </c>
      <c r="BN392" s="64">
        <f t="shared" si="67"/>
        <v>75.820000000000007</v>
      </c>
      <c r="BO392" s="64">
        <f t="shared" si="68"/>
        <v>0.14245014245014245</v>
      </c>
      <c r="BP392" s="64">
        <f t="shared" si="69"/>
        <v>0.14529914529914531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1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6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59.499999999999993</v>
      </c>
      <c r="Y401" s="383">
        <f t="shared" si="64"/>
        <v>60.900000000000006</v>
      </c>
      <c r="Z401" s="36">
        <f t="shared" si="70"/>
        <v>0.14558000000000001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63.183333333333316</v>
      </c>
      <c r="BN401" s="64">
        <f t="shared" si="67"/>
        <v>64.67</v>
      </c>
      <c r="BO401" s="64">
        <f t="shared" si="68"/>
        <v>0.12108262108262108</v>
      </c>
      <c r="BP401" s="64">
        <f t="shared" si="69"/>
        <v>0.12393162393162395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2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5" t="s">
        <v>69</v>
      </c>
      <c r="Q406" s="396"/>
      <c r="R406" s="396"/>
      <c r="S406" s="396"/>
      <c r="T406" s="396"/>
      <c r="U406" s="396"/>
      <c r="V406" s="397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152.14285714285714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154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1.00149</v>
      </c>
      <c r="AA406" s="385"/>
      <c r="AB406" s="385"/>
      <c r="AC406" s="38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5" t="s">
        <v>69</v>
      </c>
      <c r="Q407" s="396"/>
      <c r="R407" s="396"/>
      <c r="S407" s="396"/>
      <c r="T407" s="396"/>
      <c r="U407" s="396"/>
      <c r="V407" s="397"/>
      <c r="W407" s="37" t="s">
        <v>68</v>
      </c>
      <c r="X407" s="384">
        <f>IFERROR(SUM(X383:X405),"0")</f>
        <v>341.5</v>
      </c>
      <c r="Y407" s="384">
        <f>IFERROR(SUM(Y383:Y405),"0")</f>
        <v>345.65999999999997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5"/>
      <c r="AB408" s="375"/>
      <c r="AC408" s="375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127</v>
      </c>
      <c r="N409" s="33"/>
      <c r="O409" s="32">
        <v>45</v>
      </c>
      <c r="P409" s="6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127</v>
      </c>
      <c r="N410" s="33"/>
      <c r="O410" s="32">
        <v>45</v>
      </c>
      <c r="P410" s="7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2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5" t="s">
        <v>69</v>
      </c>
      <c r="Q411" s="396"/>
      <c r="R411" s="396"/>
      <c r="S411" s="396"/>
      <c r="T411" s="396"/>
      <c r="U411" s="396"/>
      <c r="V411" s="397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5" t="s">
        <v>69</v>
      </c>
      <c r="Q412" s="396"/>
      <c r="R412" s="396"/>
      <c r="S412" s="396"/>
      <c r="T412" s="396"/>
      <c r="U412" s="396"/>
      <c r="V412" s="397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5"/>
      <c r="AB413" s="375"/>
      <c r="AC413" s="375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9</v>
      </c>
      <c r="Y414" s="383">
        <f>IFERROR(IF(X414="",0,CEILING((X414/$H414),1)*$H414),"")</f>
        <v>9.6</v>
      </c>
      <c r="Z414" s="36">
        <f>IFERROR(IF(Y414=0,"",ROUNDUP(Y414/H414,0)*0.00627),"")</f>
        <v>5.0160000000000003E-2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13.5</v>
      </c>
      <c r="BN414" s="64">
        <f>IFERROR(Y414*I414/H414,"0")</f>
        <v>14.400000000000002</v>
      </c>
      <c r="BO414" s="64">
        <f>IFERROR(1/J414*(X414/H414),"0")</f>
        <v>3.7499999999999999E-2</v>
      </c>
      <c r="BP414" s="64">
        <f>IFERROR(1/J414*(Y414/H414),"0")</f>
        <v>0.04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2.4</v>
      </c>
      <c r="Y415" s="383">
        <f>IFERROR(IF(X415="",0,CEILING((X415/$H415),1)*$H415),"")</f>
        <v>2.4</v>
      </c>
      <c r="Z415" s="36">
        <f>IFERROR(IF(Y415=0,"",ROUNDUP(Y415/H415,0)*0.00627),"")</f>
        <v>1.2540000000000001E-2</v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3.6000000000000005</v>
      </c>
      <c r="BN415" s="64">
        <f>IFERROR(Y415*I415/H415,"0")</f>
        <v>3.6000000000000005</v>
      </c>
      <c r="BO415" s="64">
        <f>IFERROR(1/J415*(X415/H415),"0")</f>
        <v>0.01</v>
      </c>
      <c r="BP415" s="64">
        <f>IFERROR(1/J415*(Y415/H415),"0")</f>
        <v>0.01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5.5</v>
      </c>
      <c r="Y416" s="383">
        <f>IFERROR(IF(X416="",0,CEILING((X416/$H416),1)*$H416),"")</f>
        <v>6.6000000000000005</v>
      </c>
      <c r="Z416" s="36">
        <f>IFERROR(IF(Y416=0,"",ROUNDUP(Y416/H416,0)*0.00627),"")</f>
        <v>3.1350000000000003E-2</v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7.833333333333333</v>
      </c>
      <c r="BN416" s="64">
        <f>IFERROR(Y416*I416/H416,"0")</f>
        <v>9.3999999999999986</v>
      </c>
      <c r="BO416" s="64">
        <f>IFERROR(1/J416*(X416/H416),"0")</f>
        <v>2.0833333333333332E-2</v>
      </c>
      <c r="BP416" s="64">
        <f>IFERROR(1/J416*(Y416/H416),"0")</f>
        <v>2.5000000000000001E-2</v>
      </c>
    </row>
    <row r="417" spans="1:68" x14ac:dyDescent="0.2">
      <c r="A417" s="392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5" t="s">
        <v>69</v>
      </c>
      <c r="Q417" s="396"/>
      <c r="R417" s="396"/>
      <c r="S417" s="396"/>
      <c r="T417" s="396"/>
      <c r="U417" s="396"/>
      <c r="V417" s="397"/>
      <c r="W417" s="37" t="s">
        <v>70</v>
      </c>
      <c r="X417" s="384">
        <f>IFERROR(X414/H414,"0")+IFERROR(X415/H415,"0")+IFERROR(X416/H416,"0")</f>
        <v>13.666666666666666</v>
      </c>
      <c r="Y417" s="384">
        <f>IFERROR(Y414/H414,"0")+IFERROR(Y415/H415,"0")+IFERROR(Y416/H416,"0")</f>
        <v>15</v>
      </c>
      <c r="Z417" s="384">
        <f>IFERROR(IF(Z414="",0,Z414),"0")+IFERROR(IF(Z415="",0,Z415),"0")+IFERROR(IF(Z416="",0,Z416),"0")</f>
        <v>9.4050000000000009E-2</v>
      </c>
      <c r="AA417" s="385"/>
      <c r="AB417" s="385"/>
      <c r="AC417" s="38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5" t="s">
        <v>69</v>
      </c>
      <c r="Q418" s="396"/>
      <c r="R418" s="396"/>
      <c r="S418" s="396"/>
      <c r="T418" s="396"/>
      <c r="U418" s="396"/>
      <c r="V418" s="397"/>
      <c r="W418" s="37" t="s">
        <v>68</v>
      </c>
      <c r="X418" s="384">
        <f>IFERROR(SUM(X414:X416),"0")</f>
        <v>16.899999999999999</v>
      </c>
      <c r="Y418" s="384">
        <f>IFERROR(SUM(Y414:Y416),"0")</f>
        <v>18.600000000000001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3"/>
      <c r="P419" s="393"/>
      <c r="Q419" s="393"/>
      <c r="R419" s="393"/>
      <c r="S419" s="393"/>
      <c r="T419" s="393"/>
      <c r="U419" s="393"/>
      <c r="V419" s="393"/>
      <c r="W419" s="393"/>
      <c r="X419" s="393"/>
      <c r="Y419" s="393"/>
      <c r="Z419" s="393"/>
      <c r="AA419" s="376"/>
      <c r="AB419" s="376"/>
      <c r="AC419" s="376"/>
    </row>
    <row r="420" spans="1:68" ht="14.25" customHeight="1" x14ac:dyDescent="0.25">
      <c r="A420" s="401" t="s">
        <v>104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93"/>
      <c r="AA420" s="375"/>
      <c r="AB420" s="375"/>
      <c r="AC420" s="375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2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5" t="s">
        <v>69</v>
      </c>
      <c r="Q422" s="396"/>
      <c r="R422" s="396"/>
      <c r="S422" s="396"/>
      <c r="T422" s="396"/>
      <c r="U422" s="396"/>
      <c r="V422" s="397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5" t="s">
        <v>69</v>
      </c>
      <c r="Q423" s="396"/>
      <c r="R423" s="396"/>
      <c r="S423" s="396"/>
      <c r="T423" s="396"/>
      <c r="U423" s="396"/>
      <c r="V423" s="397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393"/>
      <c r="P424" s="393"/>
      <c r="Q424" s="393"/>
      <c r="R424" s="393"/>
      <c r="S424" s="393"/>
      <c r="T424" s="393"/>
      <c r="U424" s="393"/>
      <c r="V424" s="393"/>
      <c r="W424" s="393"/>
      <c r="X424" s="393"/>
      <c r="Y424" s="393"/>
      <c r="Z424" s="393"/>
      <c r="AA424" s="375"/>
      <c r="AB424" s="375"/>
      <c r="AC424" s="375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60</v>
      </c>
      <c r="Y426" s="383">
        <f t="shared" si="71"/>
        <v>63</v>
      </c>
      <c r="Z426" s="36">
        <f>IFERROR(IF(Y426=0,"",ROUNDUP(Y426/H426,0)*0.00753),"")</f>
        <v>0.11295000000000001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63.28571428571427</v>
      </c>
      <c r="BN426" s="64">
        <f t="shared" si="73"/>
        <v>66.449999999999989</v>
      </c>
      <c r="BO426" s="64">
        <f t="shared" si="74"/>
        <v>9.1575091575091569E-2</v>
      </c>
      <c r="BP426" s="64">
        <f t="shared" si="75"/>
        <v>9.6153846153846145E-2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1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17.5</v>
      </c>
      <c r="Y430" s="383">
        <f t="shared" si="71"/>
        <v>18.900000000000002</v>
      </c>
      <c r="Z430" s="36">
        <f>IFERROR(IF(Y430=0,"",ROUNDUP(Y430/H430,0)*0.00502),"")</f>
        <v>4.5179999999999998E-2</v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18.583333333333332</v>
      </c>
      <c r="BN430" s="64">
        <f t="shared" si="73"/>
        <v>20.07</v>
      </c>
      <c r="BO430" s="64">
        <f t="shared" si="74"/>
        <v>3.5612535612535613E-2</v>
      </c>
      <c r="BP430" s="64">
        <f t="shared" si="75"/>
        <v>3.8461538461538464E-2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2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5" t="s">
        <v>69</v>
      </c>
      <c r="Q432" s="396"/>
      <c r="R432" s="396"/>
      <c r="S432" s="396"/>
      <c r="T432" s="396"/>
      <c r="U432" s="396"/>
      <c r="V432" s="397"/>
      <c r="W432" s="37" t="s">
        <v>70</v>
      </c>
      <c r="X432" s="384">
        <f>IFERROR(X425/H425,"0")+IFERROR(X426/H426,"0")+IFERROR(X427/H427,"0")+IFERROR(X428/H428,"0")+IFERROR(X429/H429,"0")+IFERROR(X430/H430,"0")+IFERROR(X431/H431,"0")</f>
        <v>22.619047619047617</v>
      </c>
      <c r="Y432" s="384">
        <f>IFERROR(Y425/H425,"0")+IFERROR(Y426/H426,"0")+IFERROR(Y427/H427,"0")+IFERROR(Y428/H428,"0")+IFERROR(Y429/H429,"0")+IFERROR(Y430/H430,"0")+IFERROR(Y431/H431,"0")</f>
        <v>24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0.15812999999999999</v>
      </c>
      <c r="AA432" s="385"/>
      <c r="AB432" s="385"/>
      <c r="AC432" s="38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5" t="s">
        <v>69</v>
      </c>
      <c r="Q433" s="396"/>
      <c r="R433" s="396"/>
      <c r="S433" s="396"/>
      <c r="T433" s="396"/>
      <c r="U433" s="396"/>
      <c r="V433" s="397"/>
      <c r="W433" s="37" t="s">
        <v>68</v>
      </c>
      <c r="X433" s="384">
        <f>IFERROR(SUM(X425:X431),"0")</f>
        <v>77.5</v>
      </c>
      <c r="Y433" s="384">
        <f>IFERROR(SUM(Y425:Y431),"0")</f>
        <v>81.900000000000006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393"/>
      <c r="P434" s="393"/>
      <c r="Q434" s="393"/>
      <c r="R434" s="393"/>
      <c r="S434" s="393"/>
      <c r="T434" s="393"/>
      <c r="U434" s="393"/>
      <c r="V434" s="393"/>
      <c r="W434" s="393"/>
      <c r="X434" s="393"/>
      <c r="Y434" s="393"/>
      <c r="Z434" s="393"/>
      <c r="AA434" s="375"/>
      <c r="AB434" s="375"/>
      <c r="AC434" s="375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2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5" t="s">
        <v>69</v>
      </c>
      <c r="Q436" s="396"/>
      <c r="R436" s="396"/>
      <c r="S436" s="396"/>
      <c r="T436" s="396"/>
      <c r="U436" s="396"/>
      <c r="V436" s="397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5" t="s">
        <v>69</v>
      </c>
      <c r="Q437" s="396"/>
      <c r="R437" s="396"/>
      <c r="S437" s="396"/>
      <c r="T437" s="396"/>
      <c r="U437" s="396"/>
      <c r="V437" s="397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93"/>
      <c r="AA438" s="375"/>
      <c r="AB438" s="375"/>
      <c r="AC438" s="375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5" t="s">
        <v>69</v>
      </c>
      <c r="Q440" s="396"/>
      <c r="R440" s="396"/>
      <c r="S440" s="396"/>
      <c r="T440" s="396"/>
      <c r="U440" s="396"/>
      <c r="V440" s="397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5" t="s">
        <v>69</v>
      </c>
      <c r="Q441" s="396"/>
      <c r="R441" s="396"/>
      <c r="S441" s="396"/>
      <c r="T441" s="396"/>
      <c r="U441" s="396"/>
      <c r="V441" s="397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5"/>
      <c r="AB442" s="375"/>
      <c r="AC442" s="375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7.5</v>
      </c>
      <c r="Y443" s="383">
        <f>IFERROR(IF(X443="",0,CEILING((X443/$H443),1)*$H443),"")</f>
        <v>9</v>
      </c>
      <c r="Z443" s="36">
        <f>IFERROR(IF(Y443=0,"",ROUNDUP(Y443/H443,0)*0.00627),"")</f>
        <v>1.881E-2</v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9</v>
      </c>
      <c r="BN443" s="64">
        <f>IFERROR(Y443*I443/H443,"0")</f>
        <v>10.799999999999999</v>
      </c>
      <c r="BO443" s="64">
        <f>IFERROR(1/J443*(X443/H443),"0")</f>
        <v>1.2500000000000001E-2</v>
      </c>
      <c r="BP443" s="64">
        <f>IFERROR(1/J443*(Y443/H443),"0")</f>
        <v>1.4999999999999999E-2</v>
      </c>
    </row>
    <row r="444" spans="1:68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5" t="s">
        <v>69</v>
      </c>
      <c r="Q444" s="396"/>
      <c r="R444" s="396"/>
      <c r="S444" s="396"/>
      <c r="T444" s="396"/>
      <c r="U444" s="396"/>
      <c r="V444" s="397"/>
      <c r="W444" s="37" t="s">
        <v>70</v>
      </c>
      <c r="X444" s="384">
        <f>IFERROR(X443/H443,"0")</f>
        <v>2.5</v>
      </c>
      <c r="Y444" s="384">
        <f>IFERROR(Y443/H443,"0")</f>
        <v>3</v>
      </c>
      <c r="Z444" s="384">
        <f>IFERROR(IF(Z443="",0,Z443),"0")</f>
        <v>1.881E-2</v>
      </c>
      <c r="AA444" s="385"/>
      <c r="AB444" s="385"/>
      <c r="AC444" s="38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5" t="s">
        <v>69</v>
      </c>
      <c r="Q445" s="396"/>
      <c r="R445" s="396"/>
      <c r="S445" s="396"/>
      <c r="T445" s="396"/>
      <c r="U445" s="396"/>
      <c r="V445" s="397"/>
      <c r="W445" s="37" t="s">
        <v>68</v>
      </c>
      <c r="X445" s="384">
        <f>IFERROR(SUM(X443:X443),"0")</f>
        <v>7.5</v>
      </c>
      <c r="Y445" s="384">
        <f>IFERROR(SUM(Y443:Y443),"0")</f>
        <v>9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93"/>
      <c r="AA446" s="376"/>
      <c r="AB446" s="376"/>
      <c r="AC446" s="376"/>
    </row>
    <row r="447" spans="1:68" ht="14.25" customHeight="1" x14ac:dyDescent="0.25">
      <c r="A447" s="401" t="s">
        <v>63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5"/>
      <c r="AB447" s="375"/>
      <c r="AC447" s="375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8</v>
      </c>
      <c r="Y448" s="383">
        <f>IFERROR(IF(X448="",0,CEILING((X448/$H448),1)*$H448),"")</f>
        <v>8.4</v>
      </c>
      <c r="Z448" s="36">
        <f>IFERROR(IF(Y448=0,"",ROUNDUP(Y448/H448,0)*0.00502),"")</f>
        <v>3.5140000000000005E-2</v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9.1466666666666683</v>
      </c>
      <c r="BN448" s="64">
        <f>IFERROR(Y448*I448/H448,"0")</f>
        <v>9.604000000000001</v>
      </c>
      <c r="BO448" s="64">
        <f>IFERROR(1/J448*(X448/H448),"0")</f>
        <v>2.8490028490028494E-2</v>
      </c>
      <c r="BP448" s="64">
        <f>IFERROR(1/J448*(Y448/H448),"0")</f>
        <v>2.9914529914529923E-2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6</v>
      </c>
      <c r="Y449" s="383">
        <f>IFERROR(IF(X449="",0,CEILING((X449/$H449),1)*$H449),"")</f>
        <v>6</v>
      </c>
      <c r="Z449" s="36">
        <f>IFERROR(IF(Y449=0,"",ROUNDUP(Y449/H449,0)*0.00502),"")</f>
        <v>2.5100000000000001E-2</v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6.5000000000000009</v>
      </c>
      <c r="BN449" s="64">
        <f>IFERROR(Y449*I449/H449,"0")</f>
        <v>6.5000000000000009</v>
      </c>
      <c r="BO449" s="64">
        <f>IFERROR(1/J449*(X449/H449),"0")</f>
        <v>2.1367521367521368E-2</v>
      </c>
      <c r="BP449" s="64">
        <f>IFERROR(1/J449*(Y449/H449),"0")</f>
        <v>2.1367521367521368E-2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16</v>
      </c>
      <c r="Y450" s="383">
        <f>IFERROR(IF(X450="",0,CEILING((X450/$H450),1)*$H450),"")</f>
        <v>16.8</v>
      </c>
      <c r="Z450" s="36">
        <f>IFERROR(IF(Y450=0,"",ROUNDUP(Y450/H450,0)*0.00502),"")</f>
        <v>7.0280000000000009E-2</v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26.933333333333334</v>
      </c>
      <c r="BN450" s="64">
        <f>IFERROR(Y450*I450/H450,"0")</f>
        <v>28.28</v>
      </c>
      <c r="BO450" s="64">
        <f>IFERROR(1/J450*(X450/H450),"0")</f>
        <v>5.6980056980056988E-2</v>
      </c>
      <c r="BP450" s="64">
        <f>IFERROR(1/J450*(Y450/H450),"0")</f>
        <v>5.9829059829059845E-2</v>
      </c>
    </row>
    <row r="451" spans="1:68" x14ac:dyDescent="0.2">
      <c r="A451" s="392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5" t="s">
        <v>69</v>
      </c>
      <c r="Q451" s="396"/>
      <c r="R451" s="396"/>
      <c r="S451" s="396"/>
      <c r="T451" s="396"/>
      <c r="U451" s="396"/>
      <c r="V451" s="397"/>
      <c r="W451" s="37" t="s">
        <v>70</v>
      </c>
      <c r="X451" s="384">
        <f>IFERROR(X448/H448,"0")+IFERROR(X449/H449,"0")+IFERROR(X450/H450,"0")</f>
        <v>25</v>
      </c>
      <c r="Y451" s="384">
        <f>IFERROR(Y448/H448,"0")+IFERROR(Y449/H449,"0")+IFERROR(Y450/H450,"0")</f>
        <v>26</v>
      </c>
      <c r="Z451" s="384">
        <f>IFERROR(IF(Z448="",0,Z448),"0")+IFERROR(IF(Z449="",0,Z449),"0")+IFERROR(IF(Z450="",0,Z450),"0")</f>
        <v>0.13052000000000002</v>
      </c>
      <c r="AA451" s="385"/>
      <c r="AB451" s="385"/>
      <c r="AC451" s="38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5" t="s">
        <v>69</v>
      </c>
      <c r="Q452" s="396"/>
      <c r="R452" s="396"/>
      <c r="S452" s="396"/>
      <c r="T452" s="396"/>
      <c r="U452" s="396"/>
      <c r="V452" s="397"/>
      <c r="W452" s="37" t="s">
        <v>68</v>
      </c>
      <c r="X452" s="384">
        <f>IFERROR(SUM(X448:X450),"0")</f>
        <v>30</v>
      </c>
      <c r="Y452" s="384">
        <f>IFERROR(SUM(Y448:Y450),"0")</f>
        <v>31.200000000000003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393"/>
      <c r="AA453" s="376"/>
      <c r="AB453" s="376"/>
      <c r="AC453" s="376"/>
    </row>
    <row r="454" spans="1:68" ht="14.25" customHeight="1" x14ac:dyDescent="0.25">
      <c r="A454" s="401" t="s">
        <v>63</v>
      </c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3"/>
      <c r="P454" s="393"/>
      <c r="Q454" s="393"/>
      <c r="R454" s="393"/>
      <c r="S454" s="393"/>
      <c r="T454" s="393"/>
      <c r="U454" s="393"/>
      <c r="V454" s="393"/>
      <c r="W454" s="393"/>
      <c r="X454" s="393"/>
      <c r="Y454" s="393"/>
      <c r="Z454" s="393"/>
      <c r="AA454" s="375"/>
      <c r="AB454" s="375"/>
      <c r="AC454" s="375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2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5" t="s">
        <v>69</v>
      </c>
      <c r="Q457" s="396"/>
      <c r="R457" s="396"/>
      <c r="S457" s="396"/>
      <c r="T457" s="396"/>
      <c r="U457" s="396"/>
      <c r="V457" s="397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5" t="s">
        <v>69</v>
      </c>
      <c r="Q458" s="396"/>
      <c r="R458" s="396"/>
      <c r="S458" s="396"/>
      <c r="T458" s="396"/>
      <c r="U458" s="396"/>
      <c r="V458" s="397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93"/>
      <c r="AA459" s="375"/>
      <c r="AB459" s="375"/>
      <c r="AC459" s="375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0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5" t="s">
        <v>69</v>
      </c>
      <c r="Q461" s="396"/>
      <c r="R461" s="396"/>
      <c r="S461" s="396"/>
      <c r="T461" s="396"/>
      <c r="U461" s="396"/>
      <c r="V461" s="397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5" t="s">
        <v>69</v>
      </c>
      <c r="Q462" s="396"/>
      <c r="R462" s="396"/>
      <c r="S462" s="396"/>
      <c r="T462" s="396"/>
      <c r="U462" s="396"/>
      <c r="V462" s="397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6" t="s">
        <v>658</v>
      </c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7"/>
      <c r="P463" s="467"/>
      <c r="Q463" s="467"/>
      <c r="R463" s="467"/>
      <c r="S463" s="467"/>
      <c r="T463" s="467"/>
      <c r="U463" s="467"/>
      <c r="V463" s="467"/>
      <c r="W463" s="467"/>
      <c r="X463" s="467"/>
      <c r="Y463" s="467"/>
      <c r="Z463" s="467"/>
      <c r="AA463" s="48"/>
      <c r="AB463" s="48"/>
      <c r="AC463" s="48"/>
    </row>
    <row r="464" spans="1:68" ht="16.5" customHeight="1" x14ac:dyDescent="0.25">
      <c r="A464" s="398" t="s">
        <v>658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6"/>
      <c r="AB464" s="376"/>
      <c r="AC464" s="376"/>
    </row>
    <row r="465" spans="1:68" ht="14.25" customHeight="1" x14ac:dyDescent="0.25">
      <c r="A465" s="401" t="s">
        <v>112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5"/>
      <c r="AB465" s="375"/>
      <c r="AC465" s="375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70</v>
      </c>
      <c r="Y466" s="383">
        <f t="shared" ref="Y466:Y474" si="76">IFERROR(IF(X466="",0,CEILING((X466/$H466),1)*$H466),"")</f>
        <v>73.92</v>
      </c>
      <c r="Z466" s="36">
        <f t="shared" ref="Z466:Z471" si="77">IFERROR(IF(Y466=0,"",ROUNDUP(Y466/H466,0)*0.01196),"")</f>
        <v>0.16744000000000001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74.772727272727266</v>
      </c>
      <c r="BN466" s="64">
        <f t="shared" ref="BN466:BN474" si="79">IFERROR(Y466*I466/H466,"0")</f>
        <v>78.959999999999994</v>
      </c>
      <c r="BO466" s="64">
        <f t="shared" ref="BO466:BO474" si="80">IFERROR(1/J466*(X466/H466),"0")</f>
        <v>0.12747668997668998</v>
      </c>
      <c r="BP466" s="64">
        <f t="shared" ref="BP466:BP474" si="81">IFERROR(1/J466*(Y466/H466),"0")</f>
        <v>0.13461538461538464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127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150</v>
      </c>
      <c r="Y470" s="383">
        <f t="shared" si="76"/>
        <v>153.12</v>
      </c>
      <c r="Z470" s="36">
        <f t="shared" si="77"/>
        <v>0.34683999999999998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160.22727272727272</v>
      </c>
      <c r="BN470" s="64">
        <f t="shared" si="79"/>
        <v>163.56</v>
      </c>
      <c r="BO470" s="64">
        <f t="shared" si="80"/>
        <v>0.27316433566433568</v>
      </c>
      <c r="BP470" s="64">
        <f t="shared" si="81"/>
        <v>0.27884615384615385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127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102</v>
      </c>
      <c r="Y472" s="383">
        <f t="shared" si="76"/>
        <v>104.4</v>
      </c>
      <c r="Z472" s="36">
        <f>IFERROR(IF(Y472=0,"",ROUNDUP(Y472/H472,0)*0.00937),"")</f>
        <v>0.27172999999999997</v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108.8</v>
      </c>
      <c r="BN472" s="64">
        <f t="shared" si="79"/>
        <v>111.36</v>
      </c>
      <c r="BO472" s="64">
        <f t="shared" si="80"/>
        <v>0.2361111111111111</v>
      </c>
      <c r="BP472" s="64">
        <f t="shared" si="81"/>
        <v>0.24166666666666667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127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108</v>
      </c>
      <c r="Y474" s="383">
        <f t="shared" si="76"/>
        <v>108</v>
      </c>
      <c r="Z474" s="36">
        <f>IFERROR(IF(Y474=0,"",ROUNDUP(Y474/H474,0)*0.00937),"")</f>
        <v>0.28110000000000002</v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115.19999999999999</v>
      </c>
      <c r="BN474" s="64">
        <f t="shared" si="79"/>
        <v>115.19999999999999</v>
      </c>
      <c r="BO474" s="64">
        <f t="shared" si="80"/>
        <v>0.25</v>
      </c>
      <c r="BP474" s="64">
        <f t="shared" si="81"/>
        <v>0.25</v>
      </c>
    </row>
    <row r="475" spans="1:68" x14ac:dyDescent="0.2">
      <c r="A475" s="392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5" t="s">
        <v>69</v>
      </c>
      <c r="Q475" s="396"/>
      <c r="R475" s="396"/>
      <c r="S475" s="396"/>
      <c r="T475" s="396"/>
      <c r="U475" s="396"/>
      <c r="V475" s="397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100</v>
      </c>
      <c r="Y475" s="384">
        <f>IFERROR(Y466/H466,"0")+IFERROR(Y467/H467,"0")+IFERROR(Y468/H468,"0")+IFERROR(Y469/H469,"0")+IFERROR(Y470/H470,"0")+IFERROR(Y471/H471,"0")+IFERROR(Y472/H472,"0")+IFERROR(Y473/H473,"0")+IFERROR(Y474/H474,"0")</f>
        <v>102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1.06711</v>
      </c>
      <c r="AA475" s="385"/>
      <c r="AB475" s="385"/>
      <c r="AC475" s="38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5" t="s">
        <v>69</v>
      </c>
      <c r="Q476" s="396"/>
      <c r="R476" s="396"/>
      <c r="S476" s="396"/>
      <c r="T476" s="396"/>
      <c r="U476" s="396"/>
      <c r="V476" s="397"/>
      <c r="W476" s="37" t="s">
        <v>68</v>
      </c>
      <c r="X476" s="384">
        <f>IFERROR(SUM(X466:X474),"0")</f>
        <v>430</v>
      </c>
      <c r="Y476" s="384">
        <f>IFERROR(SUM(Y466:Y474),"0")</f>
        <v>439.44000000000005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5"/>
      <c r="AB477" s="375"/>
      <c r="AC477" s="375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130</v>
      </c>
      <c r="Y478" s="383">
        <f>IFERROR(IF(X478="",0,CEILING((X478/$H478),1)*$H478),"")</f>
        <v>132</v>
      </c>
      <c r="Z478" s="36">
        <f>IFERROR(IF(Y478=0,"",ROUNDUP(Y478/H478,0)*0.01196),"")</f>
        <v>0.29899999999999999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138.86363636363635</v>
      </c>
      <c r="BN478" s="64">
        <f>IFERROR(Y478*I478/H478,"0")</f>
        <v>140.99999999999997</v>
      </c>
      <c r="BO478" s="64">
        <f>IFERROR(1/J478*(X478/H478),"0")</f>
        <v>0.23674242424242425</v>
      </c>
      <c r="BP478" s="64">
        <f>IFERROR(1/J478*(Y478/H478),"0")</f>
        <v>0.24038461538461539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2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5" t="s">
        <v>69</v>
      </c>
      <c r="Q480" s="396"/>
      <c r="R480" s="396"/>
      <c r="S480" s="396"/>
      <c r="T480" s="396"/>
      <c r="U480" s="396"/>
      <c r="V480" s="397"/>
      <c r="W480" s="37" t="s">
        <v>70</v>
      </c>
      <c r="X480" s="384">
        <f>IFERROR(X478/H478,"0")+IFERROR(X479/H479,"0")</f>
        <v>24.621212121212121</v>
      </c>
      <c r="Y480" s="384">
        <f>IFERROR(Y478/H478,"0")+IFERROR(Y479/H479,"0")</f>
        <v>25</v>
      </c>
      <c r="Z480" s="384">
        <f>IFERROR(IF(Z478="",0,Z478),"0")+IFERROR(IF(Z479="",0,Z479),"0")</f>
        <v>0.29899999999999999</v>
      </c>
      <c r="AA480" s="385"/>
      <c r="AB480" s="385"/>
      <c r="AC480" s="38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5" t="s">
        <v>69</v>
      </c>
      <c r="Q481" s="396"/>
      <c r="R481" s="396"/>
      <c r="S481" s="396"/>
      <c r="T481" s="396"/>
      <c r="U481" s="396"/>
      <c r="V481" s="397"/>
      <c r="W481" s="37" t="s">
        <v>68</v>
      </c>
      <c r="X481" s="384">
        <f>IFERROR(SUM(X478:X479),"0")</f>
        <v>130</v>
      </c>
      <c r="Y481" s="384">
        <f>IFERROR(SUM(Y478:Y479),"0")</f>
        <v>132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5"/>
      <c r="AB482" s="375"/>
      <c r="AC482" s="375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60</v>
      </c>
      <c r="Y483" s="383">
        <f t="shared" ref="Y483:Y488" si="82">IFERROR(IF(X483="",0,CEILING((X483/$H483),1)*$H483),"")</f>
        <v>63.36</v>
      </c>
      <c r="Z483" s="36">
        <f>IFERROR(IF(Y483=0,"",ROUNDUP(Y483/H483,0)*0.01196),"")</f>
        <v>0.14352000000000001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64.090909090909079</v>
      </c>
      <c r="BN483" s="64">
        <f t="shared" ref="BN483:BN488" si="84">IFERROR(Y483*I483/H483,"0")</f>
        <v>67.679999999999993</v>
      </c>
      <c r="BO483" s="64">
        <f t="shared" ref="BO483:BO488" si="85">IFERROR(1/J483*(X483/H483),"0")</f>
        <v>0.10926573426573427</v>
      </c>
      <c r="BP483" s="64">
        <f t="shared" ref="BP483:BP488" si="86">IFERROR(1/J483*(Y483/H483),"0")</f>
        <v>0.11538461538461539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40</v>
      </c>
      <c r="Y484" s="383">
        <f t="shared" si="82"/>
        <v>42.24</v>
      </c>
      <c r="Z484" s="36">
        <f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42.727272727272727</v>
      </c>
      <c r="BN484" s="64">
        <f t="shared" si="84"/>
        <v>45.12</v>
      </c>
      <c r="BO484" s="64">
        <f t="shared" si="85"/>
        <v>7.2843822843822847E-2</v>
      </c>
      <c r="BP484" s="64">
        <f t="shared" si="86"/>
        <v>7.6923076923076927E-2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130</v>
      </c>
      <c r="Y485" s="383">
        <f t="shared" si="82"/>
        <v>132</v>
      </c>
      <c r="Z485" s="36">
        <f>IFERROR(IF(Y485=0,"",ROUNDUP(Y485/H485,0)*0.01196),"")</f>
        <v>0.29899999999999999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138.86363636363635</v>
      </c>
      <c r="BN485" s="64">
        <f t="shared" si="84"/>
        <v>140.99999999999997</v>
      </c>
      <c r="BO485" s="64">
        <f t="shared" si="85"/>
        <v>0.23674242424242425</v>
      </c>
      <c r="BP485" s="64">
        <f t="shared" si="86"/>
        <v>0.24038461538461539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30</v>
      </c>
      <c r="Y486" s="383">
        <f t="shared" si="82"/>
        <v>32.4</v>
      </c>
      <c r="Z486" s="36">
        <f>IFERROR(IF(Y486=0,"",ROUNDUP(Y486/H486,0)*0.00937),"")</f>
        <v>8.4330000000000002E-2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31.999999999999996</v>
      </c>
      <c r="BN486" s="64">
        <f t="shared" si="84"/>
        <v>34.559999999999995</v>
      </c>
      <c r="BO486" s="64">
        <f t="shared" si="85"/>
        <v>6.9444444444444448E-2</v>
      </c>
      <c r="BP486" s="64">
        <f t="shared" si="86"/>
        <v>7.4999999999999997E-2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18</v>
      </c>
      <c r="Y487" s="383">
        <f t="shared" si="82"/>
        <v>18</v>
      </c>
      <c r="Z487" s="36">
        <f>IFERROR(IF(Y487=0,"",ROUNDUP(Y487/H487,0)*0.00937),"")</f>
        <v>4.6850000000000003E-2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19.05</v>
      </c>
      <c r="BN487" s="64">
        <f t="shared" si="84"/>
        <v>19.05</v>
      </c>
      <c r="BO487" s="64">
        <f t="shared" si="85"/>
        <v>4.1666666666666664E-2</v>
      </c>
      <c r="BP487" s="64">
        <f t="shared" si="86"/>
        <v>4.1666666666666664E-2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60</v>
      </c>
      <c r="Y488" s="383">
        <f t="shared" si="82"/>
        <v>61.2</v>
      </c>
      <c r="Z488" s="36">
        <f>IFERROR(IF(Y488=0,"",ROUNDUP(Y488/H488,0)*0.00937),"")</f>
        <v>0.15928999999999999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63.5</v>
      </c>
      <c r="BN488" s="64">
        <f t="shared" si="84"/>
        <v>64.77000000000001</v>
      </c>
      <c r="BO488" s="64">
        <f t="shared" si="85"/>
        <v>0.1388888888888889</v>
      </c>
      <c r="BP488" s="64">
        <f t="shared" si="86"/>
        <v>0.14166666666666666</v>
      </c>
    </row>
    <row r="489" spans="1:68" x14ac:dyDescent="0.2">
      <c r="A489" s="392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5" t="s">
        <v>69</v>
      </c>
      <c r="Q489" s="396"/>
      <c r="R489" s="396"/>
      <c r="S489" s="396"/>
      <c r="T489" s="396"/>
      <c r="U489" s="396"/>
      <c r="V489" s="397"/>
      <c r="W489" s="37" t="s">
        <v>70</v>
      </c>
      <c r="X489" s="384">
        <f>IFERROR(X483/H483,"0")+IFERROR(X484/H484,"0")+IFERROR(X485/H485,"0")+IFERROR(X486/H486,"0")+IFERROR(X487/H487,"0")+IFERROR(X488/H488,"0")</f>
        <v>73.560606060606062</v>
      </c>
      <c r="Y489" s="384">
        <f>IFERROR(Y483/H483,"0")+IFERROR(Y484/H484,"0")+IFERROR(Y485/H485,"0")+IFERROR(Y486/H486,"0")+IFERROR(Y487/H487,"0")+IFERROR(Y488/H488,"0")</f>
        <v>76</v>
      </c>
      <c r="Z489" s="384">
        <f>IFERROR(IF(Z483="",0,Z483),"0")+IFERROR(IF(Z484="",0,Z484),"0")+IFERROR(IF(Z485="",0,Z485),"0")+IFERROR(IF(Z486="",0,Z486),"0")+IFERROR(IF(Z487="",0,Z487),"0")+IFERROR(IF(Z488="",0,Z488),"0")</f>
        <v>0.82867000000000002</v>
      </c>
      <c r="AA489" s="385"/>
      <c r="AB489" s="385"/>
      <c r="AC489" s="38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5" t="s">
        <v>69</v>
      </c>
      <c r="Q490" s="396"/>
      <c r="R490" s="396"/>
      <c r="S490" s="396"/>
      <c r="T490" s="396"/>
      <c r="U490" s="396"/>
      <c r="V490" s="397"/>
      <c r="W490" s="37" t="s">
        <v>68</v>
      </c>
      <c r="X490" s="384">
        <f>IFERROR(SUM(X483:X488),"0")</f>
        <v>338</v>
      </c>
      <c r="Y490" s="384">
        <f>IFERROR(SUM(Y483:Y488),"0")</f>
        <v>349.2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3"/>
      <c r="C491" s="393"/>
      <c r="D491" s="393"/>
      <c r="E491" s="393"/>
      <c r="F491" s="393"/>
      <c r="G491" s="393"/>
      <c r="H491" s="393"/>
      <c r="I491" s="393"/>
      <c r="J491" s="393"/>
      <c r="K491" s="393"/>
      <c r="L491" s="393"/>
      <c r="M491" s="393"/>
      <c r="N491" s="393"/>
      <c r="O491" s="393"/>
      <c r="P491" s="393"/>
      <c r="Q491" s="393"/>
      <c r="R491" s="393"/>
      <c r="S491" s="393"/>
      <c r="T491" s="393"/>
      <c r="U491" s="393"/>
      <c r="V491" s="393"/>
      <c r="W491" s="393"/>
      <c r="X491" s="393"/>
      <c r="Y491" s="393"/>
      <c r="Z491" s="393"/>
      <c r="AA491" s="375"/>
      <c r="AB491" s="375"/>
      <c r="AC491" s="375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5" t="s">
        <v>69</v>
      </c>
      <c r="Q495" s="396"/>
      <c r="R495" s="396"/>
      <c r="S495" s="396"/>
      <c r="T495" s="396"/>
      <c r="U495" s="396"/>
      <c r="V495" s="397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5" t="s">
        <v>69</v>
      </c>
      <c r="Q496" s="396"/>
      <c r="R496" s="396"/>
      <c r="S496" s="396"/>
      <c r="T496" s="396"/>
      <c r="U496" s="396"/>
      <c r="V496" s="397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5"/>
      <c r="AB497" s="375"/>
      <c r="AC497" s="375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2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5" t="s">
        <v>69</v>
      </c>
      <c r="Q499" s="396"/>
      <c r="R499" s="396"/>
      <c r="S499" s="396"/>
      <c r="T499" s="396"/>
      <c r="U499" s="396"/>
      <c r="V499" s="397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5" t="s">
        <v>69</v>
      </c>
      <c r="Q500" s="396"/>
      <c r="R500" s="396"/>
      <c r="S500" s="396"/>
      <c r="T500" s="396"/>
      <c r="U500" s="396"/>
      <c r="V500" s="397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6" t="s">
        <v>702</v>
      </c>
      <c r="B501" s="467"/>
      <c r="C501" s="467"/>
      <c r="D501" s="467"/>
      <c r="E501" s="467"/>
      <c r="F501" s="467"/>
      <c r="G501" s="467"/>
      <c r="H501" s="467"/>
      <c r="I501" s="467"/>
      <c r="J501" s="467"/>
      <c r="K501" s="467"/>
      <c r="L501" s="467"/>
      <c r="M501" s="467"/>
      <c r="N501" s="467"/>
      <c r="O501" s="467"/>
      <c r="P501" s="467"/>
      <c r="Q501" s="467"/>
      <c r="R501" s="467"/>
      <c r="S501" s="467"/>
      <c r="T501" s="467"/>
      <c r="U501" s="467"/>
      <c r="V501" s="467"/>
      <c r="W501" s="467"/>
      <c r="X501" s="467"/>
      <c r="Y501" s="467"/>
      <c r="Z501" s="467"/>
      <c r="AA501" s="48"/>
      <c r="AB501" s="48"/>
      <c r="AC501" s="48"/>
    </row>
    <row r="502" spans="1:68" ht="16.5" customHeight="1" x14ac:dyDescent="0.25">
      <c r="A502" s="398" t="s">
        <v>702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6"/>
      <c r="AB502" s="376"/>
      <c r="AC502" s="376"/>
    </row>
    <row r="503" spans="1:68" ht="14.25" customHeight="1" x14ac:dyDescent="0.25">
      <c r="A503" s="401" t="s">
        <v>112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93"/>
      <c r="AA503" s="375"/>
      <c r="AB503" s="375"/>
      <c r="AC503" s="375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127</v>
      </c>
      <c r="N504" s="33"/>
      <c r="O504" s="32">
        <v>55</v>
      </c>
      <c r="P504" s="611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2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31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127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7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2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5" t="s">
        <v>69</v>
      </c>
      <c r="Q513" s="396"/>
      <c r="R513" s="396"/>
      <c r="S513" s="396"/>
      <c r="T513" s="396"/>
      <c r="U513" s="396"/>
      <c r="V513" s="397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5" t="s">
        <v>69</v>
      </c>
      <c r="Q514" s="396"/>
      <c r="R514" s="396"/>
      <c r="S514" s="396"/>
      <c r="T514" s="396"/>
      <c r="U514" s="396"/>
      <c r="V514" s="397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393"/>
      <c r="P515" s="393"/>
      <c r="Q515" s="393"/>
      <c r="R515" s="393"/>
      <c r="S515" s="393"/>
      <c r="T515" s="393"/>
      <c r="U515" s="393"/>
      <c r="V515" s="393"/>
      <c r="W515" s="393"/>
      <c r="X515" s="393"/>
      <c r="Y515" s="393"/>
      <c r="Z515" s="393"/>
      <c r="AA515" s="375"/>
      <c r="AB515" s="375"/>
      <c r="AC515" s="375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127</v>
      </c>
      <c r="N517" s="33"/>
      <c r="O517" s="32">
        <v>50</v>
      </c>
      <c r="P517" s="622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7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2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5" t="s">
        <v>69</v>
      </c>
      <c r="Q521" s="396"/>
      <c r="R521" s="396"/>
      <c r="S521" s="396"/>
      <c r="T521" s="396"/>
      <c r="U521" s="396"/>
      <c r="V521" s="397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5" t="s">
        <v>69</v>
      </c>
      <c r="Q522" s="396"/>
      <c r="R522" s="396"/>
      <c r="S522" s="396"/>
      <c r="T522" s="396"/>
      <c r="U522" s="396"/>
      <c r="V522" s="397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3"/>
      <c r="P523" s="393"/>
      <c r="Q523" s="393"/>
      <c r="R523" s="393"/>
      <c r="S523" s="393"/>
      <c r="T523" s="393"/>
      <c r="U523" s="393"/>
      <c r="V523" s="393"/>
      <c r="W523" s="393"/>
      <c r="X523" s="393"/>
      <c r="Y523" s="393"/>
      <c r="Z523" s="393"/>
      <c r="AA523" s="375"/>
      <c r="AB523" s="375"/>
      <c r="AC523" s="375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2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7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4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5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8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2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5" t="s">
        <v>69</v>
      </c>
      <c r="Q531" s="396"/>
      <c r="R531" s="396"/>
      <c r="S531" s="396"/>
      <c r="T531" s="396"/>
      <c r="U531" s="396"/>
      <c r="V531" s="397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5" t="s">
        <v>69</v>
      </c>
      <c r="Q532" s="396"/>
      <c r="R532" s="396"/>
      <c r="S532" s="396"/>
      <c r="T532" s="396"/>
      <c r="U532" s="396"/>
      <c r="V532" s="397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5"/>
      <c r="AB533" s="375"/>
      <c r="AC533" s="375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127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700</v>
      </c>
      <c r="Y534" s="383">
        <f>IFERROR(IF(X534="",0,CEILING((X534/$H534),1)*$H534),"")</f>
        <v>702</v>
      </c>
      <c r="Z534" s="36">
        <f>IFERROR(IF(Y534=0,"",ROUNDUP(Y534/H534,0)*0.02175),"")</f>
        <v>1.9574999999999998</v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750.61538461538464</v>
      </c>
      <c r="BN534" s="64">
        <f>IFERROR(Y534*I534/H534,"0")</f>
        <v>752.7600000000001</v>
      </c>
      <c r="BO534" s="64">
        <f>IFERROR(1/J534*(X534/H534),"0")</f>
        <v>1.6025641025641026</v>
      </c>
      <c r="BP534" s="64">
        <f>IFERROR(1/J534*(Y534/H534),"0")</f>
        <v>1.607142857142857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6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84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2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5" t="s">
        <v>69</v>
      </c>
      <c r="Q537" s="396"/>
      <c r="R537" s="396"/>
      <c r="S537" s="396"/>
      <c r="T537" s="396"/>
      <c r="U537" s="396"/>
      <c r="V537" s="397"/>
      <c r="W537" s="37" t="s">
        <v>70</v>
      </c>
      <c r="X537" s="384">
        <f>IFERROR(X534/H534,"0")+IFERROR(X535/H535,"0")+IFERROR(X536/H536,"0")</f>
        <v>89.743589743589752</v>
      </c>
      <c r="Y537" s="384">
        <f>IFERROR(Y534/H534,"0")+IFERROR(Y535/H535,"0")+IFERROR(Y536/H536,"0")</f>
        <v>90</v>
      </c>
      <c r="Z537" s="384">
        <f>IFERROR(IF(Z534="",0,Z534),"0")+IFERROR(IF(Z535="",0,Z535),"0")+IFERROR(IF(Z536="",0,Z536),"0")</f>
        <v>1.9574999999999998</v>
      </c>
      <c r="AA537" s="385"/>
      <c r="AB537" s="385"/>
      <c r="AC537" s="38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5" t="s">
        <v>69</v>
      </c>
      <c r="Q538" s="396"/>
      <c r="R538" s="396"/>
      <c r="S538" s="396"/>
      <c r="T538" s="396"/>
      <c r="U538" s="396"/>
      <c r="V538" s="397"/>
      <c r="W538" s="37" t="s">
        <v>68</v>
      </c>
      <c r="X538" s="384">
        <f>IFERROR(SUM(X534:X536),"0")</f>
        <v>700</v>
      </c>
      <c r="Y538" s="384">
        <f>IFERROR(SUM(Y534:Y536),"0")</f>
        <v>702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75"/>
      <c r="AB539" s="375"/>
      <c r="AC539" s="375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60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2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5" t="s">
        <v>69</v>
      </c>
      <c r="Q544" s="396"/>
      <c r="R544" s="396"/>
      <c r="S544" s="396"/>
      <c r="T544" s="396"/>
      <c r="U544" s="396"/>
      <c r="V544" s="397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5" t="s">
        <v>69</v>
      </c>
      <c r="Q545" s="396"/>
      <c r="R545" s="396"/>
      <c r="S545" s="396"/>
      <c r="T545" s="396"/>
      <c r="U545" s="396"/>
      <c r="V545" s="397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4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17018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17177.199999999997</v>
      </c>
      <c r="Z546" s="37"/>
      <c r="AA546" s="385"/>
      <c r="AB546" s="385"/>
      <c r="AC546" s="38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18147.999621527895</v>
      </c>
      <c r="Y547" s="384">
        <f>IFERROR(SUM(BN22:BN543),"0")</f>
        <v>18318.593999999994</v>
      </c>
      <c r="Z547" s="37"/>
      <c r="AA547" s="385"/>
      <c r="AB547" s="385"/>
      <c r="AC547" s="38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34</v>
      </c>
      <c r="Y548" s="38">
        <f>ROUNDUP(SUM(BP22:BP543),0)</f>
        <v>34</v>
      </c>
      <c r="Z548" s="37"/>
      <c r="AA548" s="385"/>
      <c r="AB548" s="385"/>
      <c r="AC548" s="38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18997.999621527895</v>
      </c>
      <c r="Y549" s="384">
        <f>GrossWeightTotalR+PalletQtyTotalR*25</f>
        <v>19168.593999999994</v>
      </c>
      <c r="Z549" s="37"/>
      <c r="AA549" s="385"/>
      <c r="AB549" s="385"/>
      <c r="AC549" s="38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3648.5573602642571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3680</v>
      </c>
      <c r="Z550" s="37"/>
      <c r="AA550" s="385"/>
      <c r="AB550" s="385"/>
      <c r="AC550" s="385"/>
    </row>
    <row r="551" spans="1:32" ht="14.25" customHeight="1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38.540290000000006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3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3" t="s">
        <v>658</v>
      </c>
      <c r="Y553" s="373" t="s">
        <v>702</v>
      </c>
      <c r="AB553" s="52"/>
      <c r="AC553" s="52"/>
      <c r="AF553" s="374"/>
    </row>
    <row r="554" spans="1:32" ht="14.25" customHeight="1" thickTop="1" x14ac:dyDescent="0.2">
      <c r="A554" s="711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74"/>
      <c r="M554" s="403" t="s">
        <v>404</v>
      </c>
      <c r="N554" s="374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74"/>
    </row>
    <row r="555" spans="1:32" ht="13.5" customHeight="1" thickBot="1" x14ac:dyDescent="0.25">
      <c r="A555" s="712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74"/>
      <c r="M555" s="404"/>
      <c r="N555" s="374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74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253.8</v>
      </c>
      <c r="D556" s="46">
        <f>IFERROR(Y57*1,"0")+IFERROR(Y58*1,"0")+IFERROR(Y59*1,"0")+IFERROR(Y60*1,"0")</f>
        <v>752.40000000000009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2687.3999999999996</v>
      </c>
      <c r="F556" s="46">
        <f>IFERROR(Y138*1,"0")+IFERROR(Y139*1,"0")+IFERROR(Y140*1,"0")+IFERROR(Y141*1,"0")+IFERROR(Y142*1,"0")</f>
        <v>967.8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504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2488.1999999999998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288.8</v>
      </c>
      <c r="K556" s="46">
        <f>IFERROR(Y235*1,"0")+IFERROR(Y236*1,"0")+IFERROR(Y237*1,"0")+IFERROR(Y238*1,"0")+IFERROR(Y239*1,"0")+IFERROR(Y240*1,"0")+IFERROR(Y241*1,"0")+IFERROR(Y242*1,"0")</f>
        <v>149.19999999999999</v>
      </c>
      <c r="L556" s="374"/>
      <c r="M556" s="46">
        <f>IFERROR(Y247*1,"0")+IFERROR(Y248*1,"0")+IFERROR(Y249*1,"0")+IFERROR(Y250*1,"0")+IFERROR(Y251*1,"0")</f>
        <v>0</v>
      </c>
      <c r="N556" s="374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371.40000000000003</v>
      </c>
      <c r="P556" s="46">
        <f>IFERROR(Y301*1,"0")</f>
        <v>0</v>
      </c>
      <c r="Q556" s="46">
        <f>IFERROR(Y306*1,"0")+IFERROR(Y310*1,"0")+IFERROR(Y311*1,"0")+IFERROR(Y312*1,"0")+IFERROR(Y316*1,"0")</f>
        <v>942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5639.8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23.4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364.26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90.9</v>
      </c>
      <c r="V556" s="46">
        <f>IFERROR(Y448*1,"0")+IFERROR(Y449*1,"0")+IFERROR(Y450*1,"0")</f>
        <v>31.200000000000003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920.6400000000001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702</v>
      </c>
      <c r="AB556" s="52"/>
      <c r="AC556" s="52"/>
      <c r="AF556" s="374"/>
    </row>
  </sheetData>
  <sheetProtection algorithmName="SHA-512" hashValue="s5Ubh6F9jip4edkjMh2YhIrJvJ3g3LgP6+VW17JFEfbsDxTZhR7PsjGaKusuCUnxsvER9YssElD48zD5lVMXOw==" saltValue="kt5u1k3F1hAkNJwsnt4+H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Y554:Y555"/>
    <mergeCell ref="P356:V356"/>
    <mergeCell ref="P507:T507"/>
    <mergeCell ref="P534:T534"/>
    <mergeCell ref="P338:T338"/>
    <mergeCell ref="D17:E18"/>
    <mergeCell ref="D173:E173"/>
    <mergeCell ref="A213:O214"/>
    <mergeCell ref="D344:E344"/>
    <mergeCell ref="D471:E471"/>
    <mergeCell ref="P71:T71"/>
    <mergeCell ref="D542:E542"/>
    <mergeCell ref="X17:X18"/>
    <mergeCell ref="D123:E123"/>
    <mergeCell ref="P58:T58"/>
    <mergeCell ref="D421:E421"/>
    <mergeCell ref="P202:T202"/>
    <mergeCell ref="P373:T373"/>
    <mergeCell ref="P554:P555"/>
    <mergeCell ref="P536:T536"/>
    <mergeCell ref="P544:V544"/>
    <mergeCell ref="D483:E483"/>
    <mergeCell ref="A42:O43"/>
    <mergeCell ref="P83:T83"/>
    <mergeCell ref="G553:Q553"/>
    <mergeCell ref="V12:W12"/>
    <mergeCell ref="D191:E191"/>
    <mergeCell ref="D262:E262"/>
    <mergeCell ref="P368:T368"/>
    <mergeCell ref="A436:O437"/>
    <mergeCell ref="A245:Z245"/>
    <mergeCell ref="P43:V43"/>
    <mergeCell ref="D237:E237"/>
    <mergeCell ref="P285:V285"/>
    <mergeCell ref="P85:T85"/>
    <mergeCell ref="P383:T383"/>
    <mergeCell ref="P60:T60"/>
    <mergeCell ref="D239:E239"/>
    <mergeCell ref="D95:E95"/>
    <mergeCell ref="P149:T149"/>
    <mergeCell ref="P174:T174"/>
    <mergeCell ref="D266:E266"/>
    <mergeCell ref="U17:V17"/>
    <mergeCell ref="Y17:Y18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A279:O280"/>
    <mergeCell ref="D57:E57"/>
    <mergeCell ref="P124:T124"/>
    <mergeCell ref="D331:E331"/>
    <mergeCell ref="P385:T385"/>
    <mergeCell ref="P410:T410"/>
    <mergeCell ref="P360:T360"/>
    <mergeCell ref="D32:E32"/>
    <mergeCell ref="D97:E97"/>
    <mergeCell ref="P151:T151"/>
    <mergeCell ref="D268:E268"/>
    <mergeCell ref="D395:E395"/>
    <mergeCell ref="A128:Z128"/>
    <mergeCell ref="P374:V374"/>
    <mergeCell ref="P449:T449"/>
    <mergeCell ref="P484:T484"/>
    <mergeCell ref="P65:T65"/>
    <mergeCell ref="P70:T70"/>
    <mergeCell ref="D342:E342"/>
    <mergeCell ref="Q6:R6"/>
    <mergeCell ref="P200:T200"/>
    <mergeCell ref="A438:Z438"/>
    <mergeCell ref="P513:V513"/>
    <mergeCell ref="A422:O423"/>
    <mergeCell ref="D102:E102"/>
    <mergeCell ref="A8:C8"/>
    <mergeCell ref="A255:Z255"/>
    <mergeCell ref="A10:C10"/>
    <mergeCell ref="P496:V496"/>
    <mergeCell ref="A497:Z497"/>
    <mergeCell ref="P361:V361"/>
    <mergeCell ref="A413:Z413"/>
    <mergeCell ref="P218:T218"/>
    <mergeCell ref="A136:Z136"/>
    <mergeCell ref="A21:Z21"/>
    <mergeCell ref="D184:E184"/>
    <mergeCell ref="P505:T505"/>
    <mergeCell ref="A355:O356"/>
    <mergeCell ref="D121:E121"/>
    <mergeCell ref="N17:N18"/>
    <mergeCell ref="P72:T72"/>
    <mergeCell ref="Q5:R5"/>
    <mergeCell ref="F17:F18"/>
    <mergeCell ref="D120:E120"/>
    <mergeCell ref="P199:T199"/>
    <mergeCell ref="D242:E242"/>
    <mergeCell ref="A315:Z315"/>
    <mergeCell ref="P435:T435"/>
    <mergeCell ref="D107:E107"/>
    <mergeCell ref="D163:E163"/>
    <mergeCell ref="D278:E278"/>
    <mergeCell ref="D405:E405"/>
    <mergeCell ref="P288:T288"/>
    <mergeCell ref="D192:E192"/>
    <mergeCell ref="A20:Z20"/>
    <mergeCell ref="P123:T123"/>
    <mergeCell ref="P421:T421"/>
    <mergeCell ref="A411:O412"/>
    <mergeCell ref="D218:E218"/>
    <mergeCell ref="P53:V53"/>
    <mergeCell ref="D247:E247"/>
    <mergeCell ref="A320:Z320"/>
    <mergeCell ref="P351:V351"/>
    <mergeCell ref="A347:Z347"/>
    <mergeCell ref="A64:Z64"/>
    <mergeCell ref="D249:E249"/>
    <mergeCell ref="P262:T262"/>
    <mergeCell ref="D105:E105"/>
    <mergeCell ref="D276:E276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P67:T67"/>
    <mergeCell ref="D430:E430"/>
    <mergeCell ref="D455:E455"/>
    <mergeCell ref="A334:O335"/>
    <mergeCell ref="P82:T82"/>
    <mergeCell ref="D221:E221"/>
    <mergeCell ref="V11:W11"/>
    <mergeCell ref="D392:E392"/>
    <mergeCell ref="P57:T57"/>
    <mergeCell ref="P367:T367"/>
    <mergeCell ref="A205:O206"/>
    <mergeCell ref="P75:T75"/>
    <mergeCell ref="P342:T342"/>
    <mergeCell ref="P406:V406"/>
    <mergeCell ref="D323:E323"/>
    <mergeCell ref="P2:W3"/>
    <mergeCell ref="P133:T133"/>
    <mergeCell ref="A269:O270"/>
    <mergeCell ref="P198:T198"/>
    <mergeCell ref="D241:E241"/>
    <mergeCell ref="D508:E508"/>
    <mergeCell ref="D333:E333"/>
    <mergeCell ref="D404:E404"/>
    <mergeCell ref="D526:E526"/>
    <mergeCell ref="D10:E10"/>
    <mergeCell ref="A23:O24"/>
    <mergeCell ref="F10:G10"/>
    <mergeCell ref="P191:T191"/>
    <mergeCell ref="D99:E99"/>
    <mergeCell ref="P349:T349"/>
    <mergeCell ref="D397:E397"/>
    <mergeCell ref="P205:V205"/>
    <mergeCell ref="D310:E310"/>
    <mergeCell ref="P364:T364"/>
    <mergeCell ref="P509:T509"/>
    <mergeCell ref="A465:Z465"/>
    <mergeCell ref="P486:T486"/>
    <mergeCell ref="D223:E223"/>
    <mergeCell ref="D394:E394"/>
    <mergeCell ref="M17:M18"/>
    <mergeCell ref="A339:O340"/>
    <mergeCell ref="O17:O18"/>
    <mergeCell ref="P187:V187"/>
    <mergeCell ref="P423:V423"/>
    <mergeCell ref="P430:T430"/>
    <mergeCell ref="P350:V350"/>
    <mergeCell ref="A554:A555"/>
    <mergeCell ref="P102:T102"/>
    <mergeCell ref="P481:V481"/>
    <mergeCell ref="A533:Z533"/>
    <mergeCell ref="R553:S553"/>
    <mergeCell ref="P196:T196"/>
    <mergeCell ref="D33:E33"/>
    <mergeCell ref="A313:O314"/>
    <mergeCell ref="P183:T183"/>
    <mergeCell ref="P354:T354"/>
    <mergeCell ref="P365:T365"/>
    <mergeCell ref="A544:O545"/>
    <mergeCell ref="D528:E528"/>
    <mergeCell ref="A263:O264"/>
    <mergeCell ref="D450:E450"/>
    <mergeCell ref="A254:Z254"/>
    <mergeCell ref="P121:T121"/>
    <mergeCell ref="A546:O551"/>
    <mergeCell ref="P478:T478"/>
    <mergeCell ref="P107:T107"/>
    <mergeCell ref="D150:E150"/>
    <mergeCell ref="P278:T278"/>
    <mergeCell ref="P101:T101"/>
    <mergeCell ref="D386:E386"/>
    <mergeCell ref="A246:Z246"/>
    <mergeCell ref="R554:R555"/>
    <mergeCell ref="P286:V286"/>
    <mergeCell ref="A233:Z233"/>
    <mergeCell ref="P415:T415"/>
    <mergeCell ref="P181:T181"/>
    <mergeCell ref="A499:O500"/>
    <mergeCell ref="P344:T344"/>
    <mergeCell ref="A134:O135"/>
    <mergeCell ref="P422:V422"/>
    <mergeCell ref="P495:V495"/>
    <mergeCell ref="A539:Z539"/>
    <mergeCell ref="P432:V432"/>
    <mergeCell ref="P439:T439"/>
    <mergeCell ref="O554:O555"/>
    <mergeCell ref="Q554:Q555"/>
    <mergeCell ref="D468:E468"/>
    <mergeCell ref="P47:V47"/>
    <mergeCell ref="P114:T114"/>
    <mergeCell ref="P247:T247"/>
    <mergeCell ref="P241:T241"/>
    <mergeCell ref="P41:T41"/>
    <mergeCell ref="D84:E84"/>
    <mergeCell ref="D22:E22"/>
    <mergeCell ref="P483:T483"/>
    <mergeCell ref="D149:E149"/>
    <mergeCell ref="P470:T470"/>
    <mergeCell ref="P301:T301"/>
    <mergeCell ref="D385:E385"/>
    <mergeCell ref="P295:T295"/>
    <mergeCell ref="P178:T178"/>
    <mergeCell ref="P105:T105"/>
    <mergeCell ref="P276:T276"/>
    <mergeCell ref="D257:E257"/>
    <mergeCell ref="D384:E384"/>
    <mergeCell ref="D151:E151"/>
    <mergeCell ref="D449:E449"/>
    <mergeCell ref="D29:E29"/>
    <mergeCell ref="D478:E478"/>
    <mergeCell ref="G554:G555"/>
    <mergeCell ref="I554:I555"/>
    <mergeCell ref="A243:O244"/>
    <mergeCell ref="D534:E534"/>
    <mergeCell ref="D525:E525"/>
    <mergeCell ref="A9:C9"/>
    <mergeCell ref="P125:T125"/>
    <mergeCell ref="D202:E202"/>
    <mergeCell ref="D373:E373"/>
    <mergeCell ref="D58:E58"/>
    <mergeCell ref="P112:T112"/>
    <mergeCell ref="D294:E294"/>
    <mergeCell ref="A307:O308"/>
    <mergeCell ref="P348:T348"/>
    <mergeCell ref="P323:T323"/>
    <mergeCell ref="P39:V39"/>
    <mergeCell ref="D358:E358"/>
    <mergeCell ref="D529:E529"/>
    <mergeCell ref="P537:V537"/>
    <mergeCell ref="A454:Z454"/>
    <mergeCell ref="A299:Z299"/>
    <mergeCell ref="Q13:R13"/>
    <mergeCell ref="P134:V134"/>
    <mergeCell ref="A155:Z155"/>
    <mergeCell ref="H554:H555"/>
    <mergeCell ref="J554:J555"/>
    <mergeCell ref="D541:E541"/>
    <mergeCell ref="D222:E222"/>
    <mergeCell ref="A231:O232"/>
    <mergeCell ref="P476:V476"/>
    <mergeCell ref="G17:G18"/>
    <mergeCell ref="P333:T333"/>
    <mergeCell ref="P399:T399"/>
    <mergeCell ref="A152:O153"/>
    <mergeCell ref="P526:T526"/>
    <mergeCell ref="P171:V171"/>
    <mergeCell ref="A167:Z167"/>
    <mergeCell ref="D159:E159"/>
    <mergeCell ref="P407:V407"/>
    <mergeCell ref="D80:E80"/>
    <mergeCell ref="A207:Z207"/>
    <mergeCell ref="T553:W553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P98:T98"/>
    <mergeCell ref="A154:Z154"/>
    <mergeCell ref="D212:E212"/>
    <mergeCell ref="P225:T225"/>
    <mergeCell ref="P396:T396"/>
    <mergeCell ref="A341:Z341"/>
    <mergeCell ref="D6:M6"/>
    <mergeCell ref="D439:E439"/>
    <mergeCell ref="D510:E510"/>
    <mergeCell ref="A317:O318"/>
    <mergeCell ref="P522:V522"/>
    <mergeCell ref="D540:E540"/>
    <mergeCell ref="D83:E83"/>
    <mergeCell ref="P162:T162"/>
    <mergeCell ref="A86:O87"/>
    <mergeCell ref="P460:T460"/>
    <mergeCell ref="P398:T398"/>
    <mergeCell ref="D512:E512"/>
    <mergeCell ref="P541:T541"/>
    <mergeCell ref="A170:O171"/>
    <mergeCell ref="D428:E428"/>
    <mergeCell ref="P92:V92"/>
    <mergeCell ref="A88:Z88"/>
    <mergeCell ref="P334:V334"/>
    <mergeCell ref="D415:E415"/>
    <mergeCell ref="P257:T257"/>
    <mergeCell ref="P54:V54"/>
    <mergeCell ref="P521:V521"/>
    <mergeCell ref="P80:T80"/>
    <mergeCell ref="D194:E194"/>
    <mergeCell ref="P525:T525"/>
    <mergeCell ref="D368:E368"/>
    <mergeCell ref="D506:E506"/>
    <mergeCell ref="P106:T106"/>
    <mergeCell ref="D85:E85"/>
    <mergeCell ref="D256:E256"/>
    <mergeCell ref="D383:E383"/>
    <mergeCell ref="P488:T488"/>
    <mergeCell ref="P111:T111"/>
    <mergeCell ref="P282:T282"/>
    <mergeCell ref="D225:E225"/>
    <mergeCell ref="P409:T409"/>
    <mergeCell ref="P535:T535"/>
    <mergeCell ref="H10:M10"/>
    <mergeCell ref="AA17:AA18"/>
    <mergeCell ref="P212:T212"/>
    <mergeCell ref="AC17:AC18"/>
    <mergeCell ref="A377:Z377"/>
    <mergeCell ref="P485:T485"/>
    <mergeCell ref="W554:W555"/>
    <mergeCell ref="A420:Z420"/>
    <mergeCell ref="D89:E89"/>
    <mergeCell ref="D393:E393"/>
    <mergeCell ref="P472:T472"/>
    <mergeCell ref="A491:Z491"/>
    <mergeCell ref="P251:T251"/>
    <mergeCell ref="P445:V445"/>
    <mergeCell ref="A175:O176"/>
    <mergeCell ref="P45:T45"/>
    <mergeCell ref="A297:O298"/>
    <mergeCell ref="P487:T487"/>
    <mergeCell ref="P343:T343"/>
    <mergeCell ref="P512:T512"/>
    <mergeCell ref="P530:T530"/>
    <mergeCell ref="P256:T256"/>
    <mergeCell ref="D199:E199"/>
    <mergeCell ref="A531:O532"/>
    <mergeCell ref="P390:T390"/>
    <mergeCell ref="D504:E504"/>
    <mergeCell ref="D181:E181"/>
    <mergeCell ref="P91:T91"/>
    <mergeCell ref="D273:E273"/>
    <mergeCell ref="P156:T156"/>
    <mergeCell ref="P252:V252"/>
    <mergeCell ref="P327:T327"/>
    <mergeCell ref="A457:O458"/>
    <mergeCell ref="A444:O445"/>
    <mergeCell ref="P170:V170"/>
    <mergeCell ref="A464:Z464"/>
    <mergeCell ref="D364:E364"/>
    <mergeCell ref="D435:E435"/>
    <mergeCell ref="P274:T274"/>
    <mergeCell ref="A475:O476"/>
    <mergeCell ref="D217:E217"/>
    <mergeCell ref="A226:O227"/>
    <mergeCell ref="D484:E484"/>
    <mergeCell ref="P222:T222"/>
    <mergeCell ref="P193:T193"/>
    <mergeCell ref="D200:E200"/>
    <mergeCell ref="P359:T359"/>
    <mergeCell ref="BD17:BD18"/>
    <mergeCell ref="P152:V152"/>
    <mergeCell ref="P159:T159"/>
    <mergeCell ref="P330:T330"/>
    <mergeCell ref="D140:E140"/>
    <mergeCell ref="D267:E267"/>
    <mergeCell ref="P395:T395"/>
    <mergeCell ref="D509:E509"/>
    <mergeCell ref="P517:T517"/>
    <mergeCell ref="D425:E425"/>
    <mergeCell ref="D359:E359"/>
    <mergeCell ref="P96:T96"/>
    <mergeCell ref="H17:H18"/>
    <mergeCell ref="P90:T90"/>
    <mergeCell ref="A146:Z146"/>
    <mergeCell ref="P161:T161"/>
    <mergeCell ref="D204:E204"/>
    <mergeCell ref="P217:T217"/>
    <mergeCell ref="D198:E198"/>
    <mergeCell ref="P261:T261"/>
    <mergeCell ref="A291:O292"/>
    <mergeCell ref="P332:T332"/>
    <mergeCell ref="D296:E296"/>
    <mergeCell ref="P388:T388"/>
    <mergeCell ref="D527:E527"/>
    <mergeCell ref="D114:E114"/>
    <mergeCell ref="S554:S555"/>
    <mergeCell ref="U554:U555"/>
    <mergeCell ref="P540:T540"/>
    <mergeCell ref="P248:T248"/>
    <mergeCell ref="D51:E51"/>
    <mergeCell ref="P235:T235"/>
    <mergeCell ref="P506:T506"/>
    <mergeCell ref="P86:V86"/>
    <mergeCell ref="P306:T306"/>
    <mergeCell ref="D349:E349"/>
    <mergeCell ref="P213:V213"/>
    <mergeCell ref="A147:Z147"/>
    <mergeCell ref="A302:O303"/>
    <mergeCell ref="D138:E138"/>
    <mergeCell ref="P393:T393"/>
    <mergeCell ref="P457:V457"/>
    <mergeCell ref="D203:E203"/>
    <mergeCell ref="P165:V165"/>
    <mergeCell ref="P549:V549"/>
    <mergeCell ref="P531:V531"/>
    <mergeCell ref="P452:V452"/>
    <mergeCell ref="D427:E427"/>
    <mergeCell ref="A521:O522"/>
    <mergeCell ref="J9:M9"/>
    <mergeCell ref="D112:E112"/>
    <mergeCell ref="D283:E283"/>
    <mergeCell ref="D348:E348"/>
    <mergeCell ref="D519:E519"/>
    <mergeCell ref="P141:T141"/>
    <mergeCell ref="D193:E193"/>
    <mergeCell ref="P448:T448"/>
    <mergeCell ref="P37:T37"/>
    <mergeCell ref="P504:T504"/>
    <mergeCell ref="A40:Z40"/>
    <mergeCell ref="P27:T27"/>
    <mergeCell ref="D75:E75"/>
    <mergeCell ref="P325:T325"/>
    <mergeCell ref="V6:W9"/>
    <mergeCell ref="P84:T84"/>
    <mergeCell ref="P22:T22"/>
    <mergeCell ref="D65:E65"/>
    <mergeCell ref="Z17:Z18"/>
    <mergeCell ref="P33:T33"/>
    <mergeCell ref="A293:Z293"/>
    <mergeCell ref="P201:T201"/>
    <mergeCell ref="P339:V339"/>
    <mergeCell ref="P543:T543"/>
    <mergeCell ref="A440:O441"/>
    <mergeCell ref="P224:T224"/>
    <mergeCell ref="A285:O286"/>
    <mergeCell ref="P322:T322"/>
    <mergeCell ref="D132:E132"/>
    <mergeCell ref="P89:T89"/>
    <mergeCell ref="P211:T211"/>
    <mergeCell ref="P260:T260"/>
    <mergeCell ref="D399:E399"/>
    <mergeCell ref="D295:E295"/>
    <mergeCell ref="D178:E178"/>
    <mergeCell ref="P461:V461"/>
    <mergeCell ref="P324:T324"/>
    <mergeCell ref="A143:O144"/>
    <mergeCell ref="P511:T511"/>
    <mergeCell ref="P227:V227"/>
    <mergeCell ref="P313:V313"/>
    <mergeCell ref="P307:V307"/>
    <mergeCell ref="P444:V444"/>
    <mergeCell ref="P500:V500"/>
    <mergeCell ref="A94:Z94"/>
    <mergeCell ref="P244:V244"/>
    <mergeCell ref="P437:V437"/>
    <mergeCell ref="T6:U9"/>
    <mergeCell ref="Q10:R10"/>
    <mergeCell ref="A442:Z442"/>
    <mergeCell ref="D185:E185"/>
    <mergeCell ref="D41:E41"/>
    <mergeCell ref="P296:T296"/>
    <mergeCell ref="D277:E277"/>
    <mergeCell ref="P318:V318"/>
    <mergeCell ref="A137:Z137"/>
    <mergeCell ref="A252:O253"/>
    <mergeCell ref="A145:Z145"/>
    <mergeCell ref="P314:V314"/>
    <mergeCell ref="P387:T387"/>
    <mergeCell ref="D74:E74"/>
    <mergeCell ref="D130:E130"/>
    <mergeCell ref="D68:E68"/>
    <mergeCell ref="D201:E201"/>
    <mergeCell ref="D372:E372"/>
    <mergeCell ref="P126:V126"/>
    <mergeCell ref="D59:E59"/>
    <mergeCell ref="A63:Z63"/>
    <mergeCell ref="P51:T51"/>
    <mergeCell ref="P26:T26"/>
    <mergeCell ref="A13:M13"/>
    <mergeCell ref="T554:T555"/>
    <mergeCell ref="V554:V555"/>
    <mergeCell ref="D467:E467"/>
    <mergeCell ref="P138:T138"/>
    <mergeCell ref="T5:U5"/>
    <mergeCell ref="P76:T76"/>
    <mergeCell ref="D119:E119"/>
    <mergeCell ref="V5:W5"/>
    <mergeCell ref="D190:E190"/>
    <mergeCell ref="A48:Z48"/>
    <mergeCell ref="P203:T203"/>
    <mergeCell ref="A319:Z319"/>
    <mergeCell ref="D488:E488"/>
    <mergeCell ref="D111:E111"/>
    <mergeCell ref="D282:E282"/>
    <mergeCell ref="D338:E338"/>
    <mergeCell ref="A34:O35"/>
    <mergeCell ref="D409:E409"/>
    <mergeCell ref="D469:E469"/>
    <mergeCell ref="Q8:R8"/>
    <mergeCell ref="P69:T69"/>
    <mergeCell ref="A477:Z477"/>
    <mergeCell ref="P140:T140"/>
    <mergeCell ref="D183:E183"/>
    <mergeCell ref="A12:M12"/>
    <mergeCell ref="A424:Z424"/>
    <mergeCell ref="P355:V355"/>
    <mergeCell ref="P499:V499"/>
    <mergeCell ref="D487:E487"/>
    <mergeCell ref="D343:E343"/>
    <mergeCell ref="P397:T397"/>
    <mergeCell ref="A482:Z482"/>
    <mergeCell ref="P74:T74"/>
    <mergeCell ref="P243:V243"/>
    <mergeCell ref="A19:Z19"/>
    <mergeCell ref="P372:T372"/>
    <mergeCell ref="P436:V436"/>
    <mergeCell ref="D182:E182"/>
    <mergeCell ref="P292:V292"/>
    <mergeCell ref="P310:T310"/>
    <mergeCell ref="A14:M14"/>
    <mergeCell ref="A489:O490"/>
    <mergeCell ref="P163:T163"/>
    <mergeCell ref="A353:Z353"/>
    <mergeCell ref="P311:T311"/>
    <mergeCell ref="A186:O187"/>
    <mergeCell ref="P267:T267"/>
    <mergeCell ref="D248:E248"/>
    <mergeCell ref="P519:T519"/>
    <mergeCell ref="A369:O370"/>
    <mergeCell ref="P122:T122"/>
    <mergeCell ref="P297:V297"/>
    <mergeCell ref="P291:V291"/>
    <mergeCell ref="A309:Z309"/>
    <mergeCell ref="D157:E157"/>
    <mergeCell ref="D328:E328"/>
    <mergeCell ref="A188:Z188"/>
    <mergeCell ref="P263:V263"/>
    <mergeCell ref="D251:E251"/>
    <mergeCell ref="D219:E219"/>
    <mergeCell ref="D275:E275"/>
    <mergeCell ref="P425:T425"/>
    <mergeCell ref="D485:E485"/>
    <mergeCell ref="P516:T516"/>
    <mergeCell ref="P231:V231"/>
    <mergeCell ref="P238:T238"/>
    <mergeCell ref="P302:V302"/>
    <mergeCell ref="P229:T229"/>
    <mergeCell ref="A419:Z419"/>
    <mergeCell ref="D125:E125"/>
    <mergeCell ref="P179:T179"/>
    <mergeCell ref="P204:T204"/>
    <mergeCell ref="D460:E460"/>
    <mergeCell ref="P433:V433"/>
    <mergeCell ref="D106:E106"/>
    <mergeCell ref="P185:T185"/>
    <mergeCell ref="D416:E416"/>
    <mergeCell ref="P427:T427"/>
    <mergeCell ref="P283:T283"/>
    <mergeCell ref="P277:T277"/>
    <mergeCell ref="D220:E220"/>
    <mergeCell ref="D391:E391"/>
    <mergeCell ref="P370:V370"/>
    <mergeCell ref="P115:T115"/>
    <mergeCell ref="P139:T139"/>
    <mergeCell ref="D389:E389"/>
    <mergeCell ref="D96:E96"/>
    <mergeCell ref="D52:E52"/>
    <mergeCell ref="D27:E27"/>
    <mergeCell ref="D325:E325"/>
    <mergeCell ref="P208:T208"/>
    <mergeCell ref="P15:T16"/>
    <mergeCell ref="D396:E396"/>
    <mergeCell ref="P450:T450"/>
    <mergeCell ref="D456:E456"/>
    <mergeCell ref="D116:E116"/>
    <mergeCell ref="D414:E414"/>
    <mergeCell ref="A177:Z177"/>
    <mergeCell ref="D91:E91"/>
    <mergeCell ref="P219:T219"/>
    <mergeCell ref="D162:E162"/>
    <mergeCell ref="P272:T272"/>
    <mergeCell ref="D156:E156"/>
    <mergeCell ref="P210:T210"/>
    <mergeCell ref="D327:E327"/>
    <mergeCell ref="D398:E398"/>
    <mergeCell ref="D104:E104"/>
    <mergeCell ref="A15:M15"/>
    <mergeCell ref="A61:O62"/>
    <mergeCell ref="P77:T77"/>
    <mergeCell ref="F9:G9"/>
    <mergeCell ref="P197:T197"/>
    <mergeCell ref="D161:E161"/>
    <mergeCell ref="P289:T289"/>
    <mergeCell ref="D403:E403"/>
    <mergeCell ref="A406:O407"/>
    <mergeCell ref="D530:E530"/>
    <mergeCell ref="P68:T68"/>
    <mergeCell ref="P239:T239"/>
    <mergeCell ref="P186:V186"/>
    <mergeCell ref="D169:E169"/>
    <mergeCell ref="P524:T524"/>
    <mergeCell ref="P253:V253"/>
    <mergeCell ref="P440:V440"/>
    <mergeCell ref="A265:Z265"/>
    <mergeCell ref="P132:T132"/>
    <mergeCell ref="A357:Z357"/>
    <mergeCell ref="D507:E507"/>
    <mergeCell ref="A44:Z44"/>
    <mergeCell ref="P317:V317"/>
    <mergeCell ref="D330:E330"/>
    <mergeCell ref="D492:E492"/>
    <mergeCell ref="A304:Z304"/>
    <mergeCell ref="A38:O39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A17:A18"/>
    <mergeCell ref="K17:K18"/>
    <mergeCell ref="P195:T195"/>
    <mergeCell ref="C17:C18"/>
    <mergeCell ref="D103:E103"/>
    <mergeCell ref="D37:E37"/>
    <mergeCell ref="D230:E230"/>
    <mergeCell ref="P358:T358"/>
    <mergeCell ref="D168:E168"/>
    <mergeCell ref="P380:V380"/>
    <mergeCell ref="D401:E401"/>
    <mergeCell ref="P66:T66"/>
    <mergeCell ref="D9:E9"/>
    <mergeCell ref="D180:E180"/>
    <mergeCell ref="Q9:R9"/>
    <mergeCell ref="P312:T312"/>
    <mergeCell ref="P78:T78"/>
    <mergeCell ref="Q11:R11"/>
    <mergeCell ref="D322:E322"/>
    <mergeCell ref="D260:E260"/>
    <mergeCell ref="A6:C6"/>
    <mergeCell ref="D113:E113"/>
    <mergeCell ref="P180:T180"/>
    <mergeCell ref="P118:T118"/>
    <mergeCell ref="P142:T142"/>
    <mergeCell ref="D26:E26"/>
    <mergeCell ref="D148:E148"/>
    <mergeCell ref="P117:T117"/>
    <mergeCell ref="D311:E311"/>
    <mergeCell ref="D115:E115"/>
    <mergeCell ref="P182:T182"/>
    <mergeCell ref="Q12:R12"/>
    <mergeCell ref="D90:E90"/>
    <mergeCell ref="P169:T169"/>
    <mergeCell ref="D261:E261"/>
    <mergeCell ref="P119:T119"/>
    <mergeCell ref="P62:V62"/>
    <mergeCell ref="P127:V127"/>
    <mergeCell ref="AG17:AG18"/>
    <mergeCell ref="A480:O481"/>
    <mergeCell ref="P494:T494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P416:T416"/>
    <mergeCell ref="D324:E324"/>
    <mergeCell ref="P403:T403"/>
    <mergeCell ref="A459:Z459"/>
    <mergeCell ref="P417:V417"/>
    <mergeCell ref="D388:E388"/>
    <mergeCell ref="P467:T467"/>
    <mergeCell ref="P17:T18"/>
    <mergeCell ref="P129:T129"/>
    <mergeCell ref="A53:O54"/>
    <mergeCell ref="A446:Z446"/>
    <mergeCell ref="P194:T194"/>
    <mergeCell ref="P250:T250"/>
    <mergeCell ref="P492:T492"/>
    <mergeCell ref="D31:E31"/>
    <mergeCell ref="A166:Z166"/>
    <mergeCell ref="D158:E158"/>
    <mergeCell ref="D329:E329"/>
    <mergeCell ref="D229:E229"/>
    <mergeCell ref="D400:E400"/>
    <mergeCell ref="P479:T479"/>
    <mergeCell ref="D77:E77"/>
    <mergeCell ref="P131:T131"/>
    <mergeCell ref="P258:T258"/>
    <mergeCell ref="P429:T429"/>
    <mergeCell ref="P52:T52"/>
    <mergeCell ref="P223:T223"/>
    <mergeCell ref="D448:E448"/>
    <mergeCell ref="P489:V489"/>
    <mergeCell ref="P298:V298"/>
    <mergeCell ref="P369:V369"/>
    <mergeCell ref="D1:F1"/>
    <mergeCell ref="P268:T268"/>
    <mergeCell ref="P46:V46"/>
    <mergeCell ref="P401:T401"/>
    <mergeCell ref="P466:T466"/>
    <mergeCell ref="K554:K555"/>
    <mergeCell ref="M554:M555"/>
    <mergeCell ref="A164:O165"/>
    <mergeCell ref="A234:Z234"/>
    <mergeCell ref="J17:J18"/>
    <mergeCell ref="D82:E82"/>
    <mergeCell ref="L17:L18"/>
    <mergeCell ref="P61:V61"/>
    <mergeCell ref="D240:E240"/>
    <mergeCell ref="D511:E511"/>
    <mergeCell ref="P426:T426"/>
    <mergeCell ref="P490:V490"/>
    <mergeCell ref="P346:V346"/>
    <mergeCell ref="A371:Z371"/>
    <mergeCell ref="A336:Z336"/>
    <mergeCell ref="P192:T192"/>
    <mergeCell ref="A382:Z382"/>
    <mergeCell ref="P428:T428"/>
    <mergeCell ref="D100:E100"/>
    <mergeCell ref="P551:V551"/>
    <mergeCell ref="P32:T32"/>
    <mergeCell ref="D224:E224"/>
    <mergeCell ref="P103:T103"/>
    <mergeCell ref="P474:T474"/>
    <mergeCell ref="D250:E250"/>
    <mergeCell ref="P97:T97"/>
    <mergeCell ref="P230:T230"/>
    <mergeCell ref="P168:T168"/>
    <mergeCell ref="D211:E211"/>
    <mergeCell ref="P113:T113"/>
    <mergeCell ref="P284:T284"/>
    <mergeCell ref="P498:T498"/>
    <mergeCell ref="P547:V547"/>
    <mergeCell ref="D517:E517"/>
    <mergeCell ref="A495:O496"/>
    <mergeCell ref="D390:E390"/>
    <mergeCell ref="P469:T469"/>
    <mergeCell ref="P493:T493"/>
    <mergeCell ref="P431:T431"/>
    <mergeCell ref="D466:E466"/>
    <mergeCell ref="P529:T529"/>
    <mergeCell ref="D118:E118"/>
    <mergeCell ref="P538:V538"/>
    <mergeCell ref="P335:V335"/>
    <mergeCell ref="A281:Z281"/>
    <mergeCell ref="P462:V462"/>
    <mergeCell ref="A523:Z523"/>
    <mergeCell ref="P542:T542"/>
    <mergeCell ref="P35:V35"/>
    <mergeCell ref="P273:T273"/>
    <mergeCell ref="D316:E316"/>
    <mergeCell ref="D387:E387"/>
    <mergeCell ref="D272:E272"/>
    <mergeCell ref="P400:T400"/>
    <mergeCell ref="D210:E210"/>
    <mergeCell ref="D443:E443"/>
    <mergeCell ref="D209:E209"/>
    <mergeCell ref="P337:T337"/>
    <mergeCell ref="A453:Z453"/>
    <mergeCell ref="P508:T508"/>
    <mergeCell ref="D274:E274"/>
    <mergeCell ref="P402:T402"/>
    <mergeCell ref="D301:E301"/>
    <mergeCell ref="D516:E516"/>
    <mergeCell ref="P116:T116"/>
    <mergeCell ref="D122:E122"/>
    <mergeCell ref="A376:Z376"/>
    <mergeCell ref="B554:B555"/>
    <mergeCell ref="A108:O109"/>
    <mergeCell ref="D236:E236"/>
    <mergeCell ref="D117:E117"/>
    <mergeCell ref="P340:V340"/>
    <mergeCell ref="D30:E30"/>
    <mergeCell ref="P242:T242"/>
    <mergeCell ref="D524:E524"/>
    <mergeCell ref="A537:O538"/>
    <mergeCell ref="D67:E67"/>
    <mergeCell ref="D290:E290"/>
    <mergeCell ref="P471:T471"/>
    <mergeCell ref="P259:T259"/>
    <mergeCell ref="D69:E69"/>
    <mergeCell ref="P148:T148"/>
    <mergeCell ref="P175:V175"/>
    <mergeCell ref="P240:T240"/>
    <mergeCell ref="D498:E498"/>
    <mergeCell ref="D354:E354"/>
    <mergeCell ref="P475:V475"/>
    <mergeCell ref="P93:V93"/>
    <mergeCell ref="P226:V226"/>
    <mergeCell ref="P164:V164"/>
    <mergeCell ref="P264:V264"/>
    <mergeCell ref="D470:E470"/>
    <mergeCell ref="P527:T527"/>
    <mergeCell ref="H1:Q1"/>
    <mergeCell ref="P38:V38"/>
    <mergeCell ref="P109:V109"/>
    <mergeCell ref="P280:V280"/>
    <mergeCell ref="A305:Z305"/>
    <mergeCell ref="P480:V480"/>
    <mergeCell ref="A501:Z501"/>
    <mergeCell ref="P345:V345"/>
    <mergeCell ref="D284:E284"/>
    <mergeCell ref="D520:E520"/>
    <mergeCell ref="P120:T120"/>
    <mergeCell ref="D259:E259"/>
    <mergeCell ref="A503:Z503"/>
    <mergeCell ref="D28:E28"/>
    <mergeCell ref="D326:E326"/>
    <mergeCell ref="P405:T405"/>
    <mergeCell ref="P184:T184"/>
    <mergeCell ref="D5:E5"/>
    <mergeCell ref="A216:Z216"/>
    <mergeCell ref="P269:V269"/>
    <mergeCell ref="A287:Z287"/>
    <mergeCell ref="A300:Z300"/>
    <mergeCell ref="D7:M7"/>
    <mergeCell ref="D129:E129"/>
    <mergeCell ref="P548:V548"/>
    <mergeCell ref="D365:E365"/>
    <mergeCell ref="D536:E536"/>
    <mergeCell ref="P236:T236"/>
    <mergeCell ref="D79:E79"/>
    <mergeCell ref="P394:T394"/>
    <mergeCell ref="A380:O381"/>
    <mergeCell ref="A451:O452"/>
    <mergeCell ref="P173:T173"/>
    <mergeCell ref="D429:E429"/>
    <mergeCell ref="P29:T29"/>
    <mergeCell ref="P100:T100"/>
    <mergeCell ref="D81:E81"/>
    <mergeCell ref="D208:E208"/>
    <mergeCell ref="D8:M8"/>
    <mergeCell ref="D379:E379"/>
    <mergeCell ref="D366:E366"/>
    <mergeCell ref="P108:V108"/>
    <mergeCell ref="P237:T237"/>
    <mergeCell ref="P279:V279"/>
    <mergeCell ref="P31:T31"/>
    <mergeCell ref="P473:T473"/>
    <mergeCell ref="X554:X555"/>
    <mergeCell ref="D289:E289"/>
    <mergeCell ref="P160:T160"/>
    <mergeCell ref="P209:T209"/>
    <mergeCell ref="A447:Z447"/>
    <mergeCell ref="W17:W18"/>
    <mergeCell ref="A50:Z50"/>
    <mergeCell ref="A434:Z434"/>
    <mergeCell ref="P532:V532"/>
    <mergeCell ref="A515:Z515"/>
    <mergeCell ref="P546:V546"/>
    <mergeCell ref="A321:Z321"/>
    <mergeCell ref="C553:F553"/>
    <mergeCell ref="D142:E142"/>
    <mergeCell ref="A215:Z215"/>
    <mergeCell ref="E554:E555"/>
    <mergeCell ref="P158:T158"/>
    <mergeCell ref="P329:T329"/>
    <mergeCell ref="D139:E139"/>
    <mergeCell ref="A228:Z228"/>
    <mergeCell ref="P95:T95"/>
    <mergeCell ref="P266:T266"/>
    <mergeCell ref="A461:O462"/>
    <mergeCell ref="P331:T331"/>
    <mergeCell ref="C554:C555"/>
    <mergeCell ref="P206:V206"/>
    <mergeCell ref="P104:T104"/>
    <mergeCell ref="P275:T27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D124:E124"/>
    <mergeCell ref="P81:T81"/>
    <mergeCell ref="D195:E195"/>
    <mergeCell ref="P379:T379"/>
    <mergeCell ref="D189:E189"/>
    <mergeCell ref="D360:E360"/>
    <mergeCell ref="D431:E431"/>
    <mergeCell ref="P99:T99"/>
    <mergeCell ref="A55:Z55"/>
    <mergeCell ref="P520:T520"/>
    <mergeCell ref="R1:T1"/>
    <mergeCell ref="P28:T28"/>
    <mergeCell ref="D71:E71"/>
    <mergeCell ref="P150:T150"/>
    <mergeCell ref="P221:T221"/>
    <mergeCell ref="P326:T326"/>
    <mergeCell ref="D332:E332"/>
    <mergeCell ref="A345:O346"/>
    <mergeCell ref="P386:T386"/>
    <mergeCell ref="P392:T392"/>
    <mergeCell ref="A46:O47"/>
    <mergeCell ref="D98:E98"/>
    <mergeCell ref="P30:T30"/>
    <mergeCell ref="D73:E73"/>
    <mergeCell ref="P375:V375"/>
    <mergeCell ref="A374:O375"/>
    <mergeCell ref="P290:T290"/>
    <mergeCell ref="V10:W10"/>
    <mergeCell ref="P366:T366"/>
    <mergeCell ref="D493:E493"/>
    <mergeCell ref="P468:T468"/>
    <mergeCell ref="D474:E474"/>
    <mergeCell ref="D45:E45"/>
    <mergeCell ref="H9:I9"/>
    <mergeCell ref="A49:Z49"/>
    <mergeCell ref="P24:V24"/>
    <mergeCell ref="A36:Z36"/>
    <mergeCell ref="P389:T389"/>
    <mergeCell ref="P545:V545"/>
    <mergeCell ref="P153:V153"/>
    <mergeCell ref="D554:D555"/>
    <mergeCell ref="D70:E70"/>
    <mergeCell ref="A350:O351"/>
    <mergeCell ref="P220:T220"/>
    <mergeCell ref="D312:E312"/>
    <mergeCell ref="P391:T391"/>
    <mergeCell ref="D505:E505"/>
    <mergeCell ref="A363:Z363"/>
    <mergeCell ref="P518:T518"/>
    <mergeCell ref="F554:F555"/>
    <mergeCell ref="D238:E238"/>
    <mergeCell ref="D426:E426"/>
    <mergeCell ref="D486:E486"/>
    <mergeCell ref="D78:E78"/>
    <mergeCell ref="P157:T157"/>
    <mergeCell ref="P328:T328"/>
    <mergeCell ref="D535:E535"/>
    <mergeCell ref="P79:T79"/>
    <mergeCell ref="D473:E473"/>
    <mergeCell ref="D60:E60"/>
    <mergeCell ref="P73:T73"/>
    <mergeCell ref="A513:O514"/>
    <mergeCell ref="P514:V514"/>
    <mergeCell ref="A361:O362"/>
    <mergeCell ref="A432:O433"/>
    <mergeCell ref="D174:E174"/>
    <mergeCell ref="P87:V87"/>
    <mergeCell ref="A352:Z352"/>
    <mergeCell ref="D410:E410"/>
    <mergeCell ref="P451:V451"/>
    <mergeCell ref="D472:E472"/>
    <mergeCell ref="A378:Z378"/>
    <mergeCell ref="P384:T384"/>
    <mergeCell ref="P455:T455"/>
    <mergeCell ref="P249:T249"/>
    <mergeCell ref="D66:E66"/>
    <mergeCell ref="P316:T316"/>
    <mergeCell ref="P443:T443"/>
    <mergeCell ref="D197:E197"/>
    <mergeCell ref="P232:V2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9" spans="2:8" x14ac:dyDescent="0.2">
      <c r="B9" s="47" t="s">
        <v>803</v>
      </c>
      <c r="C9" s="47" t="s">
        <v>798</v>
      </c>
      <c r="D9" s="47"/>
      <c r="E9" s="47"/>
    </row>
    <row r="11" spans="2:8" x14ac:dyDescent="0.2">
      <c r="B11" s="47" t="s">
        <v>803</v>
      </c>
      <c r="C11" s="47" t="s">
        <v>801</v>
      </c>
      <c r="D11" s="47"/>
      <c r="E11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  <row r="21" spans="2:5" x14ac:dyDescent="0.2">
      <c r="B21" s="47" t="s">
        <v>812</v>
      </c>
      <c r="C21" s="47"/>
      <c r="D21" s="47"/>
      <c r="E21" s="47"/>
    </row>
    <row r="22" spans="2:5" x14ac:dyDescent="0.2">
      <c r="B22" s="47" t="s">
        <v>813</v>
      </c>
      <c r="C22" s="47"/>
      <c r="D22" s="47"/>
      <c r="E22" s="47"/>
    </row>
    <row r="23" spans="2:5" x14ac:dyDescent="0.2">
      <c r="B23" s="47" t="s">
        <v>814</v>
      </c>
      <c r="C23" s="47"/>
      <c r="D23" s="47"/>
      <c r="E23" s="47"/>
    </row>
  </sheetData>
  <sheetProtection algorithmName="SHA-512" hashValue="Zc9wxDzSWNDCEKXvvvFsxr0y0D8EZoULAfnQiBKYWUm/RV6f4P41z6ECMPlxy6WsrBn2aABy5QRaNkguSm98HQ==" saltValue="phaSdXiEdb0aOS75yK0W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