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2F69C7E-A92C-45C1-ADFA-59B713D396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Y418" i="1" s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4" i="1" s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Y286" i="1" s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Y280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Y227" i="1" s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Z168" i="1" s="1"/>
  <c r="Z170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4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26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8" i="1" s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4" i="1" s="1"/>
  <c r="P26" i="1"/>
  <c r="X24" i="1"/>
  <c r="X54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56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Z86" i="1" s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Z108" i="1" s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Z126" i="1" s="1"/>
  <c r="BN112" i="1"/>
  <c r="Z114" i="1"/>
  <c r="BN114" i="1"/>
  <c r="Z116" i="1"/>
  <c r="BN116" i="1"/>
  <c r="Z118" i="1"/>
  <c r="BN118" i="1"/>
  <c r="Z122" i="1"/>
  <c r="BN122" i="1"/>
  <c r="Y127" i="1"/>
  <c r="Z130" i="1"/>
  <c r="Z134" i="1" s="1"/>
  <c r="BN130" i="1"/>
  <c r="Z132" i="1"/>
  <c r="BN132" i="1"/>
  <c r="Y135" i="1"/>
  <c r="F556" i="1"/>
  <c r="Z139" i="1"/>
  <c r="Z143" i="1" s="1"/>
  <c r="BN139" i="1"/>
  <c r="Z141" i="1"/>
  <c r="BN141" i="1"/>
  <c r="Y144" i="1"/>
  <c r="Y153" i="1"/>
  <c r="H556" i="1"/>
  <c r="Z157" i="1"/>
  <c r="Z164" i="1" s="1"/>
  <c r="BN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F9" i="1"/>
  <c r="J9" i="1"/>
  <c r="Y53" i="1"/>
  <c r="Y87" i="1"/>
  <c r="Y143" i="1"/>
  <c r="Y165" i="1"/>
  <c r="I556" i="1"/>
  <c r="Y171" i="1"/>
  <c r="BP168" i="1"/>
  <c r="Y548" i="1" s="1"/>
  <c r="BN168" i="1"/>
  <c r="Y547" i="1" s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Y550" i="1" s="1"/>
  <c r="BP190" i="1"/>
  <c r="BN190" i="1"/>
  <c r="Z190" i="1"/>
  <c r="BP194" i="1"/>
  <c r="BN194" i="1"/>
  <c r="Z194" i="1"/>
  <c r="Z205" i="1" s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K556" i="1"/>
  <c r="Y243" i="1"/>
  <c r="Y253" i="1"/>
  <c r="Z266" i="1"/>
  <c r="Z269" i="1" s="1"/>
  <c r="BN266" i="1"/>
  <c r="BP266" i="1"/>
  <c r="Z268" i="1"/>
  <c r="BN268" i="1"/>
  <c r="Y269" i="1"/>
  <c r="Z272" i="1"/>
  <c r="Z279" i="1" s="1"/>
  <c r="BN272" i="1"/>
  <c r="BP272" i="1"/>
  <c r="Z274" i="1"/>
  <c r="BN274" i="1"/>
  <c r="Z276" i="1"/>
  <c r="BN276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Z432" i="1" s="1"/>
  <c r="Y432" i="1"/>
  <c r="Z451" i="1"/>
  <c r="BP449" i="1"/>
  <c r="BN449" i="1"/>
  <c r="Z449" i="1"/>
  <c r="Y451" i="1"/>
  <c r="Y279" i="1"/>
  <c r="Y285" i="1"/>
  <c r="BP282" i="1"/>
  <c r="BN282" i="1"/>
  <c r="Z282" i="1"/>
  <c r="Z285" i="1" s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Z313" i="1" s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Z369" i="1" s="1"/>
  <c r="BP368" i="1"/>
  <c r="BN368" i="1"/>
  <c r="Z368" i="1"/>
  <c r="Y370" i="1"/>
  <c r="Y375" i="1"/>
  <c r="BP372" i="1"/>
  <c r="BN372" i="1"/>
  <c r="Z372" i="1"/>
  <c r="Z374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Z49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Z544" i="1" s="1"/>
  <c r="BP542" i="1"/>
  <c r="BN542" i="1"/>
  <c r="Z542" i="1"/>
  <c r="Y549" i="1" l="1"/>
  <c r="Z531" i="1"/>
  <c r="Z475" i="1"/>
  <c r="Z334" i="1"/>
  <c r="Z226" i="1"/>
  <c r="X549" i="1"/>
  <c r="Z513" i="1"/>
  <c r="Z489" i="1"/>
  <c r="Z361" i="1"/>
  <c r="Z345" i="1"/>
  <c r="Z297" i="1"/>
  <c r="Z186" i="1"/>
  <c r="Z551" i="1" s="1"/>
  <c r="Z263" i="1"/>
  <c r="Y546" i="1"/>
</calcChain>
</file>

<file path=xl/sharedStrings.xml><?xml version="1.0" encoding="utf-8"?>
<sst xmlns="http://schemas.openxmlformats.org/spreadsheetml/2006/main" count="2422" uniqueCount="815">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</sst>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1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485" fillId="0" borderId="41" xfId="0" applyFont="1" applyBorder="1" applyAlignment="1">
      <alignment horizontal="left" vertical="center" wrapText="1"/>
    </xf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0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461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6" zoomScaleNormal="100" zoomScaleSheetLayoutView="100" workbookViewId="0">
      <selection activeCell="AC552" sqref="AC552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65" t="s">
        <v>0</v>
      </c>
      <c r="E1" s="415"/>
      <c r="F1" s="415"/>
      <c r="G1" s="12" t="s">
        <v>1</v>
      </c>
      <c r="H1" s="465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7" t="s">
        <v>8</v>
      </c>
      <c r="B5" s="441"/>
      <c r="C5" s="442"/>
      <c r="D5" s="472"/>
      <c r="E5" s="473"/>
      <c r="F5" s="729" t="s">
        <v>9</v>
      </c>
      <c r="G5" s="442"/>
      <c r="H5" s="472"/>
      <c r="I5" s="663"/>
      <c r="J5" s="663"/>
      <c r="K5" s="663"/>
      <c r="L5" s="663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8" t="s">
        <v>12</v>
      </c>
      <c r="W5" s="526"/>
      <c r="AB5" s="51"/>
      <c r="AC5" s="51"/>
      <c r="AD5" s="51"/>
      <c r="AE5" s="51"/>
    </row>
    <row r="6" spans="1:32" s="379" customFormat="1" ht="24" customHeight="1" x14ac:dyDescent="0.2">
      <c r="A6" s="527" t="s">
        <v>13</v>
      </c>
      <c r="B6" s="441"/>
      <c r="C6" s="442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1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576"/>
      <c r="V7" s="650"/>
      <c r="W7" s="651"/>
      <c r="AB7" s="51"/>
      <c r="AC7" s="51"/>
      <c r="AD7" s="51"/>
      <c r="AE7" s="51"/>
    </row>
    <row r="8" spans="1:32" s="379" customFormat="1" ht="25.5" customHeight="1" x14ac:dyDescent="0.2">
      <c r="A8" s="768" t="s">
        <v>18</v>
      </c>
      <c r="B8" s="396"/>
      <c r="C8" s="397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0.375</v>
      </c>
      <c r="R8" s="447"/>
      <c r="T8" s="393"/>
      <c r="U8" s="576"/>
      <c r="V8" s="650"/>
      <c r="W8" s="651"/>
      <c r="AB8" s="51"/>
      <c r="AC8" s="51"/>
      <c r="AD8" s="51"/>
      <c r="AE8" s="51"/>
    </row>
    <row r="9" spans="1:32" s="379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7"/>
      <c r="E9" s="400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0"/>
      <c r="P9" s="26" t="s">
        <v>20</v>
      </c>
      <c r="Q9" s="521"/>
      <c r="R9" s="522"/>
      <c r="T9" s="393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7"/>
      <c r="E10" s="400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7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586"/>
      <c r="R10" s="587"/>
      <c r="U10" s="24" t="s">
        <v>22</v>
      </c>
      <c r="V10" s="430" t="s">
        <v>23</v>
      </c>
      <c r="W10" s="431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0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3"/>
      <c r="AB12" s="51"/>
      <c r="AC12" s="51"/>
      <c r="AD12" s="51"/>
      <c r="AE12" s="51"/>
    </row>
    <row r="13" spans="1:32" s="379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0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6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7"/>
      <c r="Q16" s="557"/>
      <c r="R16" s="557"/>
      <c r="S16" s="557"/>
      <c r="T16" s="5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1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65" t="s">
        <v>50</v>
      </c>
      <c r="V17" s="442"/>
      <c r="W17" s="426" t="s">
        <v>51</v>
      </c>
      <c r="X17" s="426" t="s">
        <v>52</v>
      </c>
      <c r="Y17" s="766" t="s">
        <v>53</v>
      </c>
      <c r="Z17" s="426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4"/>
      <c r="AF17" s="725"/>
      <c r="AG17" s="514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7" t="s">
        <v>60</v>
      </c>
      <c r="V18" s="377" t="s">
        <v>61</v>
      </c>
      <c r="W18" s="427"/>
      <c r="X18" s="427"/>
      <c r="Y18" s="767"/>
      <c r="Z18" s="427"/>
      <c r="AA18" s="639"/>
      <c r="AB18" s="639"/>
      <c r="AC18" s="639"/>
      <c r="AD18" s="726"/>
      <c r="AE18" s="727"/>
      <c r="AF18" s="728"/>
      <c r="AG18" s="515"/>
      <c r="BD18" s="393"/>
    </row>
    <row r="19" spans="1:68" ht="27.75" customHeight="1" x14ac:dyDescent="0.2">
      <c r="A19" s="466" t="s">
        <v>62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8"/>
      <c r="AB19" s="48"/>
      <c r="AC19" s="48"/>
    </row>
    <row r="20" spans="1:68" ht="16.5" customHeight="1" x14ac:dyDescent="0.25">
      <c r="A20" s="398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6"/>
      <c r="AB20" s="376"/>
      <c r="AC20" s="376"/>
    </row>
    <row r="21" spans="1:68" ht="14.25" customHeight="1" x14ac:dyDescent="0.25">
      <c r="A21" s="401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5"/>
      <c r="AB21" s="375"/>
      <c r="AC21" s="3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5" t="s">
        <v>69</v>
      </c>
      <c r="Q23" s="396"/>
      <c r="R23" s="396"/>
      <c r="S23" s="396"/>
      <c r="T23" s="396"/>
      <c r="U23" s="396"/>
      <c r="V23" s="397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5" t="s">
        <v>69</v>
      </c>
      <c r="Q24" s="396"/>
      <c r="R24" s="396"/>
      <c r="S24" s="396"/>
      <c r="T24" s="396"/>
      <c r="U24" s="396"/>
      <c r="V24" s="397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5"/>
      <c r="AB25" s="375"/>
      <c r="AC25" s="375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2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5" t="s">
        <v>69</v>
      </c>
      <c r="Q34" s="396"/>
      <c r="R34" s="396"/>
      <c r="S34" s="396"/>
      <c r="T34" s="396"/>
      <c r="U34" s="396"/>
      <c r="V34" s="397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5" t="s">
        <v>69</v>
      </c>
      <c r="Q35" s="396"/>
      <c r="R35" s="396"/>
      <c r="S35" s="396"/>
      <c r="T35" s="396"/>
      <c r="U35" s="396"/>
      <c r="V35" s="397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93"/>
      <c r="AA36" s="375"/>
      <c r="AB36" s="375"/>
      <c r="AC36" s="375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2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5" t="s">
        <v>69</v>
      </c>
      <c r="Q38" s="396"/>
      <c r="R38" s="396"/>
      <c r="S38" s="396"/>
      <c r="T38" s="396"/>
      <c r="U38" s="396"/>
      <c r="V38" s="397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5" t="s">
        <v>69</v>
      </c>
      <c r="Q39" s="396"/>
      <c r="R39" s="396"/>
      <c r="S39" s="396"/>
      <c r="T39" s="396"/>
      <c r="U39" s="396"/>
      <c r="V39" s="397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375"/>
      <c r="AB40" s="375"/>
      <c r="AC40" s="375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2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5" t="s">
        <v>69</v>
      </c>
      <c r="Q42" s="396"/>
      <c r="R42" s="396"/>
      <c r="S42" s="396"/>
      <c r="T42" s="396"/>
      <c r="U42" s="396"/>
      <c r="V42" s="397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5" t="s">
        <v>69</v>
      </c>
      <c r="Q43" s="396"/>
      <c r="R43" s="396"/>
      <c r="S43" s="396"/>
      <c r="T43" s="396"/>
      <c r="U43" s="396"/>
      <c r="V43" s="397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3"/>
      <c r="AA44" s="375"/>
      <c r="AB44" s="375"/>
      <c r="AC44" s="375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2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5" t="s">
        <v>69</v>
      </c>
      <c r="Q46" s="396"/>
      <c r="R46" s="396"/>
      <c r="S46" s="396"/>
      <c r="T46" s="396"/>
      <c r="U46" s="396"/>
      <c r="V46" s="397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5" t="s">
        <v>69</v>
      </c>
      <c r="Q47" s="396"/>
      <c r="R47" s="396"/>
      <c r="S47" s="396"/>
      <c r="T47" s="396"/>
      <c r="U47" s="396"/>
      <c r="V47" s="397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6" t="s">
        <v>102</v>
      </c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48"/>
      <c r="AB48" s="48"/>
      <c r="AC48" s="48"/>
    </row>
    <row r="49" spans="1:68" ht="16.5" customHeight="1" x14ac:dyDescent="0.25">
      <c r="A49" s="398" t="s">
        <v>103</v>
      </c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76"/>
      <c r="AB49" s="376"/>
      <c r="AC49" s="376"/>
    </row>
    <row r="50" spans="1:68" ht="14.25" customHeight="1" x14ac:dyDescent="0.25">
      <c r="A50" s="401" t="s">
        <v>104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100</v>
      </c>
      <c r="Y51" s="383">
        <f>IFERROR(IF(X51="",0,CEILING((X51/$H51),1)*$H51),"")</f>
        <v>108</v>
      </c>
      <c r="Z51" s="36">
        <f>IFERROR(IF(Y51=0,"",ROUNDUP(Y51/H51,0)*0.02175),"")</f>
        <v>0.21749999999999997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104.44444444444444</v>
      </c>
      <c r="BN51" s="64">
        <f>IFERROR(Y51*I51/H51,"0")</f>
        <v>112.8</v>
      </c>
      <c r="BO51" s="64">
        <f>IFERROR(1/J51*(X51/H51),"0")</f>
        <v>0.16534391534391535</v>
      </c>
      <c r="BP51" s="64">
        <f>IFERROR(1/J51*(Y51/H51),"0")</f>
        <v>0.17857142857142855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135</v>
      </c>
      <c r="Y52" s="383">
        <f>IFERROR(IF(X52="",0,CEILING((X52/$H52),1)*$H52),"")</f>
        <v>135</v>
      </c>
      <c r="Z52" s="36">
        <f>IFERROR(IF(Y52=0,"",ROUNDUP(Y52/H52,0)*0.00753),"")</f>
        <v>0.3765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145</v>
      </c>
      <c r="BN52" s="64">
        <f>IFERROR(Y52*I52/H52,"0")</f>
        <v>145</v>
      </c>
      <c r="BO52" s="64">
        <f>IFERROR(1/J52*(X52/H52),"0")</f>
        <v>0.32051282051282048</v>
      </c>
      <c r="BP52" s="64">
        <f>IFERROR(1/J52*(Y52/H52),"0")</f>
        <v>0.32051282051282048</v>
      </c>
    </row>
    <row r="53" spans="1:68" x14ac:dyDescent="0.2">
      <c r="A53" s="392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5" t="s">
        <v>69</v>
      </c>
      <c r="Q53" s="396"/>
      <c r="R53" s="396"/>
      <c r="S53" s="396"/>
      <c r="T53" s="396"/>
      <c r="U53" s="396"/>
      <c r="V53" s="397"/>
      <c r="W53" s="37" t="s">
        <v>70</v>
      </c>
      <c r="X53" s="384">
        <f>IFERROR(X51/H51,"0")+IFERROR(X52/H52,"0")</f>
        <v>59.25925925925926</v>
      </c>
      <c r="Y53" s="384">
        <f>IFERROR(Y51/H51,"0")+IFERROR(Y52/H52,"0")</f>
        <v>60</v>
      </c>
      <c r="Z53" s="384">
        <f>IFERROR(IF(Z51="",0,Z51),"0")+IFERROR(IF(Z52="",0,Z52),"0")</f>
        <v>0.59399999999999997</v>
      </c>
      <c r="AA53" s="385"/>
      <c r="AB53" s="385"/>
      <c r="AC53" s="38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5" t="s">
        <v>69</v>
      </c>
      <c r="Q54" s="396"/>
      <c r="R54" s="396"/>
      <c r="S54" s="396"/>
      <c r="T54" s="396"/>
      <c r="U54" s="396"/>
      <c r="V54" s="397"/>
      <c r="W54" s="37" t="s">
        <v>68</v>
      </c>
      <c r="X54" s="384">
        <f>IFERROR(SUM(X51:X52),"0")</f>
        <v>235</v>
      </c>
      <c r="Y54" s="384">
        <f>IFERROR(SUM(Y51:Y52),"0")</f>
        <v>243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376"/>
      <c r="AB55" s="376"/>
      <c r="AC55" s="376"/>
    </row>
    <row r="56" spans="1:68" ht="14.25" customHeight="1" x14ac:dyDescent="0.25">
      <c r="A56" s="401" t="s">
        <v>112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3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300</v>
      </c>
      <c r="Y57" s="383">
        <f>IFERROR(IF(X57="",0,CEILING((X57/$H57),1)*$H57),"")</f>
        <v>302.40000000000003</v>
      </c>
      <c r="Z57" s="36">
        <f>IFERROR(IF(Y57=0,"",ROUNDUP(Y57/H57,0)*0.02175),"")</f>
        <v>0.60899999999999999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313.33333333333331</v>
      </c>
      <c r="BN57" s="64">
        <f>IFERROR(Y57*I57/H57,"0")</f>
        <v>315.83999999999997</v>
      </c>
      <c r="BO57" s="64">
        <f>IFERROR(1/J57*(X57/H57),"0")</f>
        <v>0.49603174603174593</v>
      </c>
      <c r="BP57" s="64">
        <f>IFERROR(1/J57*(Y57/H57),"0")</f>
        <v>0.5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495</v>
      </c>
      <c r="Y59" s="383">
        <f>IFERROR(IF(X59="",0,CEILING((X59/$H59),1)*$H59),"")</f>
        <v>495</v>
      </c>
      <c r="Z59" s="36">
        <f>IFERROR(IF(Y59=0,"",ROUNDUP(Y59/H59,0)*0.00937),"")</f>
        <v>1.0306999999999999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521.40000000000009</v>
      </c>
      <c r="BN59" s="64">
        <f>IFERROR(Y59*I59/H59,"0")</f>
        <v>521.40000000000009</v>
      </c>
      <c r="BO59" s="64">
        <f>IFERROR(1/J59*(X59/H59),"0")</f>
        <v>0.91666666666666663</v>
      </c>
      <c r="BP59" s="64">
        <f>IFERROR(1/J59*(Y59/H59),"0")</f>
        <v>0.91666666666666663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2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5" t="s">
        <v>69</v>
      </c>
      <c r="Q61" s="396"/>
      <c r="R61" s="396"/>
      <c r="S61" s="396"/>
      <c r="T61" s="396"/>
      <c r="U61" s="396"/>
      <c r="V61" s="397"/>
      <c r="W61" s="37" t="s">
        <v>70</v>
      </c>
      <c r="X61" s="384">
        <f>IFERROR(X57/H57,"0")+IFERROR(X58/H58,"0")+IFERROR(X59/H59,"0")+IFERROR(X60/H60,"0")</f>
        <v>137.77777777777777</v>
      </c>
      <c r="Y61" s="384">
        <f>IFERROR(Y57/H57,"0")+IFERROR(Y58/H58,"0")+IFERROR(Y59/H59,"0")+IFERROR(Y60/H60,"0")</f>
        <v>138</v>
      </c>
      <c r="Z61" s="384">
        <f>IFERROR(IF(Z57="",0,Z57),"0")+IFERROR(IF(Z58="",0,Z58),"0")+IFERROR(IF(Z59="",0,Z59),"0")+IFERROR(IF(Z60="",0,Z60),"0")</f>
        <v>1.6396999999999999</v>
      </c>
      <c r="AA61" s="385"/>
      <c r="AB61" s="385"/>
      <c r="AC61" s="38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5" t="s">
        <v>69</v>
      </c>
      <c r="Q62" s="396"/>
      <c r="R62" s="396"/>
      <c r="S62" s="396"/>
      <c r="T62" s="396"/>
      <c r="U62" s="396"/>
      <c r="V62" s="397"/>
      <c r="W62" s="37" t="s">
        <v>68</v>
      </c>
      <c r="X62" s="384">
        <f>IFERROR(SUM(X57:X60),"0")</f>
        <v>795</v>
      </c>
      <c r="Y62" s="384">
        <f>IFERROR(SUM(Y57:Y60),"0")</f>
        <v>797.40000000000009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76"/>
      <c r="AB63" s="376"/>
      <c r="AC63" s="376"/>
    </row>
    <row r="64" spans="1:68" ht="14.25" customHeight="1" x14ac:dyDescent="0.25">
      <c r="A64" s="401" t="s">
        <v>112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75"/>
      <c r="AB64" s="375"/>
      <c r="AC64" s="375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4301011540</v>
      </c>
      <c r="D66" s="386">
        <v>4607091385670</v>
      </c>
      <c r="E66" s="387"/>
      <c r="F66" s="381">
        <v>1.4</v>
      </c>
      <c r="G66" s="32">
        <v>8</v>
      </c>
      <c r="H66" s="381">
        <v>11.2</v>
      </c>
      <c r="I66" s="381">
        <v>11.68</v>
      </c>
      <c r="J66" s="32">
        <v>56</v>
      </c>
      <c r="K66" s="32" t="s">
        <v>107</v>
      </c>
      <c r="L66" s="32"/>
      <c r="M66" s="33" t="s">
        <v>127</v>
      </c>
      <c r="N66" s="33"/>
      <c r="O66" s="32">
        <v>50</v>
      </c>
      <c r="P66" s="5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128</v>
      </c>
      <c r="C67" s="31">
        <v>4301011380</v>
      </c>
      <c r="D67" s="386">
        <v>4607091385670</v>
      </c>
      <c r="E67" s="387"/>
      <c r="F67" s="381">
        <v>1.35</v>
      </c>
      <c r="G67" s="32">
        <v>8</v>
      </c>
      <c r="H67" s="381">
        <v>10.8</v>
      </c>
      <c r="I67" s="381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7" s="389"/>
      <c r="R67" s="389"/>
      <c r="S67" s="389"/>
      <c r="T67" s="390"/>
      <c r="U67" s="34"/>
      <c r="V67" s="34"/>
      <c r="W67" s="35" t="s">
        <v>68</v>
      </c>
      <c r="X67" s="382">
        <v>180</v>
      </c>
      <c r="Y67" s="383">
        <f t="shared" si="6"/>
        <v>183.60000000000002</v>
      </c>
      <c r="Z67" s="36">
        <f t="shared" si="7"/>
        <v>0.36974999999999997</v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187.99999999999997</v>
      </c>
      <c r="BN67" s="64">
        <f t="shared" si="9"/>
        <v>191.76000000000002</v>
      </c>
      <c r="BO67" s="64">
        <f t="shared" si="10"/>
        <v>0.29761904761904756</v>
      </c>
      <c r="BP67" s="64">
        <f t="shared" si="11"/>
        <v>0.30357142857142855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300</v>
      </c>
      <c r="Y69" s="383">
        <f t="shared" si="6"/>
        <v>302.40000000000003</v>
      </c>
      <c r="Z69" s="36">
        <f t="shared" si="7"/>
        <v>0.60899999999999999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313.33333333333331</v>
      </c>
      <c r="BN69" s="64">
        <f t="shared" si="9"/>
        <v>315.83999999999997</v>
      </c>
      <c r="BO69" s="64">
        <f t="shared" si="10"/>
        <v>0.49603174603174593</v>
      </c>
      <c r="BP69" s="64">
        <f t="shared" si="11"/>
        <v>0.5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40</v>
      </c>
      <c r="Y71" s="383">
        <f t="shared" si="6"/>
        <v>44.8</v>
      </c>
      <c r="Z71" s="36">
        <f t="shared" si="7"/>
        <v>8.6999999999999994E-2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41.714285714285715</v>
      </c>
      <c r="BN71" s="64">
        <f t="shared" si="9"/>
        <v>46.720000000000006</v>
      </c>
      <c r="BO71" s="64">
        <f t="shared" si="10"/>
        <v>6.3775510204081634E-2</v>
      </c>
      <c r="BP71" s="64">
        <f t="shared" si="11"/>
        <v>7.1428571428571425E-2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10</v>
      </c>
      <c r="Y72" s="383">
        <f t="shared" si="6"/>
        <v>12</v>
      </c>
      <c r="Z72" s="36">
        <f>IFERROR(IF(Y72=0,"",ROUNDUP(Y72/H72,0)*0.00753),"")</f>
        <v>3.0120000000000001E-2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10.666666666666666</v>
      </c>
      <c r="BN72" s="64">
        <f t="shared" si="9"/>
        <v>12.800000000000002</v>
      </c>
      <c r="BO72" s="64">
        <f t="shared" si="10"/>
        <v>2.1367521367521368E-2</v>
      </c>
      <c r="BP72" s="64">
        <f t="shared" si="11"/>
        <v>2.564102564102564E-2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127</v>
      </c>
      <c r="N73" s="33"/>
      <c r="O73" s="32">
        <v>50</v>
      </c>
      <c r="P73" s="3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284</v>
      </c>
      <c r="Y73" s="383">
        <f t="shared" si="6"/>
        <v>284</v>
      </c>
      <c r="Z73" s="36">
        <f t="shared" ref="Z73:Z79" si="12">IFERROR(IF(Y73=0,"",ROUNDUP(Y73/H73,0)*0.00937),"")</f>
        <v>0.66527000000000003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301.04000000000002</v>
      </c>
      <c r="BN73" s="64">
        <f t="shared" si="9"/>
        <v>301.04000000000002</v>
      </c>
      <c r="BO73" s="64">
        <f t="shared" si="10"/>
        <v>0.59166666666666667</v>
      </c>
      <c r="BP73" s="64">
        <f t="shared" si="11"/>
        <v>0.59166666666666667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127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315</v>
      </c>
      <c r="Y79" s="383">
        <f t="shared" si="6"/>
        <v>315</v>
      </c>
      <c r="Z79" s="36">
        <f t="shared" si="12"/>
        <v>0.65590000000000004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329.70000000000005</v>
      </c>
      <c r="BN79" s="64">
        <f t="shared" si="9"/>
        <v>329.70000000000005</v>
      </c>
      <c r="BO79" s="64">
        <f t="shared" si="10"/>
        <v>0.58333333333333337</v>
      </c>
      <c r="BP79" s="64">
        <f t="shared" si="11"/>
        <v>0.58333333333333337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88</v>
      </c>
      <c r="Y80" s="383">
        <f t="shared" si="6"/>
        <v>89.600000000000009</v>
      </c>
      <c r="Z80" s="36">
        <f>IFERROR(IF(Y80=0,"",ROUNDUP(Y80/H80,0)*0.00753),"")</f>
        <v>0.21084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93.499999999999986</v>
      </c>
      <c r="BN80" s="64">
        <f t="shared" si="9"/>
        <v>95.2</v>
      </c>
      <c r="BO80" s="64">
        <f t="shared" si="10"/>
        <v>0.17628205128205127</v>
      </c>
      <c r="BP80" s="64">
        <f t="shared" si="11"/>
        <v>0.17948717948717949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127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6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675</v>
      </c>
      <c r="Y84" s="383">
        <f t="shared" si="6"/>
        <v>675</v>
      </c>
      <c r="Z84" s="36">
        <f>IFERROR(IF(Y84=0,"",ROUNDUP(Y84/H84,0)*0.00937),"")</f>
        <v>1.4055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711</v>
      </c>
      <c r="BN84" s="64">
        <f t="shared" si="9"/>
        <v>711</v>
      </c>
      <c r="BO84" s="64">
        <f t="shared" si="10"/>
        <v>1.25</v>
      </c>
      <c r="BP84" s="64">
        <f t="shared" si="11"/>
        <v>1.25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127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2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5" t="s">
        <v>69</v>
      </c>
      <c r="Q86" s="396"/>
      <c r="R86" s="396"/>
      <c r="S86" s="396"/>
      <c r="T86" s="396"/>
      <c r="U86" s="396"/>
      <c r="V86" s="397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369.84920634920638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372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4.0333800000000002</v>
      </c>
      <c r="AA86" s="385"/>
      <c r="AB86" s="385"/>
      <c r="AC86" s="38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5" t="s">
        <v>69</v>
      </c>
      <c r="Q87" s="396"/>
      <c r="R87" s="396"/>
      <c r="S87" s="396"/>
      <c r="T87" s="396"/>
      <c r="U87" s="396"/>
      <c r="V87" s="397"/>
      <c r="W87" s="37" t="s">
        <v>68</v>
      </c>
      <c r="X87" s="384">
        <f>IFERROR(SUM(X65:X85),"0")</f>
        <v>1892</v>
      </c>
      <c r="Y87" s="384">
        <f>IFERROR(SUM(Y65:Y85),"0")</f>
        <v>1906.4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375"/>
      <c r="AB88" s="375"/>
      <c r="AC88" s="375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127</v>
      </c>
      <c r="N90" s="33"/>
      <c r="O90" s="32">
        <v>50</v>
      </c>
      <c r="P90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3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2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5" t="s">
        <v>69</v>
      </c>
      <c r="Q92" s="396"/>
      <c r="R92" s="396"/>
      <c r="S92" s="396"/>
      <c r="T92" s="396"/>
      <c r="U92" s="396"/>
      <c r="V92" s="397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5" t="s">
        <v>69</v>
      </c>
      <c r="Q93" s="396"/>
      <c r="R93" s="396"/>
      <c r="S93" s="396"/>
      <c r="T93" s="396"/>
      <c r="U93" s="396"/>
      <c r="V93" s="397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393"/>
      <c r="Z94" s="393"/>
      <c r="AA94" s="375"/>
      <c r="AB94" s="375"/>
      <c r="AC94" s="375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1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8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4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3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52.5</v>
      </c>
      <c r="Y107" s="383">
        <f t="shared" si="13"/>
        <v>53.199999999999996</v>
      </c>
      <c r="Z107" s="36">
        <f>IFERROR(IF(Y107=0,"",ROUNDUP(Y107/H107,0)*0.00753),"")</f>
        <v>0.14307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57.900000000000006</v>
      </c>
      <c r="BN107" s="64">
        <f t="shared" si="15"/>
        <v>58.672000000000004</v>
      </c>
      <c r="BO107" s="64">
        <f t="shared" si="16"/>
        <v>0.12019230769230768</v>
      </c>
      <c r="BP107" s="64">
        <f t="shared" si="17"/>
        <v>0.12179487179487179</v>
      </c>
    </row>
    <row r="108" spans="1:68" x14ac:dyDescent="0.2">
      <c r="A108" s="392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5" t="s">
        <v>69</v>
      </c>
      <c r="Q108" s="396"/>
      <c r="R108" s="396"/>
      <c r="S108" s="396"/>
      <c r="T108" s="396"/>
      <c r="U108" s="396"/>
      <c r="V108" s="397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18.75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19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0.14307</v>
      </c>
      <c r="AA108" s="385"/>
      <c r="AB108" s="385"/>
      <c r="AC108" s="38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5" t="s">
        <v>69</v>
      </c>
      <c r="Q109" s="396"/>
      <c r="R109" s="396"/>
      <c r="S109" s="396"/>
      <c r="T109" s="396"/>
      <c r="U109" s="396"/>
      <c r="V109" s="397"/>
      <c r="W109" s="37" t="s">
        <v>68</v>
      </c>
      <c r="X109" s="384">
        <f>IFERROR(SUM(X95:X107),"0")</f>
        <v>52.5</v>
      </c>
      <c r="Y109" s="384">
        <f>IFERROR(SUM(Y95:Y107),"0")</f>
        <v>53.199999999999996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375"/>
      <c r="AB110" s="375"/>
      <c r="AC110" s="375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127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100</v>
      </c>
      <c r="Y112" s="383">
        <f t="shared" si="18"/>
        <v>100.80000000000001</v>
      </c>
      <c r="Z112" s="36">
        <f>IFERROR(IF(Y112=0,"",ROUNDUP(Y112/H112,0)*0.02175),"")</f>
        <v>0.26100000000000001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106.71428571428572</v>
      </c>
      <c r="BN112" s="64">
        <f t="shared" si="20"/>
        <v>107.56800000000001</v>
      </c>
      <c r="BO112" s="64">
        <f t="shared" si="21"/>
        <v>0.21258503401360543</v>
      </c>
      <c r="BP112" s="64">
        <f t="shared" si="22"/>
        <v>0.21428571428571427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20</v>
      </c>
      <c r="Y113" s="383">
        <f t="shared" si="18"/>
        <v>25.200000000000003</v>
      </c>
      <c r="Z113" s="36">
        <f>IFERROR(IF(Y113=0,"",ROUNDUP(Y113/H113,0)*0.02175),"")</f>
        <v>6.5250000000000002E-2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21.342857142857142</v>
      </c>
      <c r="BN113" s="64">
        <f t="shared" si="20"/>
        <v>26.892000000000003</v>
      </c>
      <c r="BO113" s="64">
        <f t="shared" si="21"/>
        <v>4.2517006802721087E-2</v>
      </c>
      <c r="BP113" s="64">
        <f t="shared" si="22"/>
        <v>5.3571428571428568E-2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82.5</v>
      </c>
      <c r="Y116" s="383">
        <f t="shared" si="18"/>
        <v>84.48</v>
      </c>
      <c r="Z116" s="36">
        <f>IFERROR(IF(Y116=0,"",ROUNDUP(Y116/H116,0)*0.00753),"")</f>
        <v>0.24096000000000001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91.5</v>
      </c>
      <c r="BN116" s="64">
        <f t="shared" si="20"/>
        <v>93.695999999999998</v>
      </c>
      <c r="BO116" s="64">
        <f t="shared" si="21"/>
        <v>0.2003205128205128</v>
      </c>
      <c r="BP116" s="64">
        <f t="shared" si="22"/>
        <v>0.20512820512820512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127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540</v>
      </c>
      <c r="Y117" s="383">
        <f t="shared" si="18"/>
        <v>540</v>
      </c>
      <c r="Z117" s="36">
        <f>IFERROR(IF(Y117=0,"",ROUNDUP(Y117/H117,0)*0.00753),"")</f>
        <v>1.506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594.39999999999986</v>
      </c>
      <c r="BN117" s="64">
        <f t="shared" si="20"/>
        <v>594.39999999999986</v>
      </c>
      <c r="BO117" s="64">
        <f t="shared" si="21"/>
        <v>1.2820512820512819</v>
      </c>
      <c r="BP117" s="64">
        <f t="shared" si="22"/>
        <v>1.2820512820512819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127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127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127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127</v>
      </c>
      <c r="N121" s="33"/>
      <c r="O121" s="32">
        <v>40</v>
      </c>
      <c r="P121" s="738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15</v>
      </c>
      <c r="Y122" s="383">
        <f t="shared" si="18"/>
        <v>15</v>
      </c>
      <c r="Z122" s="36">
        <f>IFERROR(IF(Y122=0,"",ROUNDUP(Y122/H122,0)*0.00753),"")</f>
        <v>3.7650000000000003E-2</v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16.36</v>
      </c>
      <c r="BN122" s="64">
        <f t="shared" si="20"/>
        <v>16.36</v>
      </c>
      <c r="BO122" s="64">
        <f t="shared" si="21"/>
        <v>3.2051282051282048E-2</v>
      </c>
      <c r="BP122" s="64">
        <f t="shared" si="22"/>
        <v>3.2051282051282048E-2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127</v>
      </c>
      <c r="N124" s="33"/>
      <c r="O124" s="32">
        <v>40</v>
      </c>
      <c r="P124" s="769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2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5" t="s">
        <v>69</v>
      </c>
      <c r="Q126" s="396"/>
      <c r="R126" s="396"/>
      <c r="S126" s="396"/>
      <c r="T126" s="396"/>
      <c r="U126" s="396"/>
      <c r="V126" s="397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250.53571428571428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252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2.1108600000000002</v>
      </c>
      <c r="AA126" s="385"/>
      <c r="AB126" s="385"/>
      <c r="AC126" s="38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5" t="s">
        <v>69</v>
      </c>
      <c r="Q127" s="396"/>
      <c r="R127" s="396"/>
      <c r="S127" s="396"/>
      <c r="T127" s="396"/>
      <c r="U127" s="396"/>
      <c r="V127" s="397"/>
      <c r="W127" s="37" t="s">
        <v>68</v>
      </c>
      <c r="X127" s="384">
        <f>IFERROR(SUM(X111:X125),"0")</f>
        <v>757.5</v>
      </c>
      <c r="Y127" s="384">
        <f>IFERROR(SUM(Y111:Y125),"0")</f>
        <v>765.48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3"/>
      <c r="X128" s="393"/>
      <c r="Y128" s="393"/>
      <c r="Z128" s="393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60</v>
      </c>
      <c r="Y129" s="383">
        <f>IFERROR(IF(X129="",0,CEILING((X129/$H129),1)*$H129),"")</f>
        <v>67.2</v>
      </c>
      <c r="Z129" s="36">
        <f>IFERROR(IF(Y129=0,"",ROUNDUP(Y129/H129,0)*0.02175),"")</f>
        <v>0.17399999999999999</v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64.028571428571425</v>
      </c>
      <c r="BN129" s="64">
        <f>IFERROR(Y129*I129/H129,"0")</f>
        <v>71.712000000000003</v>
      </c>
      <c r="BO129" s="64">
        <f>IFERROR(1/J129*(X129/H129),"0")</f>
        <v>0.12755102040816324</v>
      </c>
      <c r="BP129" s="64">
        <f>IFERROR(1/J129*(Y129/H129),"0")</f>
        <v>0.14285714285714285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33</v>
      </c>
      <c r="Y132" s="383">
        <f>IFERROR(IF(X132="",0,CEILING((X132/$H132),1)*$H132),"")</f>
        <v>33.659999999999997</v>
      </c>
      <c r="Z132" s="36">
        <f>IFERROR(IF(Y132=0,"",ROUNDUP(Y132/H132,0)*0.00753),"")</f>
        <v>0.12801000000000001</v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37.633333333333333</v>
      </c>
      <c r="BN132" s="64">
        <f>IFERROR(Y132*I132/H132,"0")</f>
        <v>38.385999999999996</v>
      </c>
      <c r="BO132" s="64">
        <f>IFERROR(1/J132*(X132/H132),"0")</f>
        <v>0.10683760683760685</v>
      </c>
      <c r="BP132" s="64">
        <f>IFERROR(1/J132*(Y132/H132),"0")</f>
        <v>0.10897435897435898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127</v>
      </c>
      <c r="N133" s="33"/>
      <c r="O133" s="32">
        <v>30</v>
      </c>
      <c r="P133" s="7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2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5" t="s">
        <v>69</v>
      </c>
      <c r="Q134" s="396"/>
      <c r="R134" s="396"/>
      <c r="S134" s="396"/>
      <c r="T134" s="396"/>
      <c r="U134" s="396"/>
      <c r="V134" s="397"/>
      <c r="W134" s="37" t="s">
        <v>70</v>
      </c>
      <c r="X134" s="384">
        <f>IFERROR(X129/H129,"0")+IFERROR(X130/H130,"0")+IFERROR(X131/H131,"0")+IFERROR(X132/H132,"0")+IFERROR(X133/H133,"0")</f>
        <v>23.80952380952381</v>
      </c>
      <c r="Y134" s="384">
        <f>IFERROR(Y129/H129,"0")+IFERROR(Y130/H130,"0")+IFERROR(Y131/H131,"0")+IFERROR(Y132/H132,"0")+IFERROR(Y133/H133,"0")</f>
        <v>25</v>
      </c>
      <c r="Z134" s="384">
        <f>IFERROR(IF(Z129="",0,Z129),"0")+IFERROR(IF(Z130="",0,Z130),"0")+IFERROR(IF(Z131="",0,Z131),"0")+IFERROR(IF(Z132="",0,Z132),"0")+IFERROR(IF(Z133="",0,Z133),"0")</f>
        <v>0.30201</v>
      </c>
      <c r="AA134" s="385"/>
      <c r="AB134" s="385"/>
      <c r="AC134" s="38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5" t="s">
        <v>69</v>
      </c>
      <c r="Q135" s="396"/>
      <c r="R135" s="396"/>
      <c r="S135" s="396"/>
      <c r="T135" s="396"/>
      <c r="U135" s="396"/>
      <c r="V135" s="397"/>
      <c r="W135" s="37" t="s">
        <v>68</v>
      </c>
      <c r="X135" s="384">
        <f>IFERROR(SUM(X129:X133),"0")</f>
        <v>93</v>
      </c>
      <c r="Y135" s="384">
        <f>IFERROR(SUM(Y129:Y133),"0")</f>
        <v>100.86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393"/>
      <c r="P136" s="393"/>
      <c r="Q136" s="393"/>
      <c r="R136" s="393"/>
      <c r="S136" s="393"/>
      <c r="T136" s="393"/>
      <c r="U136" s="393"/>
      <c r="V136" s="393"/>
      <c r="W136" s="393"/>
      <c r="X136" s="393"/>
      <c r="Y136" s="393"/>
      <c r="Z136" s="393"/>
      <c r="AA136" s="376"/>
      <c r="AB136" s="376"/>
      <c r="AC136" s="376"/>
    </row>
    <row r="137" spans="1:68" ht="14.25" customHeight="1" x14ac:dyDescent="0.25">
      <c r="A137" s="401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5"/>
      <c r="AB137" s="375"/>
      <c r="AC137" s="375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127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300</v>
      </c>
      <c r="Y139" s="383">
        <f>IFERROR(IF(X139="",0,CEILING((X139/$H139),1)*$H139),"")</f>
        <v>302.40000000000003</v>
      </c>
      <c r="Z139" s="36">
        <f>IFERROR(IF(Y139=0,"",ROUNDUP(Y139/H139,0)*0.02175),"")</f>
        <v>0.78299999999999992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319.92857142857144</v>
      </c>
      <c r="BN139" s="64">
        <f>IFERROR(Y139*I139/H139,"0")</f>
        <v>322.488</v>
      </c>
      <c r="BO139" s="64">
        <f>IFERROR(1/J139*(X139/H139),"0")</f>
        <v>0.63775510204081631</v>
      </c>
      <c r="BP139" s="64">
        <f>IFERROR(1/J139*(Y139/H139),"0")</f>
        <v>0.64285714285714279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127</v>
      </c>
      <c r="N140" s="33"/>
      <c r="O140" s="32">
        <v>45</v>
      </c>
      <c r="P14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127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540</v>
      </c>
      <c r="Y141" s="383">
        <f>IFERROR(IF(X141="",0,CEILING((X141/$H141),1)*$H141),"")</f>
        <v>540</v>
      </c>
      <c r="Z141" s="36">
        <f>IFERROR(IF(Y141=0,"",ROUNDUP(Y141/H141,0)*0.00753),"")</f>
        <v>1.506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594.39999999999986</v>
      </c>
      <c r="BN141" s="64">
        <f>IFERROR(Y141*I141/H141,"0")</f>
        <v>594.39999999999986</v>
      </c>
      <c r="BO141" s="64">
        <f>IFERROR(1/J141*(X141/H141),"0")</f>
        <v>1.2820512820512819</v>
      </c>
      <c r="BP141" s="64">
        <f>IFERROR(1/J141*(Y141/H141),"0")</f>
        <v>1.2820512820512819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24</v>
      </c>
      <c r="Y142" s="383">
        <f>IFERROR(IF(X142="",0,CEILING((X142/$H142),1)*$H142),"")</f>
        <v>25.2</v>
      </c>
      <c r="Z142" s="36">
        <f>IFERROR(IF(Y142=0,"",ROUNDUP(Y142/H142,0)*0.00753),"")</f>
        <v>0.10542</v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26.666666666666664</v>
      </c>
      <c r="BN142" s="64">
        <f>IFERROR(Y142*I142/H142,"0")</f>
        <v>28</v>
      </c>
      <c r="BO142" s="64">
        <f>IFERROR(1/J142*(X142/H142),"0")</f>
        <v>8.5470085470085458E-2</v>
      </c>
      <c r="BP142" s="64">
        <f>IFERROR(1/J142*(Y142/H142),"0")</f>
        <v>8.9743589743589744E-2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5" t="s">
        <v>69</v>
      </c>
      <c r="Q143" s="396"/>
      <c r="R143" s="396"/>
      <c r="S143" s="396"/>
      <c r="T143" s="396"/>
      <c r="U143" s="396"/>
      <c r="V143" s="397"/>
      <c r="W143" s="37" t="s">
        <v>70</v>
      </c>
      <c r="X143" s="384">
        <f>IFERROR(X138/H138,"0")+IFERROR(X139/H139,"0")+IFERROR(X140/H140,"0")+IFERROR(X141/H141,"0")+IFERROR(X142/H142,"0")</f>
        <v>249.04761904761907</v>
      </c>
      <c r="Y143" s="384">
        <f>IFERROR(Y138/H138,"0")+IFERROR(Y139/H139,"0")+IFERROR(Y140/H140,"0")+IFERROR(Y141/H141,"0")+IFERROR(Y142/H142,"0")</f>
        <v>250</v>
      </c>
      <c r="Z143" s="384">
        <f>IFERROR(IF(Z138="",0,Z138),"0")+IFERROR(IF(Z139="",0,Z139),"0")+IFERROR(IF(Z140="",0,Z140),"0")+IFERROR(IF(Z141="",0,Z141),"0")+IFERROR(IF(Z142="",0,Z142),"0")</f>
        <v>2.3944199999999998</v>
      </c>
      <c r="AA143" s="385"/>
      <c r="AB143" s="385"/>
      <c r="AC143" s="38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5" t="s">
        <v>69</v>
      </c>
      <c r="Q144" s="396"/>
      <c r="R144" s="396"/>
      <c r="S144" s="396"/>
      <c r="T144" s="396"/>
      <c r="U144" s="396"/>
      <c r="V144" s="397"/>
      <c r="W144" s="37" t="s">
        <v>68</v>
      </c>
      <c r="X144" s="384">
        <f>IFERROR(SUM(X138:X142),"0")</f>
        <v>864</v>
      </c>
      <c r="Y144" s="384">
        <f>IFERROR(SUM(Y138:Y142),"0")</f>
        <v>867.60000000000014</v>
      </c>
      <c r="Z144" s="37"/>
      <c r="AA144" s="385"/>
      <c r="AB144" s="385"/>
      <c r="AC144" s="385"/>
    </row>
    <row r="145" spans="1:68" ht="27.75" customHeight="1" x14ac:dyDescent="0.2">
      <c r="A145" s="466" t="s">
        <v>257</v>
      </c>
      <c r="B145" s="467"/>
      <c r="C145" s="467"/>
      <c r="D145" s="467"/>
      <c r="E145" s="467"/>
      <c r="F145" s="467"/>
      <c r="G145" s="467"/>
      <c r="H145" s="467"/>
      <c r="I145" s="467"/>
      <c r="J145" s="467"/>
      <c r="K145" s="467"/>
      <c r="L145" s="467"/>
      <c r="M145" s="467"/>
      <c r="N145" s="467"/>
      <c r="O145" s="467"/>
      <c r="P145" s="467"/>
      <c r="Q145" s="467"/>
      <c r="R145" s="467"/>
      <c r="S145" s="467"/>
      <c r="T145" s="467"/>
      <c r="U145" s="467"/>
      <c r="V145" s="467"/>
      <c r="W145" s="467"/>
      <c r="X145" s="467"/>
      <c r="Y145" s="467"/>
      <c r="Z145" s="467"/>
      <c r="AA145" s="48"/>
      <c r="AB145" s="48"/>
      <c r="AC145" s="48"/>
    </row>
    <row r="146" spans="1:68" ht="16.5" customHeight="1" x14ac:dyDescent="0.25">
      <c r="A146" s="398" t="s">
        <v>258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6"/>
      <c r="AB146" s="376"/>
      <c r="AC146" s="376"/>
    </row>
    <row r="147" spans="1:68" ht="14.25" customHeight="1" x14ac:dyDescent="0.25">
      <c r="A147" s="401" t="s">
        <v>112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93"/>
      <c r="AA147" s="375"/>
      <c r="AB147" s="375"/>
      <c r="AC147" s="375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127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3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7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2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5" t="s">
        <v>69</v>
      </c>
      <c r="Q152" s="396"/>
      <c r="R152" s="396"/>
      <c r="S152" s="396"/>
      <c r="T152" s="396"/>
      <c r="U152" s="396"/>
      <c r="V152" s="397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5" t="s">
        <v>69</v>
      </c>
      <c r="Q153" s="396"/>
      <c r="R153" s="396"/>
      <c r="S153" s="396"/>
      <c r="T153" s="396"/>
      <c r="U153" s="396"/>
      <c r="V153" s="397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6"/>
      <c r="AB154" s="376"/>
      <c r="AC154" s="376"/>
    </row>
    <row r="155" spans="1:68" ht="14.25" customHeight="1" x14ac:dyDescent="0.25">
      <c r="A155" s="401" t="s">
        <v>63</v>
      </c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/>
      <c r="X155" s="393"/>
      <c r="Y155" s="393"/>
      <c r="Z155" s="393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40</v>
      </c>
      <c r="Y156" s="383">
        <f t="shared" ref="Y156:Y163" si="23">IFERROR(IF(X156="",0,CEILING((X156/$H156),1)*$H156),"")</f>
        <v>42</v>
      </c>
      <c r="Z156" s="36">
        <f>IFERROR(IF(Y156=0,"",ROUNDUP(Y156/H156,0)*0.00753),"")</f>
        <v>7.5300000000000006E-2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42.476190476190474</v>
      </c>
      <c r="BN156" s="64">
        <f t="shared" ref="BN156:BN163" si="25">IFERROR(Y156*I156/H156,"0")</f>
        <v>44.599999999999994</v>
      </c>
      <c r="BO156" s="64">
        <f t="shared" ref="BO156:BO163" si="26">IFERROR(1/J156*(X156/H156),"0")</f>
        <v>6.1050061050061048E-2</v>
      </c>
      <c r="BP156" s="64">
        <f t="shared" ref="BP156:BP163" si="27">IFERROR(1/J156*(Y156/H156),"0")</f>
        <v>6.4102564102564097E-2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20</v>
      </c>
      <c r="Y157" s="383">
        <f t="shared" si="23"/>
        <v>21</v>
      </c>
      <c r="Z157" s="36">
        <f>IFERROR(IF(Y157=0,"",ROUNDUP(Y157/H157,0)*0.00753),"")</f>
        <v>3.7650000000000003E-2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21.238095238095237</v>
      </c>
      <c r="BN157" s="64">
        <f t="shared" si="25"/>
        <v>22.299999999999997</v>
      </c>
      <c r="BO157" s="64">
        <f t="shared" si="26"/>
        <v>3.0525030525030524E-2</v>
      </c>
      <c r="BP157" s="64">
        <f t="shared" si="27"/>
        <v>3.2051282051282048E-2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30</v>
      </c>
      <c r="Y158" s="383">
        <f t="shared" si="23"/>
        <v>33.6</v>
      </c>
      <c r="Z158" s="36">
        <f>IFERROR(IF(Y158=0,"",ROUNDUP(Y158/H158,0)*0.00753),"")</f>
        <v>6.0240000000000002E-2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31.428571428571427</v>
      </c>
      <c r="BN158" s="64">
        <f t="shared" si="25"/>
        <v>35.200000000000003</v>
      </c>
      <c r="BO158" s="64">
        <f t="shared" si="26"/>
        <v>4.5787545787545784E-2</v>
      </c>
      <c r="BP158" s="64">
        <f t="shared" si="27"/>
        <v>5.128205128205128E-2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94.5</v>
      </c>
      <c r="Y159" s="383">
        <f t="shared" si="23"/>
        <v>94.5</v>
      </c>
      <c r="Z159" s="36">
        <f>IFERROR(IF(Y159=0,"",ROUNDUP(Y159/H159,0)*0.00502),"")</f>
        <v>0.22590000000000002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100.35</v>
      </c>
      <c r="BN159" s="64">
        <f t="shared" si="25"/>
        <v>100.35</v>
      </c>
      <c r="BO159" s="64">
        <f t="shared" si="26"/>
        <v>0.19230769230769232</v>
      </c>
      <c r="BP159" s="64">
        <f t="shared" si="27"/>
        <v>0.19230769230769232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105</v>
      </c>
      <c r="Y160" s="383">
        <f t="shared" si="23"/>
        <v>105</v>
      </c>
      <c r="Z160" s="36">
        <f>IFERROR(IF(Y160=0,"",ROUNDUP(Y160/H160,0)*0.00502),"")</f>
        <v>0.251</v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111.5</v>
      </c>
      <c r="BN160" s="64">
        <f t="shared" si="25"/>
        <v>111.5</v>
      </c>
      <c r="BO160" s="64">
        <f t="shared" si="26"/>
        <v>0.21367521367521369</v>
      </c>
      <c r="BP160" s="64">
        <f t="shared" si="27"/>
        <v>0.21367521367521369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140</v>
      </c>
      <c r="Y161" s="383">
        <f t="shared" si="23"/>
        <v>140.70000000000002</v>
      </c>
      <c r="Z161" s="36">
        <f>IFERROR(IF(Y161=0,"",ROUNDUP(Y161/H161,0)*0.00502),"")</f>
        <v>0.33634000000000003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146.66666666666666</v>
      </c>
      <c r="BN161" s="64">
        <f t="shared" si="25"/>
        <v>147.40000000000003</v>
      </c>
      <c r="BO161" s="64">
        <f t="shared" si="26"/>
        <v>0.28490028490028491</v>
      </c>
      <c r="BP161" s="64">
        <f t="shared" si="27"/>
        <v>0.28632478632478636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2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5" t="s">
        <v>69</v>
      </c>
      <c r="Q164" s="396"/>
      <c r="R164" s="396"/>
      <c r="S164" s="396"/>
      <c r="T164" s="396"/>
      <c r="U164" s="396"/>
      <c r="V164" s="397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183.09523809523807</v>
      </c>
      <c r="Y164" s="384">
        <f>IFERROR(Y156/H156,"0")+IFERROR(Y157/H157,"0")+IFERROR(Y158/H158,"0")+IFERROR(Y159/H159,"0")+IFERROR(Y160/H160,"0")+IFERROR(Y161/H161,"0")+IFERROR(Y162/H162,"0")+IFERROR(Y163/H163,"0")</f>
        <v>185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0.98643000000000014</v>
      </c>
      <c r="AA164" s="385"/>
      <c r="AB164" s="385"/>
      <c r="AC164" s="38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5" t="s">
        <v>69</v>
      </c>
      <c r="Q165" s="396"/>
      <c r="R165" s="396"/>
      <c r="S165" s="396"/>
      <c r="T165" s="396"/>
      <c r="U165" s="396"/>
      <c r="V165" s="397"/>
      <c r="W165" s="37" t="s">
        <v>68</v>
      </c>
      <c r="X165" s="384">
        <f>IFERROR(SUM(X156:X163),"0")</f>
        <v>429.5</v>
      </c>
      <c r="Y165" s="384">
        <f>IFERROR(SUM(Y156:Y163),"0")</f>
        <v>436.80000000000007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6"/>
      <c r="AB166" s="376"/>
      <c r="AC166" s="376"/>
    </row>
    <row r="167" spans="1:68" ht="14.25" customHeight="1" x14ac:dyDescent="0.25">
      <c r="A167" s="401" t="s">
        <v>112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375"/>
      <c r="AB167" s="375"/>
      <c r="AC167" s="375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5" t="s">
        <v>69</v>
      </c>
      <c r="Q170" s="396"/>
      <c r="R170" s="396"/>
      <c r="S170" s="396"/>
      <c r="T170" s="396"/>
      <c r="U170" s="396"/>
      <c r="V170" s="397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5" t="s">
        <v>69</v>
      </c>
      <c r="Q171" s="396"/>
      <c r="R171" s="396"/>
      <c r="S171" s="396"/>
      <c r="T171" s="396"/>
      <c r="U171" s="396"/>
      <c r="V171" s="397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93"/>
      <c r="AA172" s="375"/>
      <c r="AB172" s="375"/>
      <c r="AC172" s="375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127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2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5" t="s">
        <v>69</v>
      </c>
      <c r="Q175" s="396"/>
      <c r="R175" s="396"/>
      <c r="S175" s="396"/>
      <c r="T175" s="396"/>
      <c r="U175" s="396"/>
      <c r="V175" s="397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5" t="s">
        <v>69</v>
      </c>
      <c r="Q176" s="396"/>
      <c r="R176" s="396"/>
      <c r="S176" s="396"/>
      <c r="T176" s="396"/>
      <c r="U176" s="396"/>
      <c r="V176" s="397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3"/>
      <c r="P177" s="393"/>
      <c r="Q177" s="393"/>
      <c r="R177" s="393"/>
      <c r="S177" s="393"/>
      <c r="T177" s="393"/>
      <c r="U177" s="393"/>
      <c r="V177" s="393"/>
      <c r="W177" s="393"/>
      <c r="X177" s="393"/>
      <c r="Y177" s="393"/>
      <c r="Z177" s="393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100</v>
      </c>
      <c r="Y178" s="383">
        <f t="shared" ref="Y178:Y185" si="28">IFERROR(IF(X178="",0,CEILING((X178/$H178),1)*$H178),"")</f>
        <v>102.60000000000001</v>
      </c>
      <c r="Z178" s="36">
        <f>IFERROR(IF(Y178=0,"",ROUNDUP(Y178/H178,0)*0.00937),"")</f>
        <v>0.17802999999999999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103.88888888888889</v>
      </c>
      <c r="BN178" s="64">
        <f t="shared" ref="BN178:BN185" si="30">IFERROR(Y178*I178/H178,"0")</f>
        <v>106.59000000000002</v>
      </c>
      <c r="BO178" s="64">
        <f t="shared" ref="BO178:BO185" si="31">IFERROR(1/J178*(X178/H178),"0")</f>
        <v>0.15432098765432098</v>
      </c>
      <c r="BP178" s="64">
        <f t="shared" ref="BP178:BP185" si="32">IFERROR(1/J178*(Y178/H178),"0")</f>
        <v>0.15833333333333333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70</v>
      </c>
      <c r="Y179" s="383">
        <f t="shared" si="28"/>
        <v>70.2</v>
      </c>
      <c r="Z179" s="36">
        <f>IFERROR(IF(Y179=0,"",ROUNDUP(Y179/H179,0)*0.00937),"")</f>
        <v>0.12181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72.722222222222229</v>
      </c>
      <c r="BN179" s="64">
        <f t="shared" si="30"/>
        <v>72.930000000000007</v>
      </c>
      <c r="BO179" s="64">
        <f t="shared" si="31"/>
        <v>0.10802469135802469</v>
      </c>
      <c r="BP179" s="64">
        <f t="shared" si="32"/>
        <v>0.10833333333333334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60</v>
      </c>
      <c r="Y180" s="383">
        <f t="shared" si="28"/>
        <v>64.800000000000011</v>
      </c>
      <c r="Z180" s="36">
        <f>IFERROR(IF(Y180=0,"",ROUNDUP(Y180/H180,0)*0.00937),"")</f>
        <v>0.11244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62.333333333333336</v>
      </c>
      <c r="BN180" s="64">
        <f t="shared" si="30"/>
        <v>67.320000000000007</v>
      </c>
      <c r="BO180" s="64">
        <f t="shared" si="31"/>
        <v>9.2592592592592587E-2</v>
      </c>
      <c r="BP180" s="64">
        <f t="shared" si="32"/>
        <v>0.10000000000000002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90</v>
      </c>
      <c r="Y181" s="383">
        <f t="shared" si="28"/>
        <v>91.800000000000011</v>
      </c>
      <c r="Z181" s="36">
        <f>IFERROR(IF(Y181=0,"",ROUNDUP(Y181/H181,0)*0.00937),"")</f>
        <v>0.15928999999999999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93.5</v>
      </c>
      <c r="BN181" s="64">
        <f t="shared" si="30"/>
        <v>95.37</v>
      </c>
      <c r="BO181" s="64">
        <f t="shared" si="31"/>
        <v>0.13888888888888887</v>
      </c>
      <c r="BP181" s="64">
        <f t="shared" si="32"/>
        <v>0.14166666666666666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2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5" t="s">
        <v>69</v>
      </c>
      <c r="Q186" s="396"/>
      <c r="R186" s="396"/>
      <c r="S186" s="396"/>
      <c r="T186" s="396"/>
      <c r="U186" s="396"/>
      <c r="V186" s="397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59.25925925925926</v>
      </c>
      <c r="Y186" s="384">
        <f>IFERROR(Y178/H178,"0")+IFERROR(Y179/H179,"0")+IFERROR(Y180/H180,"0")+IFERROR(Y181/H181,"0")+IFERROR(Y182/H182,"0")+IFERROR(Y183/H183,"0")+IFERROR(Y184/H184,"0")+IFERROR(Y185/H185,"0")</f>
        <v>61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0.57156999999999991</v>
      </c>
      <c r="AA186" s="385"/>
      <c r="AB186" s="385"/>
      <c r="AC186" s="38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5" t="s">
        <v>69</v>
      </c>
      <c r="Q187" s="396"/>
      <c r="R187" s="396"/>
      <c r="S187" s="396"/>
      <c r="T187" s="396"/>
      <c r="U187" s="396"/>
      <c r="V187" s="397"/>
      <c r="W187" s="37" t="s">
        <v>68</v>
      </c>
      <c r="X187" s="384">
        <f>IFERROR(SUM(X178:X185),"0")</f>
        <v>320</v>
      </c>
      <c r="Y187" s="384">
        <f>IFERROR(SUM(Y178:Y185),"0")</f>
        <v>329.40000000000003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393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375"/>
      <c r="AB188" s="375"/>
      <c r="AC188" s="375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127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127</v>
      </c>
      <c r="N190" s="33"/>
      <c r="O190" s="32">
        <v>40</v>
      </c>
      <c r="P190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127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9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110</v>
      </c>
      <c r="Y193" s="383">
        <f t="shared" si="33"/>
        <v>113.1</v>
      </c>
      <c r="Z193" s="36">
        <f>IFERROR(IF(Y193=0,"",ROUNDUP(Y193/H193,0)*0.02175),"")</f>
        <v>0.28275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117.13103448275862</v>
      </c>
      <c r="BN193" s="64">
        <f t="shared" si="35"/>
        <v>120.432</v>
      </c>
      <c r="BO193" s="64">
        <f t="shared" si="36"/>
        <v>0.22577996715927753</v>
      </c>
      <c r="BP193" s="64">
        <f t="shared" si="37"/>
        <v>0.23214285714285712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200</v>
      </c>
      <c r="Y194" s="383">
        <f t="shared" si="33"/>
        <v>201.6</v>
      </c>
      <c r="Z194" s="36">
        <f>IFERROR(IF(Y194=0,"",ROUNDUP(Y194/H194,0)*0.00753),"")</f>
        <v>0.63251999999999997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222.66666666666666</v>
      </c>
      <c r="BN194" s="64">
        <f t="shared" si="35"/>
        <v>224.44800000000001</v>
      </c>
      <c r="BO194" s="64">
        <f t="shared" si="36"/>
        <v>0.53418803418803418</v>
      </c>
      <c r="BP194" s="64">
        <f t="shared" si="37"/>
        <v>0.53846153846153844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280</v>
      </c>
      <c r="Y196" s="383">
        <f t="shared" si="33"/>
        <v>280.8</v>
      </c>
      <c r="Z196" s="36">
        <f>IFERROR(IF(Y196=0,"",ROUNDUP(Y196/H196,0)*0.00753),"")</f>
        <v>0.88101000000000007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303.33333333333337</v>
      </c>
      <c r="BN196" s="64">
        <f t="shared" si="35"/>
        <v>304.20000000000005</v>
      </c>
      <c r="BO196" s="64">
        <f t="shared" si="36"/>
        <v>0.74786324786324787</v>
      </c>
      <c r="BP196" s="64">
        <f t="shared" si="37"/>
        <v>0.75000000000000011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127</v>
      </c>
      <c r="N198" s="33"/>
      <c r="O198" s="32">
        <v>40</v>
      </c>
      <c r="P198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240</v>
      </c>
      <c r="Y198" s="383">
        <f t="shared" si="33"/>
        <v>240</v>
      </c>
      <c r="Z198" s="36">
        <f t="shared" ref="Z198:Z204" si="38">IFERROR(IF(Y198=0,"",ROUNDUP(Y198/H198,0)*0.00753),"")</f>
        <v>0.753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269</v>
      </c>
      <c r="BN198" s="64">
        <f t="shared" si="35"/>
        <v>269</v>
      </c>
      <c r="BO198" s="64">
        <f t="shared" si="36"/>
        <v>0.64102564102564097</v>
      </c>
      <c r="BP198" s="64">
        <f t="shared" si="37"/>
        <v>0.64102564102564097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440</v>
      </c>
      <c r="Y200" s="383">
        <f t="shared" si="33"/>
        <v>441.59999999999997</v>
      </c>
      <c r="Z200" s="36">
        <f t="shared" si="38"/>
        <v>1.3855200000000001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489.86666666666673</v>
      </c>
      <c r="BN200" s="64">
        <f t="shared" si="35"/>
        <v>491.64799999999997</v>
      </c>
      <c r="BO200" s="64">
        <f t="shared" si="36"/>
        <v>1.1752136752136753</v>
      </c>
      <c r="BP200" s="64">
        <f t="shared" si="37"/>
        <v>1.1794871794871795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1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9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96</v>
      </c>
      <c r="Y203" s="383">
        <f t="shared" si="33"/>
        <v>96</v>
      </c>
      <c r="Z203" s="36">
        <f t="shared" si="38"/>
        <v>0.30120000000000002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106.88000000000001</v>
      </c>
      <c r="BN203" s="64">
        <f t="shared" si="35"/>
        <v>106.88000000000001</v>
      </c>
      <c r="BO203" s="64">
        <f t="shared" si="36"/>
        <v>0.25641025641025639</v>
      </c>
      <c r="BP203" s="64">
        <f t="shared" si="37"/>
        <v>0.25641025641025639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127</v>
      </c>
      <c r="N204" s="33"/>
      <c r="O204" s="32">
        <v>40</v>
      </c>
      <c r="P20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200</v>
      </c>
      <c r="Y204" s="383">
        <f t="shared" si="33"/>
        <v>201.6</v>
      </c>
      <c r="Z204" s="36">
        <f t="shared" si="38"/>
        <v>0.63251999999999997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223.16666666666669</v>
      </c>
      <c r="BN204" s="64">
        <f t="shared" si="35"/>
        <v>224.95199999999997</v>
      </c>
      <c r="BO204" s="64">
        <f t="shared" si="36"/>
        <v>0.53418803418803418</v>
      </c>
      <c r="BP204" s="64">
        <f t="shared" si="37"/>
        <v>0.53846153846153844</v>
      </c>
    </row>
    <row r="205" spans="1:68" x14ac:dyDescent="0.2">
      <c r="A205" s="392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5" t="s">
        <v>69</v>
      </c>
      <c r="Q205" s="396"/>
      <c r="R205" s="396"/>
      <c r="S205" s="396"/>
      <c r="T205" s="396"/>
      <c r="U205" s="396"/>
      <c r="V205" s="397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619.31034482758628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622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4.8685200000000002</v>
      </c>
      <c r="AA205" s="385"/>
      <c r="AB205" s="385"/>
      <c r="AC205" s="38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5" t="s">
        <v>69</v>
      </c>
      <c r="Q206" s="396"/>
      <c r="R206" s="396"/>
      <c r="S206" s="396"/>
      <c r="T206" s="396"/>
      <c r="U206" s="396"/>
      <c r="V206" s="397"/>
      <c r="W206" s="37" t="s">
        <v>68</v>
      </c>
      <c r="X206" s="384">
        <f>IFERROR(SUM(X189:X204),"0")</f>
        <v>1566</v>
      </c>
      <c r="Y206" s="384">
        <f>IFERROR(SUM(Y189:Y204),"0")</f>
        <v>1574.6999999999998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5"/>
      <c r="AB207" s="375"/>
      <c r="AC207" s="375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44</v>
      </c>
      <c r="Y211" s="383">
        <f>IFERROR(IF(X211="",0,CEILING((X211/$H211),1)*$H211),"")</f>
        <v>45.6</v>
      </c>
      <c r="Z211" s="36">
        <f>IFERROR(IF(Y211=0,"",ROUNDUP(Y211/H211,0)*0.00753),"")</f>
        <v>0.14307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48.986666666666672</v>
      </c>
      <c r="BN211" s="64">
        <f>IFERROR(Y211*I211/H211,"0")</f>
        <v>50.768000000000008</v>
      </c>
      <c r="BO211" s="64">
        <f>IFERROR(1/J211*(X211/H211),"0")</f>
        <v>0.11752136752136753</v>
      </c>
      <c r="BP211" s="64">
        <f>IFERROR(1/J211*(Y211/H211),"0")</f>
        <v>0.12179487179487179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127</v>
      </c>
      <c r="N212" s="33"/>
      <c r="O212" s="32">
        <v>40</v>
      </c>
      <c r="P212" s="640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48</v>
      </c>
      <c r="Y212" s="383">
        <f>IFERROR(IF(X212="",0,CEILING((X212/$H212),1)*$H212),"")</f>
        <v>48</v>
      </c>
      <c r="Z212" s="36">
        <f>IFERROR(IF(Y212=0,"",ROUNDUP(Y212/H212,0)*0.00753),"")</f>
        <v>0.15060000000000001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53.440000000000005</v>
      </c>
      <c r="BN212" s="64">
        <f>IFERROR(Y212*I212/H212,"0")</f>
        <v>53.440000000000005</v>
      </c>
      <c r="BO212" s="64">
        <f>IFERROR(1/J212*(X212/H212),"0")</f>
        <v>0.12820512820512819</v>
      </c>
      <c r="BP212" s="64">
        <f>IFERROR(1/J212*(Y212/H212),"0")</f>
        <v>0.12820512820512819</v>
      </c>
    </row>
    <row r="213" spans="1:68" x14ac:dyDescent="0.2">
      <c r="A213" s="392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5" t="s">
        <v>69</v>
      </c>
      <c r="Q213" s="396"/>
      <c r="R213" s="396"/>
      <c r="S213" s="396"/>
      <c r="T213" s="396"/>
      <c r="U213" s="396"/>
      <c r="V213" s="397"/>
      <c r="W213" s="37" t="s">
        <v>70</v>
      </c>
      <c r="X213" s="384">
        <f>IFERROR(X208/H208,"0")+IFERROR(X209/H209,"0")+IFERROR(X210/H210,"0")+IFERROR(X211/H211,"0")+IFERROR(X212/H212,"0")</f>
        <v>38.333333333333336</v>
      </c>
      <c r="Y213" s="384">
        <f>IFERROR(Y208/H208,"0")+IFERROR(Y209/H209,"0")+IFERROR(Y210/H210,"0")+IFERROR(Y211/H211,"0")+IFERROR(Y212/H212,"0")</f>
        <v>39</v>
      </c>
      <c r="Z213" s="384">
        <f>IFERROR(IF(Z208="",0,Z208),"0")+IFERROR(IF(Z209="",0,Z209),"0")+IFERROR(IF(Z210="",0,Z210),"0")+IFERROR(IF(Z211="",0,Z211),"0")+IFERROR(IF(Z212="",0,Z212),"0")</f>
        <v>0.29366999999999999</v>
      </c>
      <c r="AA213" s="385"/>
      <c r="AB213" s="385"/>
      <c r="AC213" s="38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5" t="s">
        <v>69</v>
      </c>
      <c r="Q214" s="396"/>
      <c r="R214" s="396"/>
      <c r="S214" s="396"/>
      <c r="T214" s="396"/>
      <c r="U214" s="396"/>
      <c r="V214" s="397"/>
      <c r="W214" s="37" t="s">
        <v>68</v>
      </c>
      <c r="X214" s="384">
        <f>IFERROR(SUM(X208:X212),"0")</f>
        <v>92</v>
      </c>
      <c r="Y214" s="384">
        <f>IFERROR(SUM(Y208:Y212),"0")</f>
        <v>93.6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3"/>
      <c r="P215" s="393"/>
      <c r="Q215" s="393"/>
      <c r="R215" s="393"/>
      <c r="S215" s="393"/>
      <c r="T215" s="393"/>
      <c r="U215" s="393"/>
      <c r="V215" s="393"/>
      <c r="W215" s="393"/>
      <c r="X215" s="393"/>
      <c r="Y215" s="393"/>
      <c r="Z215" s="393"/>
      <c r="AA215" s="376"/>
      <c r="AB215" s="376"/>
      <c r="AC215" s="376"/>
    </row>
    <row r="216" spans="1:68" ht="14.25" customHeight="1" x14ac:dyDescent="0.25">
      <c r="A216" s="401" t="s">
        <v>112</v>
      </c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375"/>
      <c r="AB216" s="375"/>
      <c r="AC216" s="375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127</v>
      </c>
      <c r="N220" s="33"/>
      <c r="O220" s="32">
        <v>55</v>
      </c>
      <c r="P220" s="4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20</v>
      </c>
      <c r="Y220" s="383">
        <f t="shared" si="39"/>
        <v>23.2</v>
      </c>
      <c r="Z220" s="36">
        <f>IFERROR(IF(Y220=0,"",ROUNDUP(Y220/H220,0)*0.02175),"")</f>
        <v>4.3499999999999997E-2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20.827586206896552</v>
      </c>
      <c r="BN220" s="64">
        <f t="shared" si="41"/>
        <v>24.159999999999997</v>
      </c>
      <c r="BO220" s="64">
        <f t="shared" si="42"/>
        <v>3.0788177339901478E-2</v>
      </c>
      <c r="BP220" s="64">
        <f t="shared" si="43"/>
        <v>3.5714285714285712E-2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8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8</v>
      </c>
      <c r="Y224" s="383">
        <f t="shared" si="39"/>
        <v>8</v>
      </c>
      <c r="Z224" s="36">
        <f>IFERROR(IF(Y224=0,"",ROUNDUP(Y224/H224,0)*0.00937),"")</f>
        <v>1.874E-2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8.48</v>
      </c>
      <c r="BN224" s="64">
        <f t="shared" si="41"/>
        <v>8.48</v>
      </c>
      <c r="BO224" s="64">
        <f t="shared" si="42"/>
        <v>1.6666666666666666E-2</v>
      </c>
      <c r="BP224" s="64">
        <f t="shared" si="43"/>
        <v>1.6666666666666666E-2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2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5" t="s">
        <v>69</v>
      </c>
      <c r="Q226" s="396"/>
      <c r="R226" s="396"/>
      <c r="S226" s="396"/>
      <c r="T226" s="396"/>
      <c r="U226" s="396"/>
      <c r="V226" s="397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3.7241379310344831</v>
      </c>
      <c r="Y226" s="384">
        <f>IFERROR(Y217/H217,"0")+IFERROR(Y218/H218,"0")+IFERROR(Y219/H219,"0")+IFERROR(Y220/H220,"0")+IFERROR(Y221/H221,"0")+IFERROR(Y222/H222,"0")+IFERROR(Y223/H223,"0")+IFERROR(Y224/H224,"0")+IFERROR(Y225/H225,"0")</f>
        <v>4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6.2239999999999997E-2</v>
      </c>
      <c r="AA226" s="385"/>
      <c r="AB226" s="385"/>
      <c r="AC226" s="385"/>
    </row>
    <row r="227" spans="1:68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5" t="s">
        <v>69</v>
      </c>
      <c r="Q227" s="396"/>
      <c r="R227" s="396"/>
      <c r="S227" s="396"/>
      <c r="T227" s="396"/>
      <c r="U227" s="396"/>
      <c r="V227" s="397"/>
      <c r="W227" s="37" t="s">
        <v>68</v>
      </c>
      <c r="X227" s="384">
        <f>IFERROR(SUM(X217:X225),"0")</f>
        <v>28</v>
      </c>
      <c r="Y227" s="384">
        <f>IFERROR(SUM(Y217:Y225),"0")</f>
        <v>31.2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93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210</v>
      </c>
      <c r="Y229" s="383">
        <f>IFERROR(IF(X229="",0,CEILING((X229/$H229),1)*$H229),"")</f>
        <v>210</v>
      </c>
      <c r="Z229" s="36">
        <f>IFERROR(IF(Y229=0,"",ROUNDUP(Y229/H229,0)*0.00502),"")</f>
        <v>0.502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220.00000000000003</v>
      </c>
      <c r="BN229" s="64">
        <f>IFERROR(Y229*I229/H229,"0")</f>
        <v>220.00000000000003</v>
      </c>
      <c r="BO229" s="64">
        <f>IFERROR(1/J229*(X229/H229),"0")</f>
        <v>0.42735042735042739</v>
      </c>
      <c r="BP229" s="64">
        <f>IFERROR(1/J229*(Y229/H229),"0")</f>
        <v>0.42735042735042739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2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5" t="s">
        <v>69</v>
      </c>
      <c r="Q231" s="396"/>
      <c r="R231" s="396"/>
      <c r="S231" s="396"/>
      <c r="T231" s="396"/>
      <c r="U231" s="396"/>
      <c r="V231" s="397"/>
      <c r="W231" s="37" t="s">
        <v>70</v>
      </c>
      <c r="X231" s="384">
        <f>IFERROR(X229/H229,"0")+IFERROR(X230/H230,"0")</f>
        <v>100</v>
      </c>
      <c r="Y231" s="384">
        <f>IFERROR(Y229/H229,"0")+IFERROR(Y230/H230,"0")</f>
        <v>100</v>
      </c>
      <c r="Z231" s="384">
        <f>IFERROR(IF(Z229="",0,Z229),"0")+IFERROR(IF(Z230="",0,Z230),"0")</f>
        <v>0.502</v>
      </c>
      <c r="AA231" s="385"/>
      <c r="AB231" s="385"/>
      <c r="AC231" s="385"/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5" t="s">
        <v>69</v>
      </c>
      <c r="Q232" s="396"/>
      <c r="R232" s="396"/>
      <c r="S232" s="396"/>
      <c r="T232" s="396"/>
      <c r="U232" s="396"/>
      <c r="V232" s="397"/>
      <c r="W232" s="37" t="s">
        <v>68</v>
      </c>
      <c r="X232" s="384">
        <f>IFERROR(SUM(X229:X230),"0")</f>
        <v>210</v>
      </c>
      <c r="Y232" s="384">
        <f>IFERROR(SUM(Y229:Y230),"0")</f>
        <v>210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393"/>
      <c r="AA233" s="376"/>
      <c r="AB233" s="376"/>
      <c r="AC233" s="376"/>
    </row>
    <row r="234" spans="1:68" ht="14.25" customHeight="1" x14ac:dyDescent="0.25">
      <c r="A234" s="401" t="s">
        <v>112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5"/>
      <c r="AB234" s="375"/>
      <c r="AC234" s="375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12</v>
      </c>
      <c r="Y239" s="383">
        <f t="shared" si="44"/>
        <v>12</v>
      </c>
      <c r="Z239" s="36">
        <f>IFERROR(IF(Y239=0,"",ROUNDUP(Y239/H239,0)*0.00937),"")</f>
        <v>2.811E-2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12.72</v>
      </c>
      <c r="BN239" s="64">
        <f t="shared" si="46"/>
        <v>12.72</v>
      </c>
      <c r="BO239" s="64">
        <f t="shared" si="47"/>
        <v>2.5000000000000001E-2</v>
      </c>
      <c r="BP239" s="64">
        <f t="shared" si="48"/>
        <v>2.5000000000000001E-2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68</v>
      </c>
      <c r="Y242" s="383">
        <f t="shared" si="44"/>
        <v>68</v>
      </c>
      <c r="Z242" s="36">
        <f>IFERROR(IF(Y242=0,"",ROUNDUP(Y242/H242,0)*0.00937),"")</f>
        <v>0.15928999999999999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72.08</v>
      </c>
      <c r="BN242" s="64">
        <f t="shared" si="46"/>
        <v>72.08</v>
      </c>
      <c r="BO242" s="64">
        <f t="shared" si="47"/>
        <v>0.14166666666666666</v>
      </c>
      <c r="BP242" s="64">
        <f t="shared" si="48"/>
        <v>0.14166666666666666</v>
      </c>
    </row>
    <row r="243" spans="1:68" x14ac:dyDescent="0.2">
      <c r="A243" s="392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5" t="s">
        <v>69</v>
      </c>
      <c r="Q243" s="396"/>
      <c r="R243" s="396"/>
      <c r="S243" s="396"/>
      <c r="T243" s="396"/>
      <c r="U243" s="396"/>
      <c r="V243" s="397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20</v>
      </c>
      <c r="Y243" s="384">
        <f>IFERROR(Y235/H235,"0")+IFERROR(Y236/H236,"0")+IFERROR(Y237/H237,"0")+IFERROR(Y238/H238,"0")+IFERROR(Y239/H239,"0")+IFERROR(Y240/H240,"0")+IFERROR(Y241/H241,"0")+IFERROR(Y242/H242,"0")</f>
        <v>20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0.18739999999999998</v>
      </c>
      <c r="AA243" s="385"/>
      <c r="AB243" s="385"/>
      <c r="AC243" s="385"/>
    </row>
    <row r="244" spans="1:68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5" t="s">
        <v>69</v>
      </c>
      <c r="Q244" s="396"/>
      <c r="R244" s="396"/>
      <c r="S244" s="396"/>
      <c r="T244" s="396"/>
      <c r="U244" s="396"/>
      <c r="V244" s="397"/>
      <c r="W244" s="37" t="s">
        <v>68</v>
      </c>
      <c r="X244" s="384">
        <f>IFERROR(SUM(X235:X242),"0")</f>
        <v>80</v>
      </c>
      <c r="Y244" s="384">
        <f>IFERROR(SUM(Y235:Y242),"0")</f>
        <v>80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393"/>
      <c r="P245" s="393"/>
      <c r="Q245" s="393"/>
      <c r="R245" s="393"/>
      <c r="S245" s="393"/>
      <c r="T245" s="393"/>
      <c r="U245" s="393"/>
      <c r="V245" s="393"/>
      <c r="W245" s="393"/>
      <c r="X245" s="393"/>
      <c r="Y245" s="393"/>
      <c r="Z245" s="393"/>
      <c r="AA245" s="376"/>
      <c r="AB245" s="376"/>
      <c r="AC245" s="376"/>
    </row>
    <row r="246" spans="1:68" ht="14.25" customHeight="1" x14ac:dyDescent="0.25">
      <c r="A246" s="401" t="s">
        <v>112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375"/>
      <c r="AB246" s="375"/>
      <c r="AC246" s="375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4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3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2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5" t="s">
        <v>69</v>
      </c>
      <c r="Q252" s="396"/>
      <c r="R252" s="396"/>
      <c r="S252" s="396"/>
      <c r="T252" s="396"/>
      <c r="U252" s="396"/>
      <c r="V252" s="397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5" t="s">
        <v>69</v>
      </c>
      <c r="Q253" s="396"/>
      <c r="R253" s="396"/>
      <c r="S253" s="396"/>
      <c r="T253" s="396"/>
      <c r="U253" s="396"/>
      <c r="V253" s="397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6"/>
      <c r="AB254" s="376"/>
      <c r="AC254" s="376"/>
    </row>
    <row r="255" spans="1:68" ht="14.25" customHeight="1" x14ac:dyDescent="0.25">
      <c r="A255" s="401" t="s">
        <v>112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5"/>
      <c r="AB255" s="375"/>
      <c r="AC255" s="375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127</v>
      </c>
      <c r="N256" s="33"/>
      <c r="O256" s="32">
        <v>55</v>
      </c>
      <c r="P256" s="654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127</v>
      </c>
      <c r="N257" s="33"/>
      <c r="O257" s="32">
        <v>55</v>
      </c>
      <c r="P257" s="661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0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6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2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5" t="s">
        <v>69</v>
      </c>
      <c r="Q263" s="396"/>
      <c r="R263" s="396"/>
      <c r="S263" s="396"/>
      <c r="T263" s="396"/>
      <c r="U263" s="396"/>
      <c r="V263" s="397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5" t="s">
        <v>69</v>
      </c>
      <c r="Q264" s="396"/>
      <c r="R264" s="396"/>
      <c r="S264" s="396"/>
      <c r="T264" s="396"/>
      <c r="U264" s="396"/>
      <c r="V264" s="397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393"/>
      <c r="P265" s="393"/>
      <c r="Q265" s="393"/>
      <c r="R265" s="393"/>
      <c r="S265" s="393"/>
      <c r="T265" s="393"/>
      <c r="U265" s="393"/>
      <c r="V265" s="393"/>
      <c r="W265" s="393"/>
      <c r="X265" s="393"/>
      <c r="Y265" s="393"/>
      <c r="Z265" s="393"/>
      <c r="AA265" s="375"/>
      <c r="AB265" s="375"/>
      <c r="AC265" s="375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2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5" t="s">
        <v>69</v>
      </c>
      <c r="Q269" s="396"/>
      <c r="R269" s="396"/>
      <c r="S269" s="396"/>
      <c r="T269" s="396"/>
      <c r="U269" s="396"/>
      <c r="V269" s="397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5" t="s">
        <v>69</v>
      </c>
      <c r="Q270" s="396"/>
      <c r="R270" s="396"/>
      <c r="S270" s="396"/>
      <c r="T270" s="396"/>
      <c r="U270" s="396"/>
      <c r="V270" s="397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75"/>
      <c r="AB271" s="375"/>
      <c r="AC271" s="375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127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2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5" t="s">
        <v>69</v>
      </c>
      <c r="Q279" s="396"/>
      <c r="R279" s="396"/>
      <c r="S279" s="396"/>
      <c r="T279" s="396"/>
      <c r="U279" s="396"/>
      <c r="V279" s="397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5" t="s">
        <v>69</v>
      </c>
      <c r="Q280" s="396"/>
      <c r="R280" s="396"/>
      <c r="S280" s="396"/>
      <c r="T280" s="396"/>
      <c r="U280" s="396"/>
      <c r="V280" s="397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3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30</v>
      </c>
      <c r="Y282" s="383">
        <f>IFERROR(IF(X282="",0,CEILING((X282/$H282),1)*$H282),"")</f>
        <v>33.6</v>
      </c>
      <c r="Z282" s="36">
        <f>IFERROR(IF(Y282=0,"",ROUNDUP(Y282/H282,0)*0.02175),"")</f>
        <v>8.6999999999999994E-2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32.014285714285712</v>
      </c>
      <c r="BN282" s="64">
        <f>IFERROR(Y282*I282/H282,"0")</f>
        <v>35.856000000000002</v>
      </c>
      <c r="BO282" s="64">
        <f>IFERROR(1/J282*(X282/H282),"0")</f>
        <v>6.377551020408162E-2</v>
      </c>
      <c r="BP282" s="64">
        <f>IFERROR(1/J282*(Y282/H282),"0")</f>
        <v>7.1428571428571425E-2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220</v>
      </c>
      <c r="Y283" s="383">
        <f>IFERROR(IF(X283="",0,CEILING((X283/$H283),1)*$H283),"")</f>
        <v>226.2</v>
      </c>
      <c r="Z283" s="36">
        <f>IFERROR(IF(Y283=0,"",ROUNDUP(Y283/H283,0)*0.02175),"")</f>
        <v>0.63074999999999992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235.90769230769234</v>
      </c>
      <c r="BN283" s="64">
        <f>IFERROR(Y283*I283/H283,"0")</f>
        <v>242.55600000000004</v>
      </c>
      <c r="BO283" s="64">
        <f>IFERROR(1/J283*(X283/H283),"0")</f>
        <v>0.50366300366300365</v>
      </c>
      <c r="BP283" s="64">
        <f>IFERROR(1/J283*(Y283/H283),"0")</f>
        <v>0.51785714285714279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30</v>
      </c>
      <c r="Y284" s="383">
        <f>IFERROR(IF(X284="",0,CEILING((X284/$H284),1)*$H284),"")</f>
        <v>33.6</v>
      </c>
      <c r="Z284" s="36">
        <f>IFERROR(IF(Y284=0,"",ROUNDUP(Y284/H284,0)*0.02175),"")</f>
        <v>8.6999999999999994E-2</v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32.014285714285712</v>
      </c>
      <c r="BN284" s="64">
        <f>IFERROR(Y284*I284/H284,"0")</f>
        <v>35.856000000000002</v>
      </c>
      <c r="BO284" s="64">
        <f>IFERROR(1/J284*(X284/H284),"0")</f>
        <v>6.377551020408162E-2</v>
      </c>
      <c r="BP284" s="64">
        <f>IFERROR(1/J284*(Y284/H284),"0")</f>
        <v>7.1428571428571425E-2</v>
      </c>
    </row>
    <row r="285" spans="1:68" x14ac:dyDescent="0.2">
      <c r="A285" s="392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5" t="s">
        <v>69</v>
      </c>
      <c r="Q285" s="396"/>
      <c r="R285" s="396"/>
      <c r="S285" s="396"/>
      <c r="T285" s="396"/>
      <c r="U285" s="396"/>
      <c r="V285" s="397"/>
      <c r="W285" s="37" t="s">
        <v>70</v>
      </c>
      <c r="X285" s="384">
        <f>IFERROR(X282/H282,"0")+IFERROR(X283/H283,"0")+IFERROR(X284/H284,"0")</f>
        <v>35.347985347985343</v>
      </c>
      <c r="Y285" s="384">
        <f>IFERROR(Y282/H282,"0")+IFERROR(Y283/H283,"0")+IFERROR(Y284/H284,"0")</f>
        <v>37</v>
      </c>
      <c r="Z285" s="384">
        <f>IFERROR(IF(Z282="",0,Z282),"0")+IFERROR(IF(Z283="",0,Z283),"0")+IFERROR(IF(Z284="",0,Z284),"0")</f>
        <v>0.80474999999999985</v>
      </c>
      <c r="AA285" s="385"/>
      <c r="AB285" s="385"/>
      <c r="AC285" s="38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5" t="s">
        <v>69</v>
      </c>
      <c r="Q286" s="396"/>
      <c r="R286" s="396"/>
      <c r="S286" s="396"/>
      <c r="T286" s="396"/>
      <c r="U286" s="396"/>
      <c r="V286" s="397"/>
      <c r="W286" s="37" t="s">
        <v>68</v>
      </c>
      <c r="X286" s="384">
        <f>IFERROR(SUM(X282:X284),"0")</f>
        <v>280</v>
      </c>
      <c r="Y286" s="384">
        <f>IFERROR(SUM(Y282:Y284),"0")</f>
        <v>293.40000000000003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75"/>
      <c r="AB287" s="375"/>
      <c r="AC287" s="375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9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5" t="s">
        <v>69</v>
      </c>
      <c r="Q291" s="396"/>
      <c r="R291" s="396"/>
      <c r="S291" s="396"/>
      <c r="T291" s="396"/>
      <c r="U291" s="396"/>
      <c r="V291" s="397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5" t="s">
        <v>69</v>
      </c>
      <c r="Q292" s="396"/>
      <c r="R292" s="396"/>
      <c r="S292" s="396"/>
      <c r="T292" s="396"/>
      <c r="U292" s="396"/>
      <c r="V292" s="397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2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5" t="s">
        <v>69</v>
      </c>
      <c r="Q297" s="396"/>
      <c r="R297" s="396"/>
      <c r="S297" s="396"/>
      <c r="T297" s="396"/>
      <c r="U297" s="396"/>
      <c r="V297" s="397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5" t="s">
        <v>69</v>
      </c>
      <c r="Q298" s="396"/>
      <c r="R298" s="396"/>
      <c r="S298" s="396"/>
      <c r="T298" s="396"/>
      <c r="U298" s="396"/>
      <c r="V298" s="397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6"/>
      <c r="AB299" s="376"/>
      <c r="AC299" s="376"/>
    </row>
    <row r="300" spans="1:68" ht="14.25" customHeight="1" x14ac:dyDescent="0.25">
      <c r="A300" s="401" t="s">
        <v>63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5"/>
      <c r="AB300" s="375"/>
      <c r="AC300" s="375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2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5" t="s">
        <v>69</v>
      </c>
      <c r="Q302" s="396"/>
      <c r="R302" s="396"/>
      <c r="S302" s="396"/>
      <c r="T302" s="396"/>
      <c r="U302" s="396"/>
      <c r="V302" s="397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5" t="s">
        <v>69</v>
      </c>
      <c r="Q303" s="396"/>
      <c r="R303" s="396"/>
      <c r="S303" s="396"/>
      <c r="T303" s="396"/>
      <c r="U303" s="396"/>
      <c r="V303" s="397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93"/>
      <c r="AA304" s="376"/>
      <c r="AB304" s="376"/>
      <c r="AC304" s="376"/>
    </row>
    <row r="305" spans="1:68" ht="14.25" customHeight="1" x14ac:dyDescent="0.25">
      <c r="A305" s="401" t="s">
        <v>63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93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27</v>
      </c>
      <c r="Y306" s="383">
        <f>IFERROR(IF(X306="",0,CEILING((X306/$H306),1)*$H306),"")</f>
        <v>27</v>
      </c>
      <c r="Z306" s="36">
        <f>IFERROR(IF(Y306=0,"",ROUNDUP(Y306/H306,0)*0.00753),"")</f>
        <v>0.11295000000000001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30.72</v>
      </c>
      <c r="BN306" s="64">
        <f>IFERROR(Y306*I306/H306,"0")</f>
        <v>30.72</v>
      </c>
      <c r="BO306" s="64">
        <f>IFERROR(1/J306*(X306/H306),"0")</f>
        <v>9.6153846153846145E-2</v>
      </c>
      <c r="BP306" s="64">
        <f>IFERROR(1/J306*(Y306/H306),"0")</f>
        <v>9.6153846153846145E-2</v>
      </c>
    </row>
    <row r="307" spans="1:68" x14ac:dyDescent="0.2">
      <c r="A307" s="392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5" t="s">
        <v>69</v>
      </c>
      <c r="Q307" s="396"/>
      <c r="R307" s="396"/>
      <c r="S307" s="396"/>
      <c r="T307" s="396"/>
      <c r="U307" s="396"/>
      <c r="V307" s="397"/>
      <c r="W307" s="37" t="s">
        <v>70</v>
      </c>
      <c r="X307" s="384">
        <f>IFERROR(X306/H306,"0")</f>
        <v>15</v>
      </c>
      <c r="Y307" s="384">
        <f>IFERROR(Y306/H306,"0")</f>
        <v>15</v>
      </c>
      <c r="Z307" s="384">
        <f>IFERROR(IF(Z306="",0,Z306),"0")</f>
        <v>0.11295000000000001</v>
      </c>
      <c r="AA307" s="385"/>
      <c r="AB307" s="385"/>
      <c r="AC307" s="385"/>
    </row>
    <row r="308" spans="1:68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5" t="s">
        <v>69</v>
      </c>
      <c r="Q308" s="396"/>
      <c r="R308" s="396"/>
      <c r="S308" s="396"/>
      <c r="T308" s="396"/>
      <c r="U308" s="396"/>
      <c r="V308" s="397"/>
      <c r="W308" s="37" t="s">
        <v>68</v>
      </c>
      <c r="X308" s="384">
        <f>IFERROR(SUM(X306:X306),"0")</f>
        <v>27</v>
      </c>
      <c r="Y308" s="384">
        <f>IFERROR(SUM(Y306:Y306),"0")</f>
        <v>27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5"/>
      <c r="AB309" s="375"/>
      <c r="AC309" s="375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127</v>
      </c>
      <c r="N311" s="33"/>
      <c r="O311" s="32">
        <v>45</v>
      </c>
      <c r="P311" s="5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525</v>
      </c>
      <c r="Y311" s="383">
        <f>IFERROR(IF(X311="",0,CEILING((X311/$H311),1)*$H311),"")</f>
        <v>525</v>
      </c>
      <c r="Z311" s="36">
        <f>IFERROR(IF(Y311=0,"",ROUNDUP(Y311/H311,0)*0.00753),"")</f>
        <v>1.8825000000000001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593</v>
      </c>
      <c r="BN311" s="64">
        <f>IFERROR(Y311*I311/H311,"0")</f>
        <v>593</v>
      </c>
      <c r="BO311" s="64">
        <f>IFERROR(1/J311*(X311/H311),"0")</f>
        <v>1.6025641025641024</v>
      </c>
      <c r="BP311" s="64">
        <f>IFERROR(1/J311*(Y311/H311),"0")</f>
        <v>1.6025641025641024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350</v>
      </c>
      <c r="Y312" s="383">
        <f>IFERROR(IF(X312="",0,CEILING((X312/$H312),1)*$H312),"")</f>
        <v>350.7</v>
      </c>
      <c r="Z312" s="36">
        <f>IFERROR(IF(Y312=0,"",ROUNDUP(Y312/H312,0)*0.00753),"")</f>
        <v>1.2575100000000001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393.33333333333331</v>
      </c>
      <c r="BN312" s="64">
        <f>IFERROR(Y312*I312/H312,"0")</f>
        <v>394.11999999999995</v>
      </c>
      <c r="BO312" s="64">
        <f>IFERROR(1/J312*(X312/H312),"0")</f>
        <v>1.0683760683760684</v>
      </c>
      <c r="BP312" s="64">
        <f>IFERROR(1/J312*(Y312/H312),"0")</f>
        <v>1.0705128205128205</v>
      </c>
    </row>
    <row r="313" spans="1:68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5" t="s">
        <v>69</v>
      </c>
      <c r="Q313" s="396"/>
      <c r="R313" s="396"/>
      <c r="S313" s="396"/>
      <c r="T313" s="396"/>
      <c r="U313" s="396"/>
      <c r="V313" s="397"/>
      <c r="W313" s="37" t="s">
        <v>70</v>
      </c>
      <c r="X313" s="384">
        <f>IFERROR(X310/H310,"0")+IFERROR(X311/H311,"0")+IFERROR(X312/H312,"0")</f>
        <v>416.66666666666663</v>
      </c>
      <c r="Y313" s="384">
        <f>IFERROR(Y310/H310,"0")+IFERROR(Y311/H311,"0")+IFERROR(Y312/H312,"0")</f>
        <v>417</v>
      </c>
      <c r="Z313" s="384">
        <f>IFERROR(IF(Z310="",0,Z310),"0")+IFERROR(IF(Z311="",0,Z311),"0")+IFERROR(IF(Z312="",0,Z312),"0")</f>
        <v>3.1400100000000002</v>
      </c>
      <c r="AA313" s="385"/>
      <c r="AB313" s="385"/>
      <c r="AC313" s="38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5" t="s">
        <v>69</v>
      </c>
      <c r="Q314" s="396"/>
      <c r="R314" s="396"/>
      <c r="S314" s="396"/>
      <c r="T314" s="396"/>
      <c r="U314" s="396"/>
      <c r="V314" s="397"/>
      <c r="W314" s="37" t="s">
        <v>68</v>
      </c>
      <c r="X314" s="384">
        <f>IFERROR(SUM(X310:X312),"0")</f>
        <v>875</v>
      </c>
      <c r="Y314" s="384">
        <f>IFERROR(SUM(Y310:Y312),"0")</f>
        <v>875.7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93"/>
      <c r="AA315" s="375"/>
      <c r="AB315" s="375"/>
      <c r="AC315" s="375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5" t="s">
        <v>69</v>
      </c>
      <c r="Q317" s="396"/>
      <c r="R317" s="396"/>
      <c r="S317" s="396"/>
      <c r="T317" s="396"/>
      <c r="U317" s="396"/>
      <c r="V317" s="397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5" t="s">
        <v>69</v>
      </c>
      <c r="Q318" s="396"/>
      <c r="R318" s="396"/>
      <c r="S318" s="396"/>
      <c r="T318" s="396"/>
      <c r="U318" s="396"/>
      <c r="V318" s="397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6" t="s">
        <v>498</v>
      </c>
      <c r="B319" s="467"/>
      <c r="C319" s="467"/>
      <c r="D319" s="467"/>
      <c r="E319" s="467"/>
      <c r="F319" s="467"/>
      <c r="G319" s="467"/>
      <c r="H319" s="467"/>
      <c r="I319" s="467"/>
      <c r="J319" s="467"/>
      <c r="K319" s="467"/>
      <c r="L319" s="467"/>
      <c r="M319" s="467"/>
      <c r="N319" s="467"/>
      <c r="O319" s="467"/>
      <c r="P319" s="467"/>
      <c r="Q319" s="467"/>
      <c r="R319" s="467"/>
      <c r="S319" s="467"/>
      <c r="T319" s="467"/>
      <c r="U319" s="467"/>
      <c r="V319" s="467"/>
      <c r="W319" s="467"/>
      <c r="X319" s="467"/>
      <c r="Y319" s="467"/>
      <c r="Z319" s="467"/>
      <c r="AA319" s="48"/>
      <c r="AB319" s="48"/>
      <c r="AC319" s="48"/>
    </row>
    <row r="320" spans="1:68" ht="16.5" customHeight="1" x14ac:dyDescent="0.25">
      <c r="A320" s="398" t="s">
        <v>499</v>
      </c>
      <c r="B320" s="393"/>
      <c r="C320" s="393"/>
      <c r="D320" s="393"/>
      <c r="E320" s="393"/>
      <c r="F320" s="393"/>
      <c r="G320" s="393"/>
      <c r="H320" s="393"/>
      <c r="I320" s="393"/>
      <c r="J320" s="393"/>
      <c r="K320" s="393"/>
      <c r="L320" s="393"/>
      <c r="M320" s="393"/>
      <c r="N320" s="393"/>
      <c r="O320" s="393"/>
      <c r="P320" s="393"/>
      <c r="Q320" s="393"/>
      <c r="R320" s="393"/>
      <c r="S320" s="393"/>
      <c r="T320" s="393"/>
      <c r="U320" s="393"/>
      <c r="V320" s="393"/>
      <c r="W320" s="393"/>
      <c r="X320" s="393"/>
      <c r="Y320" s="393"/>
      <c r="Z320" s="393"/>
      <c r="AA320" s="376"/>
      <c r="AB320" s="376"/>
      <c r="AC320" s="376"/>
    </row>
    <row r="321" spans="1:68" ht="14.25" customHeight="1" x14ac:dyDescent="0.25">
      <c r="A321" s="401" t="s">
        <v>112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393"/>
      <c r="AA321" s="375"/>
      <c r="AB321" s="375"/>
      <c r="AC321" s="375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2500</v>
      </c>
      <c r="Y324" s="383">
        <f t="shared" si="59"/>
        <v>2505</v>
      </c>
      <c r="Z324" s="36">
        <f>IFERROR(IF(Y324=0,"",ROUNDUP(Y324/H324,0)*0.02175),"")</f>
        <v>3.6322499999999995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2580</v>
      </c>
      <c r="BN324" s="64">
        <f t="shared" si="61"/>
        <v>2585.1600000000003</v>
      </c>
      <c r="BO324" s="64">
        <f t="shared" si="62"/>
        <v>3.4722222222222219</v>
      </c>
      <c r="BP324" s="64">
        <f t="shared" si="63"/>
        <v>3.4791666666666665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900</v>
      </c>
      <c r="Y326" s="383">
        <f t="shared" si="59"/>
        <v>900</v>
      </c>
      <c r="Z326" s="36">
        <f>IFERROR(IF(Y326=0,"",ROUNDUP(Y326/H326,0)*0.02175),"")</f>
        <v>1.3049999999999999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928.8</v>
      </c>
      <c r="BN326" s="64">
        <f t="shared" si="61"/>
        <v>928.8</v>
      </c>
      <c r="BO326" s="64">
        <f t="shared" si="62"/>
        <v>1.25</v>
      </c>
      <c r="BP326" s="64">
        <f t="shared" si="63"/>
        <v>1.25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800</v>
      </c>
      <c r="Y328" s="383">
        <f t="shared" si="59"/>
        <v>810</v>
      </c>
      <c r="Z328" s="36">
        <f>IFERROR(IF(Y328=0,"",ROUNDUP(Y328/H328,0)*0.02175),"")</f>
        <v>1.1744999999999999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825.6</v>
      </c>
      <c r="BN328" s="64">
        <f t="shared" si="61"/>
        <v>835.92000000000007</v>
      </c>
      <c r="BO328" s="64">
        <f t="shared" si="62"/>
        <v>1.1111111111111112</v>
      </c>
      <c r="BP328" s="64">
        <f t="shared" si="63"/>
        <v>1.125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15</v>
      </c>
      <c r="Y331" s="383">
        <f t="shared" si="59"/>
        <v>15</v>
      </c>
      <c r="Z331" s="36">
        <f>IFERROR(IF(Y331=0,"",ROUNDUP(Y331/H331,0)*0.00937),"")</f>
        <v>2.811E-2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15.63</v>
      </c>
      <c r="BN331" s="64">
        <f t="shared" si="61"/>
        <v>15.63</v>
      </c>
      <c r="BO331" s="64">
        <f t="shared" si="62"/>
        <v>2.5000000000000001E-2</v>
      </c>
      <c r="BP331" s="64">
        <f t="shared" si="63"/>
        <v>2.5000000000000001E-2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2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5" t="s">
        <v>69</v>
      </c>
      <c r="Q334" s="396"/>
      <c r="R334" s="396"/>
      <c r="S334" s="396"/>
      <c r="T334" s="396"/>
      <c r="U334" s="396"/>
      <c r="V334" s="397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283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284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6.1398599999999997</v>
      </c>
      <c r="AA334" s="385"/>
      <c r="AB334" s="385"/>
      <c r="AC334" s="38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5" t="s">
        <v>69</v>
      </c>
      <c r="Q335" s="396"/>
      <c r="R335" s="396"/>
      <c r="S335" s="396"/>
      <c r="T335" s="396"/>
      <c r="U335" s="396"/>
      <c r="V335" s="397"/>
      <c r="W335" s="37" t="s">
        <v>68</v>
      </c>
      <c r="X335" s="384">
        <f>IFERROR(SUM(X322:X333),"0")</f>
        <v>4215</v>
      </c>
      <c r="Y335" s="384">
        <f>IFERROR(SUM(Y322:Y333),"0")</f>
        <v>4230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1900</v>
      </c>
      <c r="Y337" s="383">
        <f>IFERROR(IF(X337="",0,CEILING((X337/$H337),1)*$H337),"")</f>
        <v>1905</v>
      </c>
      <c r="Z337" s="36">
        <f>IFERROR(IF(Y337=0,"",ROUNDUP(Y337/H337,0)*0.02175),"")</f>
        <v>2.7622499999999999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1960.8</v>
      </c>
      <c r="BN337" s="64">
        <f>IFERROR(Y337*I337/H337,"0")</f>
        <v>1965.96</v>
      </c>
      <c r="BO337" s="64">
        <f>IFERROR(1/J337*(X337/H337),"0")</f>
        <v>2.6388888888888888</v>
      </c>
      <c r="BP337" s="64">
        <f>IFERROR(1/J337*(Y337/H337),"0")</f>
        <v>2.645833333333333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8</v>
      </c>
      <c r="Y338" s="383">
        <f>IFERROR(IF(X338="",0,CEILING((X338/$H338),1)*$H338),"")</f>
        <v>8</v>
      </c>
      <c r="Z338" s="36">
        <f>IFERROR(IF(Y338=0,"",ROUNDUP(Y338/H338,0)*0.00937),"")</f>
        <v>1.874E-2</v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8.48</v>
      </c>
      <c r="BN338" s="64">
        <f>IFERROR(Y338*I338/H338,"0")</f>
        <v>8.48</v>
      </c>
      <c r="BO338" s="64">
        <f>IFERROR(1/J338*(X338/H338),"0")</f>
        <v>1.6666666666666666E-2</v>
      </c>
      <c r="BP338" s="64">
        <f>IFERROR(1/J338*(Y338/H338),"0")</f>
        <v>1.6666666666666666E-2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5" t="s">
        <v>69</v>
      </c>
      <c r="Q339" s="396"/>
      <c r="R339" s="396"/>
      <c r="S339" s="396"/>
      <c r="T339" s="396"/>
      <c r="U339" s="396"/>
      <c r="V339" s="397"/>
      <c r="W339" s="37" t="s">
        <v>70</v>
      </c>
      <c r="X339" s="384">
        <f>IFERROR(X337/H337,"0")+IFERROR(X338/H338,"0")</f>
        <v>128.66666666666669</v>
      </c>
      <c r="Y339" s="384">
        <f>IFERROR(Y337/H337,"0")+IFERROR(Y338/H338,"0")</f>
        <v>129</v>
      </c>
      <c r="Z339" s="384">
        <f>IFERROR(IF(Z337="",0,Z337),"0")+IFERROR(IF(Z338="",0,Z338),"0")</f>
        <v>2.7809900000000001</v>
      </c>
      <c r="AA339" s="385"/>
      <c r="AB339" s="385"/>
      <c r="AC339" s="38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5" t="s">
        <v>69</v>
      </c>
      <c r="Q340" s="396"/>
      <c r="R340" s="396"/>
      <c r="S340" s="396"/>
      <c r="T340" s="396"/>
      <c r="U340" s="396"/>
      <c r="V340" s="397"/>
      <c r="W340" s="37" t="s">
        <v>68</v>
      </c>
      <c r="X340" s="384">
        <f>IFERROR(SUM(X337:X338),"0")</f>
        <v>1908</v>
      </c>
      <c r="Y340" s="384">
        <f>IFERROR(SUM(Y337:Y338),"0")</f>
        <v>1913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5"/>
      <c r="AB341" s="375"/>
      <c r="AC341" s="375"/>
    </row>
    <row r="342" spans="1:68" ht="27" customHeight="1" x14ac:dyDescent="0.25">
      <c r="A342" s="54" t="s">
        <v>525</v>
      </c>
      <c r="B342" s="54" t="s">
        <v>526</v>
      </c>
      <c r="C342" s="31">
        <v>4301051639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67</v>
      </c>
      <c r="N342" s="33"/>
      <c r="O342" s="32">
        <v>40</v>
      </c>
      <c r="P342" s="73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4301051560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127</v>
      </c>
      <c r="N343" s="33"/>
      <c r="O343" s="32">
        <v>40</v>
      </c>
      <c r="P343" s="6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4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2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5" t="s">
        <v>69</v>
      </c>
      <c r="Q345" s="396"/>
      <c r="R345" s="396"/>
      <c r="S345" s="396"/>
      <c r="T345" s="396"/>
      <c r="U345" s="396"/>
      <c r="V345" s="397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5" t="s">
        <v>69</v>
      </c>
      <c r="Q346" s="396"/>
      <c r="R346" s="396"/>
      <c r="S346" s="396"/>
      <c r="T346" s="396"/>
      <c r="U346" s="396"/>
      <c r="V346" s="397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4301060345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4301060314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20</v>
      </c>
      <c r="Y349" s="383">
        <f>IFERROR(IF(X349="",0,CEILING((X349/$H349),1)*$H349),"")</f>
        <v>23.4</v>
      </c>
      <c r="Z349" s="36">
        <f>IFERROR(IF(Y349=0,"",ROUNDUP(Y349/H349,0)*0.02175),"")</f>
        <v>6.5250000000000002E-2</v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21.446153846153852</v>
      </c>
      <c r="BN349" s="64">
        <f>IFERROR(Y349*I349/H349,"0")</f>
        <v>25.092000000000002</v>
      </c>
      <c r="BO349" s="64">
        <f>IFERROR(1/J349*(X349/H349),"0")</f>
        <v>4.5787545787545791E-2</v>
      </c>
      <c r="BP349" s="64">
        <f>IFERROR(1/J349*(Y349/H349),"0")</f>
        <v>5.3571428571428568E-2</v>
      </c>
    </row>
    <row r="350" spans="1:68" x14ac:dyDescent="0.2">
      <c r="A350" s="392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5" t="s">
        <v>69</v>
      </c>
      <c r="Q350" s="396"/>
      <c r="R350" s="396"/>
      <c r="S350" s="396"/>
      <c r="T350" s="396"/>
      <c r="U350" s="396"/>
      <c r="V350" s="397"/>
      <c r="W350" s="37" t="s">
        <v>70</v>
      </c>
      <c r="X350" s="384">
        <f>IFERROR(X348/H348,"0")+IFERROR(X349/H349,"0")</f>
        <v>2.5641025641025643</v>
      </c>
      <c r="Y350" s="384">
        <f>IFERROR(Y348/H348,"0")+IFERROR(Y349/H349,"0")</f>
        <v>3</v>
      </c>
      <c r="Z350" s="384">
        <f>IFERROR(IF(Z348="",0,Z348),"0")+IFERROR(IF(Z349="",0,Z349),"0")</f>
        <v>6.5250000000000002E-2</v>
      </c>
      <c r="AA350" s="385"/>
      <c r="AB350" s="385"/>
      <c r="AC350" s="38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5" t="s">
        <v>69</v>
      </c>
      <c r="Q351" s="396"/>
      <c r="R351" s="396"/>
      <c r="S351" s="396"/>
      <c r="T351" s="396"/>
      <c r="U351" s="396"/>
      <c r="V351" s="397"/>
      <c r="W351" s="37" t="s">
        <v>68</v>
      </c>
      <c r="X351" s="384">
        <f>IFERROR(SUM(X348:X349),"0")</f>
        <v>20</v>
      </c>
      <c r="Y351" s="384">
        <f>IFERROR(SUM(Y348:Y349),"0")</f>
        <v>23.4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3"/>
      <c r="P352" s="393"/>
      <c r="Q352" s="393"/>
      <c r="R352" s="393"/>
      <c r="S352" s="393"/>
      <c r="T352" s="393"/>
      <c r="U352" s="393"/>
      <c r="V352" s="393"/>
      <c r="W352" s="393"/>
      <c r="X352" s="393"/>
      <c r="Y352" s="393"/>
      <c r="Z352" s="393"/>
      <c r="AA352" s="376"/>
      <c r="AB352" s="376"/>
      <c r="AC352" s="376"/>
    </row>
    <row r="353" spans="1:68" ht="14.25" customHeight="1" x14ac:dyDescent="0.25">
      <c r="A353" s="401" t="s">
        <v>112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5"/>
      <c r="AB353" s="375"/>
      <c r="AC353" s="375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6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5" t="s">
        <v>69</v>
      </c>
      <c r="Q355" s="396"/>
      <c r="R355" s="396"/>
      <c r="S355" s="396"/>
      <c r="T355" s="396"/>
      <c r="U355" s="396"/>
      <c r="V355" s="397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5" t="s">
        <v>69</v>
      </c>
      <c r="Q356" s="396"/>
      <c r="R356" s="396"/>
      <c r="S356" s="396"/>
      <c r="T356" s="396"/>
      <c r="U356" s="396"/>
      <c r="V356" s="397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93"/>
      <c r="AA357" s="375"/>
      <c r="AB357" s="375"/>
      <c r="AC357" s="375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5" t="s">
        <v>69</v>
      </c>
      <c r="Q361" s="396"/>
      <c r="R361" s="396"/>
      <c r="S361" s="396"/>
      <c r="T361" s="396"/>
      <c r="U361" s="396"/>
      <c r="V361" s="397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5" t="s">
        <v>69</v>
      </c>
      <c r="Q362" s="396"/>
      <c r="R362" s="396"/>
      <c r="S362" s="396"/>
      <c r="T362" s="396"/>
      <c r="U362" s="396"/>
      <c r="V362" s="397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93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4301051634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4301051297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5" t="s">
        <v>69</v>
      </c>
      <c r="Q369" s="396"/>
      <c r="R369" s="396"/>
      <c r="S369" s="396"/>
      <c r="T369" s="396"/>
      <c r="U369" s="396"/>
      <c r="V369" s="397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5" t="s">
        <v>69</v>
      </c>
      <c r="Q370" s="396"/>
      <c r="R370" s="396"/>
      <c r="S370" s="396"/>
      <c r="T370" s="396"/>
      <c r="U370" s="396"/>
      <c r="V370" s="397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5"/>
      <c r="AB371" s="375"/>
      <c r="AC371" s="375"/>
    </row>
    <row r="372" spans="1:68" ht="27" customHeight="1" x14ac:dyDescent="0.25">
      <c r="A372" s="54" t="s">
        <v>551</v>
      </c>
      <c r="B372" s="54" t="s">
        <v>552</v>
      </c>
      <c r="C372" s="31">
        <v>4301060377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4301060322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5" t="s">
        <v>69</v>
      </c>
      <c r="Q374" s="396"/>
      <c r="R374" s="396"/>
      <c r="S374" s="396"/>
      <c r="T374" s="396"/>
      <c r="U374" s="396"/>
      <c r="V374" s="397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5" t="s">
        <v>69</v>
      </c>
      <c r="Q375" s="396"/>
      <c r="R375" s="396"/>
      <c r="S375" s="396"/>
      <c r="T375" s="396"/>
      <c r="U375" s="396"/>
      <c r="V375" s="397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6" t="s">
        <v>554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/>
      <c r="Q376" s="467"/>
      <c r="R376" s="467"/>
      <c r="S376" s="467"/>
      <c r="T376" s="467"/>
      <c r="U376" s="467"/>
      <c r="V376" s="467"/>
      <c r="W376" s="467"/>
      <c r="X376" s="467"/>
      <c r="Y376" s="467"/>
      <c r="Z376" s="467"/>
      <c r="AA376" s="48"/>
      <c r="AB376" s="48"/>
      <c r="AC376" s="48"/>
    </row>
    <row r="377" spans="1:68" ht="16.5" customHeight="1" x14ac:dyDescent="0.25">
      <c r="A377" s="398" t="s">
        <v>555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76"/>
      <c r="AB377" s="376"/>
      <c r="AC377" s="376"/>
    </row>
    <row r="378" spans="1:68" ht="14.25" customHeight="1" x14ac:dyDescent="0.25">
      <c r="A378" s="401" t="s">
        <v>112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93"/>
      <c r="AA378" s="375"/>
      <c r="AB378" s="375"/>
      <c r="AC378" s="375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2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5" t="s">
        <v>69</v>
      </c>
      <c r="Q380" s="396"/>
      <c r="R380" s="396"/>
      <c r="S380" s="396"/>
      <c r="T380" s="396"/>
      <c r="U380" s="396"/>
      <c r="V380" s="397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5" t="s">
        <v>69</v>
      </c>
      <c r="Q381" s="396"/>
      <c r="R381" s="396"/>
      <c r="S381" s="396"/>
      <c r="T381" s="396"/>
      <c r="U381" s="396"/>
      <c r="V381" s="397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90</v>
      </c>
      <c r="Y383" s="383">
        <f t="shared" ref="Y383:Y405" si="64">IFERROR(IF(X383="",0,CEILING((X383/$H383),1)*$H383),"")</f>
        <v>92.4</v>
      </c>
      <c r="Z383" s="36">
        <f t="shared" ref="Z383:Z389" si="65">IFERROR(IF(Y383=0,"",ROUNDUP(Y383/H383,0)*0.00753),"")</f>
        <v>0.16566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94.928571428571416</v>
      </c>
      <c r="BN383" s="64">
        <f t="shared" ref="BN383:BN405" si="67">IFERROR(Y383*I383/H383,"0")</f>
        <v>97.46</v>
      </c>
      <c r="BO383" s="64">
        <f t="shared" ref="BO383:BO405" si="68">IFERROR(1/J383*(X383/H383),"0")</f>
        <v>0.13736263736263735</v>
      </c>
      <c r="BP383" s="64">
        <f t="shared" ref="BP383:BP405" si="69">IFERROR(1/J383*(Y383/H383),"0")</f>
        <v>0.14102564102564102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10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20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9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70</v>
      </c>
      <c r="Y388" s="383">
        <f t="shared" si="64"/>
        <v>71.400000000000006</v>
      </c>
      <c r="Z388" s="36">
        <f t="shared" si="65"/>
        <v>0.12801000000000001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73.833333333333329</v>
      </c>
      <c r="BN388" s="64">
        <f t="shared" si="67"/>
        <v>75.31</v>
      </c>
      <c r="BO388" s="64">
        <f t="shared" si="68"/>
        <v>0.10683760683760682</v>
      </c>
      <c r="BP388" s="64">
        <f t="shared" si="69"/>
        <v>0.10897435897435898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70</v>
      </c>
      <c r="Y389" s="383">
        <f t="shared" si="64"/>
        <v>70.56</v>
      </c>
      <c r="Z389" s="36">
        <f t="shared" si="65"/>
        <v>0.31625999999999999</v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108.33333333333334</v>
      </c>
      <c r="BN389" s="64">
        <f t="shared" si="67"/>
        <v>109.20000000000002</v>
      </c>
      <c r="BO389" s="64">
        <f t="shared" si="68"/>
        <v>0.26709401709401709</v>
      </c>
      <c r="BP389" s="64">
        <f t="shared" si="69"/>
        <v>0.26923076923076922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6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70</v>
      </c>
      <c r="Y392" s="383">
        <f t="shared" si="64"/>
        <v>71.400000000000006</v>
      </c>
      <c r="Z392" s="36">
        <f t="shared" si="70"/>
        <v>0.17068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74.333333333333329</v>
      </c>
      <c r="BN392" s="64">
        <f t="shared" si="67"/>
        <v>75.820000000000007</v>
      </c>
      <c r="BO392" s="64">
        <f t="shared" si="68"/>
        <v>0.14245014245014245</v>
      </c>
      <c r="BP392" s="64">
        <f t="shared" si="69"/>
        <v>0.14529914529914531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1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21</v>
      </c>
      <c r="Y396" s="383">
        <f t="shared" si="64"/>
        <v>21</v>
      </c>
      <c r="Z396" s="36">
        <f t="shared" si="70"/>
        <v>5.0200000000000002E-2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22.299999999999997</v>
      </c>
      <c r="BN396" s="64">
        <f t="shared" si="67"/>
        <v>22.299999999999997</v>
      </c>
      <c r="BO396" s="64">
        <f t="shared" si="68"/>
        <v>4.2735042735042736E-2</v>
      </c>
      <c r="BP396" s="64">
        <f t="shared" si="69"/>
        <v>4.2735042735042736E-2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6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52.5</v>
      </c>
      <c r="Y401" s="383">
        <f t="shared" si="64"/>
        <v>52.5</v>
      </c>
      <c r="Z401" s="36">
        <f t="shared" si="70"/>
        <v>0.1255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55.75</v>
      </c>
      <c r="BN401" s="64">
        <f t="shared" si="67"/>
        <v>55.75</v>
      </c>
      <c r="BO401" s="64">
        <f t="shared" si="68"/>
        <v>0.10683760683760685</v>
      </c>
      <c r="BP401" s="64">
        <f t="shared" si="69"/>
        <v>0.10683760683760685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2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5" t="s">
        <v>69</v>
      </c>
      <c r="Q406" s="396"/>
      <c r="R406" s="396"/>
      <c r="S406" s="396"/>
      <c r="T406" s="396"/>
      <c r="U406" s="396"/>
      <c r="V406" s="397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148.09523809523807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150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0.95630999999999999</v>
      </c>
      <c r="AA406" s="385"/>
      <c r="AB406" s="385"/>
      <c r="AC406" s="38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5" t="s">
        <v>69</v>
      </c>
      <c r="Q407" s="396"/>
      <c r="R407" s="396"/>
      <c r="S407" s="396"/>
      <c r="T407" s="396"/>
      <c r="U407" s="396"/>
      <c r="V407" s="397"/>
      <c r="W407" s="37" t="s">
        <v>68</v>
      </c>
      <c r="X407" s="384">
        <f>IFERROR(SUM(X383:X405),"0")</f>
        <v>373.5</v>
      </c>
      <c r="Y407" s="384">
        <f>IFERROR(SUM(Y383:Y405),"0")</f>
        <v>379.26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5"/>
      <c r="AB408" s="375"/>
      <c r="AC408" s="375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127</v>
      </c>
      <c r="N409" s="33"/>
      <c r="O409" s="32">
        <v>45</v>
      </c>
      <c r="P409" s="6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127</v>
      </c>
      <c r="N410" s="33"/>
      <c r="O410" s="32">
        <v>45</v>
      </c>
      <c r="P410" s="7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2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5" t="s">
        <v>69</v>
      </c>
      <c r="Q411" s="396"/>
      <c r="R411" s="396"/>
      <c r="S411" s="396"/>
      <c r="T411" s="396"/>
      <c r="U411" s="396"/>
      <c r="V411" s="397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5" t="s">
        <v>69</v>
      </c>
      <c r="Q412" s="396"/>
      <c r="R412" s="396"/>
      <c r="S412" s="396"/>
      <c r="T412" s="396"/>
      <c r="U412" s="396"/>
      <c r="V412" s="397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3.6</v>
      </c>
      <c r="Y414" s="383">
        <f>IFERROR(IF(X414="",0,CEILING((X414/$H414),1)*$H414),"")</f>
        <v>3.5999999999999996</v>
      </c>
      <c r="Z414" s="36">
        <f>IFERROR(IF(Y414=0,"",ROUNDUP(Y414/H414,0)*0.00627),"")</f>
        <v>1.881E-2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5.4</v>
      </c>
      <c r="BN414" s="64">
        <f>IFERROR(Y414*I414/H414,"0")</f>
        <v>5.3999999999999995</v>
      </c>
      <c r="BO414" s="64">
        <f>IFERROR(1/J414*(X414/H414),"0")</f>
        <v>1.4999999999999999E-2</v>
      </c>
      <c r="BP414" s="64">
        <f>IFERROR(1/J414*(Y414/H414),"0")</f>
        <v>1.4999999999999999E-2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2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5" t="s">
        <v>69</v>
      </c>
      <c r="Q417" s="396"/>
      <c r="R417" s="396"/>
      <c r="S417" s="396"/>
      <c r="T417" s="396"/>
      <c r="U417" s="396"/>
      <c r="V417" s="397"/>
      <c r="W417" s="37" t="s">
        <v>70</v>
      </c>
      <c r="X417" s="384">
        <f>IFERROR(X414/H414,"0")+IFERROR(X415/H415,"0")+IFERROR(X416/H416,"0")</f>
        <v>3</v>
      </c>
      <c r="Y417" s="384">
        <f>IFERROR(Y414/H414,"0")+IFERROR(Y415/H415,"0")+IFERROR(Y416/H416,"0")</f>
        <v>3</v>
      </c>
      <c r="Z417" s="384">
        <f>IFERROR(IF(Z414="",0,Z414),"0")+IFERROR(IF(Z415="",0,Z415),"0")+IFERROR(IF(Z416="",0,Z416),"0")</f>
        <v>1.881E-2</v>
      </c>
      <c r="AA417" s="385"/>
      <c r="AB417" s="385"/>
      <c r="AC417" s="385"/>
    </row>
    <row r="418" spans="1:68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5" t="s">
        <v>69</v>
      </c>
      <c r="Q418" s="396"/>
      <c r="R418" s="396"/>
      <c r="S418" s="396"/>
      <c r="T418" s="396"/>
      <c r="U418" s="396"/>
      <c r="V418" s="397"/>
      <c r="W418" s="37" t="s">
        <v>68</v>
      </c>
      <c r="X418" s="384">
        <f>IFERROR(SUM(X414:X416),"0")</f>
        <v>3.6</v>
      </c>
      <c r="Y418" s="384">
        <f>IFERROR(SUM(Y414:Y416),"0")</f>
        <v>3.5999999999999996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93"/>
      <c r="AA419" s="376"/>
      <c r="AB419" s="376"/>
      <c r="AC419" s="376"/>
    </row>
    <row r="420" spans="1:68" ht="14.25" customHeight="1" x14ac:dyDescent="0.25">
      <c r="A420" s="401" t="s">
        <v>104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93"/>
      <c r="AA420" s="375"/>
      <c r="AB420" s="375"/>
      <c r="AC420" s="375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2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5" t="s">
        <v>69</v>
      </c>
      <c r="Q422" s="396"/>
      <c r="R422" s="396"/>
      <c r="S422" s="396"/>
      <c r="T422" s="396"/>
      <c r="U422" s="396"/>
      <c r="V422" s="397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5" t="s">
        <v>69</v>
      </c>
      <c r="Q423" s="396"/>
      <c r="R423" s="396"/>
      <c r="S423" s="396"/>
      <c r="T423" s="396"/>
      <c r="U423" s="396"/>
      <c r="V423" s="397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  <c r="X424" s="393"/>
      <c r="Y424" s="393"/>
      <c r="Z424" s="393"/>
      <c r="AA424" s="375"/>
      <c r="AB424" s="375"/>
      <c r="AC424" s="375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50</v>
      </c>
      <c r="Y426" s="383">
        <f t="shared" si="71"/>
        <v>50.400000000000006</v>
      </c>
      <c r="Z426" s="36">
        <f>IFERROR(IF(Y426=0,"",ROUNDUP(Y426/H426,0)*0.00753),"")</f>
        <v>9.0359999999999996E-2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52.738095238095234</v>
      </c>
      <c r="BN426" s="64">
        <f t="shared" si="73"/>
        <v>53.160000000000004</v>
      </c>
      <c r="BO426" s="64">
        <f t="shared" si="74"/>
        <v>7.6312576312576319E-2</v>
      </c>
      <c r="BP426" s="64">
        <f t="shared" si="75"/>
        <v>7.6923076923076927E-2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1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21</v>
      </c>
      <c r="Y430" s="383">
        <f t="shared" si="71"/>
        <v>21</v>
      </c>
      <c r="Z430" s="36">
        <f>IFERROR(IF(Y430=0,"",ROUNDUP(Y430/H430,0)*0.00502),"")</f>
        <v>5.0200000000000002E-2</v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22.299999999999997</v>
      </c>
      <c r="BN430" s="64">
        <f t="shared" si="73"/>
        <v>22.299999999999997</v>
      </c>
      <c r="BO430" s="64">
        <f t="shared" si="74"/>
        <v>4.2735042735042736E-2</v>
      </c>
      <c r="BP430" s="64">
        <f t="shared" si="75"/>
        <v>4.2735042735042736E-2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2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5" t="s">
        <v>69</v>
      </c>
      <c r="Q432" s="396"/>
      <c r="R432" s="396"/>
      <c r="S432" s="396"/>
      <c r="T432" s="396"/>
      <c r="U432" s="396"/>
      <c r="V432" s="397"/>
      <c r="W432" s="37" t="s">
        <v>70</v>
      </c>
      <c r="X432" s="384">
        <f>IFERROR(X425/H425,"0")+IFERROR(X426/H426,"0")+IFERROR(X427/H427,"0")+IFERROR(X428/H428,"0")+IFERROR(X429/H429,"0")+IFERROR(X430/H430,"0")+IFERROR(X431/H431,"0")</f>
        <v>21.904761904761905</v>
      </c>
      <c r="Y432" s="384">
        <f>IFERROR(Y425/H425,"0")+IFERROR(Y426/H426,"0")+IFERROR(Y427/H427,"0")+IFERROR(Y428/H428,"0")+IFERROR(Y429/H429,"0")+IFERROR(Y430/H430,"0")+IFERROR(Y431/H431,"0")</f>
        <v>22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0.14055999999999999</v>
      </c>
      <c r="AA432" s="385"/>
      <c r="AB432" s="385"/>
      <c r="AC432" s="38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5" t="s">
        <v>69</v>
      </c>
      <c r="Q433" s="396"/>
      <c r="R433" s="396"/>
      <c r="S433" s="396"/>
      <c r="T433" s="396"/>
      <c r="U433" s="396"/>
      <c r="V433" s="397"/>
      <c r="W433" s="37" t="s">
        <v>68</v>
      </c>
      <c r="X433" s="384">
        <f>IFERROR(SUM(X425:X431),"0")</f>
        <v>71</v>
      </c>
      <c r="Y433" s="384">
        <f>IFERROR(SUM(Y425:Y431),"0")</f>
        <v>71.400000000000006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  <c r="X434" s="393"/>
      <c r="Y434" s="393"/>
      <c r="Z434" s="393"/>
      <c r="AA434" s="375"/>
      <c r="AB434" s="375"/>
      <c r="AC434" s="375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2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5" t="s">
        <v>69</v>
      </c>
      <c r="Q436" s="396"/>
      <c r="R436" s="396"/>
      <c r="S436" s="396"/>
      <c r="T436" s="396"/>
      <c r="U436" s="396"/>
      <c r="V436" s="397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5" t="s">
        <v>69</v>
      </c>
      <c r="Q437" s="396"/>
      <c r="R437" s="396"/>
      <c r="S437" s="396"/>
      <c r="T437" s="396"/>
      <c r="U437" s="396"/>
      <c r="V437" s="397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93"/>
      <c r="AA438" s="375"/>
      <c r="AB438" s="375"/>
      <c r="AC438" s="375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5.5</v>
      </c>
      <c r="Y439" s="383">
        <f>IFERROR(IF(X439="",0,CEILING((X439/$H439),1)*$H439),"")</f>
        <v>6.6000000000000005</v>
      </c>
      <c r="Z439" s="36">
        <f>IFERROR(IF(Y439=0,"",ROUNDUP(Y439/H439,0)*0.00627),"")</f>
        <v>3.1350000000000003E-2</v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7.833333333333333</v>
      </c>
      <c r="BN439" s="64">
        <f>IFERROR(Y439*I439/H439,"0")</f>
        <v>9.3999999999999986</v>
      </c>
      <c r="BO439" s="64">
        <f>IFERROR(1/J439*(X439/H439),"0")</f>
        <v>2.0833333333333332E-2</v>
      </c>
      <c r="BP439" s="64">
        <f>IFERROR(1/J439*(Y439/H439),"0")</f>
        <v>2.5000000000000001E-2</v>
      </c>
    </row>
    <row r="440" spans="1:68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5" t="s">
        <v>69</v>
      </c>
      <c r="Q440" s="396"/>
      <c r="R440" s="396"/>
      <c r="S440" s="396"/>
      <c r="T440" s="396"/>
      <c r="U440" s="396"/>
      <c r="V440" s="397"/>
      <c r="W440" s="37" t="s">
        <v>70</v>
      </c>
      <c r="X440" s="384">
        <f>IFERROR(X439/H439,"0")</f>
        <v>4.1666666666666661</v>
      </c>
      <c r="Y440" s="384">
        <f>IFERROR(Y439/H439,"0")</f>
        <v>5</v>
      </c>
      <c r="Z440" s="384">
        <f>IFERROR(IF(Z439="",0,Z439),"0")</f>
        <v>3.1350000000000003E-2</v>
      </c>
      <c r="AA440" s="385"/>
      <c r="AB440" s="385"/>
      <c r="AC440" s="385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5" t="s">
        <v>69</v>
      </c>
      <c r="Q441" s="396"/>
      <c r="R441" s="396"/>
      <c r="S441" s="396"/>
      <c r="T441" s="396"/>
      <c r="U441" s="396"/>
      <c r="V441" s="397"/>
      <c r="W441" s="37" t="s">
        <v>68</v>
      </c>
      <c r="X441" s="384">
        <f>IFERROR(SUM(X439:X439),"0")</f>
        <v>5.5</v>
      </c>
      <c r="Y441" s="384">
        <f>IFERROR(SUM(Y439:Y439),"0")</f>
        <v>6.6000000000000005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5"/>
      <c r="AB442" s="375"/>
      <c r="AC442" s="375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5" t="s">
        <v>69</v>
      </c>
      <c r="Q444" s="396"/>
      <c r="R444" s="396"/>
      <c r="S444" s="396"/>
      <c r="T444" s="396"/>
      <c r="U444" s="396"/>
      <c r="V444" s="397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5" t="s">
        <v>69</v>
      </c>
      <c r="Q445" s="396"/>
      <c r="R445" s="396"/>
      <c r="S445" s="396"/>
      <c r="T445" s="396"/>
      <c r="U445" s="396"/>
      <c r="V445" s="397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93"/>
      <c r="AA446" s="376"/>
      <c r="AB446" s="376"/>
      <c r="AC446" s="376"/>
    </row>
    <row r="447" spans="1:68" ht="14.25" customHeight="1" x14ac:dyDescent="0.25">
      <c r="A447" s="401" t="s">
        <v>63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8</v>
      </c>
      <c r="Y448" s="383">
        <f>IFERROR(IF(X448="",0,CEILING((X448/$H448),1)*$H448),"")</f>
        <v>8.4</v>
      </c>
      <c r="Z448" s="36">
        <f>IFERROR(IF(Y448=0,"",ROUNDUP(Y448/H448,0)*0.00502),"")</f>
        <v>3.5140000000000005E-2</v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9.1466666666666683</v>
      </c>
      <c r="BN448" s="64">
        <f>IFERROR(Y448*I448/H448,"0")</f>
        <v>9.604000000000001</v>
      </c>
      <c r="BO448" s="64">
        <f>IFERROR(1/J448*(X448/H448),"0")</f>
        <v>2.8490028490028494E-2</v>
      </c>
      <c r="BP448" s="64">
        <f>IFERROR(1/J448*(Y448/H448),"0")</f>
        <v>2.9914529914529923E-2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8</v>
      </c>
      <c r="Y449" s="383">
        <f>IFERROR(IF(X449="",0,CEILING((X449/$H449),1)*$H449),"")</f>
        <v>8.4</v>
      </c>
      <c r="Z449" s="36">
        <f>IFERROR(IF(Y449=0,"",ROUNDUP(Y449/H449,0)*0.00502),"")</f>
        <v>3.5140000000000005E-2</v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8.6666666666666679</v>
      </c>
      <c r="BN449" s="64">
        <f>IFERROR(Y449*I449/H449,"0")</f>
        <v>9.1000000000000014</v>
      </c>
      <c r="BO449" s="64">
        <f>IFERROR(1/J449*(X449/H449),"0")</f>
        <v>2.8490028490028494E-2</v>
      </c>
      <c r="BP449" s="64">
        <f>IFERROR(1/J449*(Y449/H449),"0")</f>
        <v>2.9914529914529923E-2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16</v>
      </c>
      <c r="Y450" s="383">
        <f>IFERROR(IF(X450="",0,CEILING((X450/$H450),1)*$H450),"")</f>
        <v>16.8</v>
      </c>
      <c r="Z450" s="36">
        <f>IFERROR(IF(Y450=0,"",ROUNDUP(Y450/H450,0)*0.00502),"")</f>
        <v>7.0280000000000009E-2</v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26.933333333333334</v>
      </c>
      <c r="BN450" s="64">
        <f>IFERROR(Y450*I450/H450,"0")</f>
        <v>28.28</v>
      </c>
      <c r="BO450" s="64">
        <f>IFERROR(1/J450*(X450/H450),"0")</f>
        <v>5.6980056980056988E-2</v>
      </c>
      <c r="BP450" s="64">
        <f>IFERROR(1/J450*(Y450/H450),"0")</f>
        <v>5.9829059829059845E-2</v>
      </c>
    </row>
    <row r="451" spans="1:68" x14ac:dyDescent="0.2">
      <c r="A451" s="392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5" t="s">
        <v>69</v>
      </c>
      <c r="Q451" s="396"/>
      <c r="R451" s="396"/>
      <c r="S451" s="396"/>
      <c r="T451" s="396"/>
      <c r="U451" s="396"/>
      <c r="V451" s="397"/>
      <c r="W451" s="37" t="s">
        <v>70</v>
      </c>
      <c r="X451" s="384">
        <f>IFERROR(X448/H448,"0")+IFERROR(X449/H449,"0")+IFERROR(X450/H450,"0")</f>
        <v>26.666666666666668</v>
      </c>
      <c r="Y451" s="384">
        <f>IFERROR(Y448/H448,"0")+IFERROR(Y449/H449,"0")+IFERROR(Y450/H450,"0")</f>
        <v>28.000000000000004</v>
      </c>
      <c r="Z451" s="384">
        <f>IFERROR(IF(Z448="",0,Z448),"0")+IFERROR(IF(Z449="",0,Z449),"0")+IFERROR(IF(Z450="",0,Z450),"0")</f>
        <v>0.14056000000000002</v>
      </c>
      <c r="AA451" s="385"/>
      <c r="AB451" s="385"/>
      <c r="AC451" s="385"/>
    </row>
    <row r="452" spans="1:68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5" t="s">
        <v>69</v>
      </c>
      <c r="Q452" s="396"/>
      <c r="R452" s="396"/>
      <c r="S452" s="396"/>
      <c r="T452" s="396"/>
      <c r="U452" s="396"/>
      <c r="V452" s="397"/>
      <c r="W452" s="37" t="s">
        <v>68</v>
      </c>
      <c r="X452" s="384">
        <f>IFERROR(SUM(X448:X450),"0")</f>
        <v>32</v>
      </c>
      <c r="Y452" s="384">
        <f>IFERROR(SUM(Y448:Y450),"0")</f>
        <v>33.6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93"/>
      <c r="AA453" s="376"/>
      <c r="AB453" s="376"/>
      <c r="AC453" s="376"/>
    </row>
    <row r="454" spans="1:68" ht="14.25" customHeight="1" x14ac:dyDescent="0.25">
      <c r="A454" s="401" t="s">
        <v>63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93"/>
      <c r="AA454" s="375"/>
      <c r="AB454" s="375"/>
      <c r="AC454" s="375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2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5" t="s">
        <v>69</v>
      </c>
      <c r="Q457" s="396"/>
      <c r="R457" s="396"/>
      <c r="S457" s="396"/>
      <c r="T457" s="396"/>
      <c r="U457" s="396"/>
      <c r="V457" s="397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5" t="s">
        <v>69</v>
      </c>
      <c r="Q458" s="396"/>
      <c r="R458" s="396"/>
      <c r="S458" s="396"/>
      <c r="T458" s="396"/>
      <c r="U458" s="396"/>
      <c r="V458" s="397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93"/>
      <c r="AA459" s="375"/>
      <c r="AB459" s="375"/>
      <c r="AC459" s="375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0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5" t="s">
        <v>69</v>
      </c>
      <c r="Q461" s="396"/>
      <c r="R461" s="396"/>
      <c r="S461" s="396"/>
      <c r="T461" s="396"/>
      <c r="U461" s="396"/>
      <c r="V461" s="397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5" t="s">
        <v>69</v>
      </c>
      <c r="Q462" s="396"/>
      <c r="R462" s="396"/>
      <c r="S462" s="396"/>
      <c r="T462" s="396"/>
      <c r="U462" s="396"/>
      <c r="V462" s="397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6" t="s">
        <v>658</v>
      </c>
      <c r="B463" s="467"/>
      <c r="C463" s="467"/>
      <c r="D463" s="467"/>
      <c r="E463" s="467"/>
      <c r="F463" s="467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/>
      <c r="Q463" s="467"/>
      <c r="R463" s="467"/>
      <c r="S463" s="467"/>
      <c r="T463" s="467"/>
      <c r="U463" s="467"/>
      <c r="V463" s="467"/>
      <c r="W463" s="467"/>
      <c r="X463" s="467"/>
      <c r="Y463" s="467"/>
      <c r="Z463" s="467"/>
      <c r="AA463" s="48"/>
      <c r="AB463" s="48"/>
      <c r="AC463" s="48"/>
    </row>
    <row r="464" spans="1:68" ht="16.5" customHeight="1" x14ac:dyDescent="0.25">
      <c r="A464" s="398" t="s">
        <v>658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6"/>
      <c r="AB464" s="376"/>
      <c r="AC464" s="376"/>
    </row>
    <row r="465" spans="1:68" ht="14.25" customHeight="1" x14ac:dyDescent="0.25">
      <c r="A465" s="401" t="s">
        <v>112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30</v>
      </c>
      <c r="Y466" s="383">
        <f t="shared" ref="Y466:Y474" si="76">IFERROR(IF(X466="",0,CEILING((X466/$H466),1)*$H466),"")</f>
        <v>31.68</v>
      </c>
      <c r="Z466" s="36">
        <f t="shared" ref="Z466:Z471" si="77">IFERROR(IF(Y466=0,"",ROUNDUP(Y466/H466,0)*0.01196),"")</f>
        <v>7.1760000000000004E-2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32.04545454545454</v>
      </c>
      <c r="BN466" s="64">
        <f t="shared" ref="BN466:BN474" si="79">IFERROR(Y466*I466/H466,"0")</f>
        <v>33.839999999999996</v>
      </c>
      <c r="BO466" s="64">
        <f t="shared" ref="BO466:BO474" si="80">IFERROR(1/J466*(X466/H466),"0")</f>
        <v>5.4632867132867136E-2</v>
      </c>
      <c r="BP466" s="64">
        <f t="shared" ref="BP466:BP474" si="81">IFERROR(1/J466*(Y466/H466),"0")</f>
        <v>5.7692307692307696E-2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127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50</v>
      </c>
      <c r="Y470" s="383">
        <f t="shared" si="76"/>
        <v>52.800000000000004</v>
      </c>
      <c r="Z470" s="36">
        <f t="shared" si="77"/>
        <v>0.1196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53.409090909090907</v>
      </c>
      <c r="BN470" s="64">
        <f t="shared" si="79"/>
        <v>56.400000000000006</v>
      </c>
      <c r="BO470" s="64">
        <f t="shared" si="80"/>
        <v>9.1054778554778545E-2</v>
      </c>
      <c r="BP470" s="64">
        <f t="shared" si="81"/>
        <v>9.6153846153846159E-2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127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144</v>
      </c>
      <c r="Y472" s="383">
        <f t="shared" si="76"/>
        <v>144</v>
      </c>
      <c r="Z472" s="36">
        <f>IFERROR(IF(Y472=0,"",ROUNDUP(Y472/H472,0)*0.00937),"")</f>
        <v>0.37480000000000002</v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153.6</v>
      </c>
      <c r="BN472" s="64">
        <f t="shared" si="79"/>
        <v>153.6</v>
      </c>
      <c r="BO472" s="64">
        <f t="shared" si="80"/>
        <v>0.33333333333333331</v>
      </c>
      <c r="BP472" s="64">
        <f t="shared" si="81"/>
        <v>0.33333333333333331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127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102</v>
      </c>
      <c r="Y474" s="383">
        <f t="shared" si="76"/>
        <v>104.4</v>
      </c>
      <c r="Z474" s="36">
        <f>IFERROR(IF(Y474=0,"",ROUNDUP(Y474/H474,0)*0.00937),"")</f>
        <v>0.27172999999999997</v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108.8</v>
      </c>
      <c r="BN474" s="64">
        <f t="shared" si="79"/>
        <v>111.36</v>
      </c>
      <c r="BO474" s="64">
        <f t="shared" si="80"/>
        <v>0.2361111111111111</v>
      </c>
      <c r="BP474" s="64">
        <f t="shared" si="81"/>
        <v>0.24166666666666667</v>
      </c>
    </row>
    <row r="475" spans="1:68" x14ac:dyDescent="0.2">
      <c r="A475" s="392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5" t="s">
        <v>69</v>
      </c>
      <c r="Q475" s="396"/>
      <c r="R475" s="396"/>
      <c r="S475" s="396"/>
      <c r="T475" s="396"/>
      <c r="U475" s="396"/>
      <c r="V475" s="397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83.484848484848484</v>
      </c>
      <c r="Y475" s="384">
        <f>IFERROR(Y466/H466,"0")+IFERROR(Y467/H467,"0")+IFERROR(Y468/H468,"0")+IFERROR(Y469/H469,"0")+IFERROR(Y470/H470,"0")+IFERROR(Y471/H471,"0")+IFERROR(Y472/H472,"0")+IFERROR(Y473/H473,"0")+IFERROR(Y474/H474,"0")</f>
        <v>85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0.83789000000000002</v>
      </c>
      <c r="AA475" s="385"/>
      <c r="AB475" s="385"/>
      <c r="AC475" s="38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5" t="s">
        <v>69</v>
      </c>
      <c r="Q476" s="396"/>
      <c r="R476" s="396"/>
      <c r="S476" s="396"/>
      <c r="T476" s="396"/>
      <c r="U476" s="396"/>
      <c r="V476" s="397"/>
      <c r="W476" s="37" t="s">
        <v>68</v>
      </c>
      <c r="X476" s="384">
        <f>IFERROR(SUM(X466:X474),"0")</f>
        <v>326</v>
      </c>
      <c r="Y476" s="384">
        <f>IFERROR(SUM(Y466:Y474),"0")</f>
        <v>332.88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200</v>
      </c>
      <c r="Y478" s="383">
        <f>IFERROR(IF(X478="",0,CEILING((X478/$H478),1)*$H478),"")</f>
        <v>200.64000000000001</v>
      </c>
      <c r="Z478" s="36">
        <f>IFERROR(IF(Y478=0,"",ROUNDUP(Y478/H478,0)*0.01196),"")</f>
        <v>0.45448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213.63636363636363</v>
      </c>
      <c r="BN478" s="64">
        <f>IFERROR(Y478*I478/H478,"0")</f>
        <v>214.32</v>
      </c>
      <c r="BO478" s="64">
        <f>IFERROR(1/J478*(X478/H478),"0")</f>
        <v>0.36421911421911418</v>
      </c>
      <c r="BP478" s="64">
        <f>IFERROR(1/J478*(Y478/H478),"0")</f>
        <v>0.36538461538461542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2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5" t="s">
        <v>69</v>
      </c>
      <c r="Q480" s="396"/>
      <c r="R480" s="396"/>
      <c r="S480" s="396"/>
      <c r="T480" s="396"/>
      <c r="U480" s="396"/>
      <c r="V480" s="397"/>
      <c r="W480" s="37" t="s">
        <v>70</v>
      </c>
      <c r="X480" s="384">
        <f>IFERROR(X478/H478,"0")+IFERROR(X479/H479,"0")</f>
        <v>37.878787878787875</v>
      </c>
      <c r="Y480" s="384">
        <f>IFERROR(Y478/H478,"0")+IFERROR(Y479/H479,"0")</f>
        <v>38</v>
      </c>
      <c r="Z480" s="384">
        <f>IFERROR(IF(Z478="",0,Z478),"0")+IFERROR(IF(Z479="",0,Z479),"0")</f>
        <v>0.45448</v>
      </c>
      <c r="AA480" s="385"/>
      <c r="AB480" s="385"/>
      <c r="AC480" s="38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5" t="s">
        <v>69</v>
      </c>
      <c r="Q481" s="396"/>
      <c r="R481" s="396"/>
      <c r="S481" s="396"/>
      <c r="T481" s="396"/>
      <c r="U481" s="396"/>
      <c r="V481" s="397"/>
      <c r="W481" s="37" t="s">
        <v>68</v>
      </c>
      <c r="X481" s="384">
        <f>IFERROR(SUM(X478:X479),"0")</f>
        <v>200</v>
      </c>
      <c r="Y481" s="384">
        <f>IFERROR(SUM(Y478:Y479),"0")</f>
        <v>200.64000000000001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40</v>
      </c>
      <c r="Y483" s="383">
        <f t="shared" ref="Y483:Y488" si="82">IFERROR(IF(X483="",0,CEILING((X483/$H483),1)*$H483),"")</f>
        <v>42.24</v>
      </c>
      <c r="Z483" s="36">
        <f>IFERROR(IF(Y483=0,"",ROUNDUP(Y483/H483,0)*0.01196),"")</f>
        <v>9.5680000000000001E-2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42.727272727272727</v>
      </c>
      <c r="BN483" s="64">
        <f t="shared" ref="BN483:BN488" si="84">IFERROR(Y483*I483/H483,"0")</f>
        <v>45.12</v>
      </c>
      <c r="BO483" s="64">
        <f t="shared" ref="BO483:BO488" si="85">IFERROR(1/J483*(X483/H483),"0")</f>
        <v>7.2843822843822847E-2</v>
      </c>
      <c r="BP483" s="64">
        <f t="shared" ref="BP483:BP488" si="86">IFERROR(1/J483*(Y483/H483),"0")</f>
        <v>7.6923076923076927E-2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20</v>
      </c>
      <c r="Y484" s="383">
        <f t="shared" si="82"/>
        <v>21.12</v>
      </c>
      <c r="Z484" s="36">
        <f>IFERROR(IF(Y484=0,"",ROUNDUP(Y484/H484,0)*0.01196),"")</f>
        <v>4.7840000000000001E-2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21.363636363636363</v>
      </c>
      <c r="BN484" s="64">
        <f t="shared" si="84"/>
        <v>22.56</v>
      </c>
      <c r="BO484" s="64">
        <f t="shared" si="85"/>
        <v>3.6421911421911424E-2</v>
      </c>
      <c r="BP484" s="64">
        <f t="shared" si="86"/>
        <v>3.8461538461538464E-2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50</v>
      </c>
      <c r="Y485" s="383">
        <f t="shared" si="82"/>
        <v>52.800000000000004</v>
      </c>
      <c r="Z485" s="36">
        <f>IFERROR(IF(Y485=0,"",ROUNDUP(Y485/H485,0)*0.01196),"")</f>
        <v>0.1196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53.409090909090907</v>
      </c>
      <c r="BN485" s="64">
        <f t="shared" si="84"/>
        <v>56.400000000000006</v>
      </c>
      <c r="BO485" s="64">
        <f t="shared" si="85"/>
        <v>9.1054778554778545E-2</v>
      </c>
      <c r="BP485" s="64">
        <f t="shared" si="86"/>
        <v>9.6153846153846159E-2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54</v>
      </c>
      <c r="Y486" s="383">
        <f t="shared" si="82"/>
        <v>54</v>
      </c>
      <c r="Z486" s="36">
        <f>IFERROR(IF(Y486=0,"",ROUNDUP(Y486/H486,0)*0.00937),"")</f>
        <v>0.14055000000000001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57.599999999999994</v>
      </c>
      <c r="BN486" s="64">
        <f t="shared" si="84"/>
        <v>57.599999999999994</v>
      </c>
      <c r="BO486" s="64">
        <f t="shared" si="85"/>
        <v>0.125</v>
      </c>
      <c r="BP486" s="64">
        <f t="shared" si="86"/>
        <v>0.125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12</v>
      </c>
      <c r="Y487" s="383">
        <f t="shared" si="82"/>
        <v>14.4</v>
      </c>
      <c r="Z487" s="36">
        <f>IFERROR(IF(Y487=0,"",ROUNDUP(Y487/H487,0)*0.00937),"")</f>
        <v>3.7479999999999999E-2</v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12.7</v>
      </c>
      <c r="BN487" s="64">
        <f t="shared" si="84"/>
        <v>15.24</v>
      </c>
      <c r="BO487" s="64">
        <f t="shared" si="85"/>
        <v>2.7777777777777776E-2</v>
      </c>
      <c r="BP487" s="64">
        <f t="shared" si="86"/>
        <v>3.3333333333333333E-2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114</v>
      </c>
      <c r="Y488" s="383">
        <f t="shared" si="82"/>
        <v>115.2</v>
      </c>
      <c r="Z488" s="36">
        <f>IFERROR(IF(Y488=0,"",ROUNDUP(Y488/H488,0)*0.00937),"")</f>
        <v>0.29984</v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120.65</v>
      </c>
      <c r="BN488" s="64">
        <f t="shared" si="84"/>
        <v>121.92</v>
      </c>
      <c r="BO488" s="64">
        <f t="shared" si="85"/>
        <v>0.26388888888888884</v>
      </c>
      <c r="BP488" s="64">
        <f t="shared" si="86"/>
        <v>0.26666666666666666</v>
      </c>
    </row>
    <row r="489" spans="1:68" x14ac:dyDescent="0.2">
      <c r="A489" s="392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5" t="s">
        <v>69</v>
      </c>
      <c r="Q489" s="396"/>
      <c r="R489" s="396"/>
      <c r="S489" s="396"/>
      <c r="T489" s="396"/>
      <c r="U489" s="396"/>
      <c r="V489" s="397"/>
      <c r="W489" s="37" t="s">
        <v>70</v>
      </c>
      <c r="X489" s="384">
        <f>IFERROR(X483/H483,"0")+IFERROR(X484/H484,"0")+IFERROR(X485/H485,"0")+IFERROR(X486/H486,"0")+IFERROR(X487/H487,"0")+IFERROR(X488/H488,"0")</f>
        <v>70.833333333333329</v>
      </c>
      <c r="Y489" s="384">
        <f>IFERROR(Y483/H483,"0")+IFERROR(Y484/H484,"0")+IFERROR(Y485/H485,"0")+IFERROR(Y486/H486,"0")+IFERROR(Y487/H487,"0")+IFERROR(Y488/H488,"0")</f>
        <v>73</v>
      </c>
      <c r="Z489" s="384">
        <f>IFERROR(IF(Z483="",0,Z483),"0")+IFERROR(IF(Z484="",0,Z484),"0")+IFERROR(IF(Z485="",0,Z485),"0")+IFERROR(IF(Z486="",0,Z486),"0")+IFERROR(IF(Z487="",0,Z487),"0")+IFERROR(IF(Z488="",0,Z488),"0")</f>
        <v>0.74099000000000004</v>
      </c>
      <c r="AA489" s="385"/>
      <c r="AB489" s="385"/>
      <c r="AC489" s="38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5" t="s">
        <v>69</v>
      </c>
      <c r="Q490" s="396"/>
      <c r="R490" s="396"/>
      <c r="S490" s="396"/>
      <c r="T490" s="396"/>
      <c r="U490" s="396"/>
      <c r="V490" s="397"/>
      <c r="W490" s="37" t="s">
        <v>68</v>
      </c>
      <c r="X490" s="384">
        <f>IFERROR(SUM(X483:X488),"0")</f>
        <v>290</v>
      </c>
      <c r="Y490" s="384">
        <f>IFERROR(SUM(Y483:Y488),"0")</f>
        <v>299.76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393"/>
      <c r="Z491" s="393"/>
      <c r="AA491" s="375"/>
      <c r="AB491" s="375"/>
      <c r="AC491" s="375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5" t="s">
        <v>69</v>
      </c>
      <c r="Q495" s="396"/>
      <c r="R495" s="396"/>
      <c r="S495" s="396"/>
      <c r="T495" s="396"/>
      <c r="U495" s="396"/>
      <c r="V495" s="397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5" t="s">
        <v>69</v>
      </c>
      <c r="Q496" s="396"/>
      <c r="R496" s="396"/>
      <c r="S496" s="396"/>
      <c r="T496" s="396"/>
      <c r="U496" s="396"/>
      <c r="V496" s="397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5"/>
      <c r="AB497" s="375"/>
      <c r="AC497" s="375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2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5" t="s">
        <v>69</v>
      </c>
      <c r="Q499" s="396"/>
      <c r="R499" s="396"/>
      <c r="S499" s="396"/>
      <c r="T499" s="396"/>
      <c r="U499" s="396"/>
      <c r="V499" s="397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5" t="s">
        <v>69</v>
      </c>
      <c r="Q500" s="396"/>
      <c r="R500" s="396"/>
      <c r="S500" s="396"/>
      <c r="T500" s="396"/>
      <c r="U500" s="396"/>
      <c r="V500" s="397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6" t="s">
        <v>702</v>
      </c>
      <c r="B501" s="467"/>
      <c r="C501" s="467"/>
      <c r="D501" s="467"/>
      <c r="E501" s="467"/>
      <c r="F501" s="467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/>
      <c r="Q501" s="467"/>
      <c r="R501" s="467"/>
      <c r="S501" s="467"/>
      <c r="T501" s="467"/>
      <c r="U501" s="467"/>
      <c r="V501" s="467"/>
      <c r="W501" s="467"/>
      <c r="X501" s="467"/>
      <c r="Y501" s="467"/>
      <c r="Z501" s="467"/>
      <c r="AA501" s="48"/>
      <c r="AB501" s="48"/>
      <c r="AC501" s="48"/>
    </row>
    <row r="502" spans="1:68" ht="16.5" customHeight="1" x14ac:dyDescent="0.25">
      <c r="A502" s="398" t="s">
        <v>702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6"/>
      <c r="AB502" s="376"/>
      <c r="AC502" s="376"/>
    </row>
    <row r="503" spans="1:68" ht="14.25" customHeight="1" x14ac:dyDescent="0.25">
      <c r="A503" s="401" t="s">
        <v>112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93"/>
      <c r="AA503" s="375"/>
      <c r="AB503" s="375"/>
      <c r="AC503" s="375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127</v>
      </c>
      <c r="N504" s="33"/>
      <c r="O504" s="32">
        <v>55</v>
      </c>
      <c r="P504" s="611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2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31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127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7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2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5" t="s">
        <v>69</v>
      </c>
      <c r="Q513" s="396"/>
      <c r="R513" s="396"/>
      <c r="S513" s="396"/>
      <c r="T513" s="396"/>
      <c r="U513" s="396"/>
      <c r="V513" s="397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5" t="s">
        <v>69</v>
      </c>
      <c r="Q514" s="396"/>
      <c r="R514" s="396"/>
      <c r="S514" s="396"/>
      <c r="T514" s="396"/>
      <c r="U514" s="396"/>
      <c r="V514" s="397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  <c r="X515" s="393"/>
      <c r="Y515" s="393"/>
      <c r="Z515" s="393"/>
      <c r="AA515" s="375"/>
      <c r="AB515" s="375"/>
      <c r="AC515" s="375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127</v>
      </c>
      <c r="N517" s="33"/>
      <c r="O517" s="32">
        <v>50</v>
      </c>
      <c r="P517" s="622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7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2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5" t="s">
        <v>69</v>
      </c>
      <c r="Q521" s="396"/>
      <c r="R521" s="396"/>
      <c r="S521" s="396"/>
      <c r="T521" s="396"/>
      <c r="U521" s="396"/>
      <c r="V521" s="397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5" t="s">
        <v>69</v>
      </c>
      <c r="Q522" s="396"/>
      <c r="R522" s="396"/>
      <c r="S522" s="396"/>
      <c r="T522" s="396"/>
      <c r="U522" s="396"/>
      <c r="V522" s="397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93"/>
      <c r="AA523" s="375"/>
      <c r="AB523" s="375"/>
      <c r="AC523" s="375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2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7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4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5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8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2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5" t="s">
        <v>69</v>
      </c>
      <c r="Q531" s="396"/>
      <c r="R531" s="396"/>
      <c r="S531" s="396"/>
      <c r="T531" s="396"/>
      <c r="U531" s="396"/>
      <c r="V531" s="397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5" t="s">
        <v>69</v>
      </c>
      <c r="Q532" s="396"/>
      <c r="R532" s="396"/>
      <c r="S532" s="396"/>
      <c r="T532" s="396"/>
      <c r="U532" s="396"/>
      <c r="V532" s="397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127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1000</v>
      </c>
      <c r="Y534" s="383">
        <f>IFERROR(IF(X534="",0,CEILING((X534/$H534),1)*$H534),"")</f>
        <v>1006.1999999999999</v>
      </c>
      <c r="Z534" s="36">
        <f>IFERROR(IF(Y534=0,"",ROUNDUP(Y534/H534,0)*0.02175),"")</f>
        <v>2.8057499999999997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1072.3076923076924</v>
      </c>
      <c r="BN534" s="64">
        <f>IFERROR(Y534*I534/H534,"0")</f>
        <v>1078.9559999999999</v>
      </c>
      <c r="BO534" s="64">
        <f>IFERROR(1/J534*(X534/H534),"0")</f>
        <v>2.2893772893772892</v>
      </c>
      <c r="BP534" s="64">
        <f>IFERROR(1/J534*(Y534/H534),"0")</f>
        <v>2.3035714285714284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6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4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2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5" t="s">
        <v>69</v>
      </c>
      <c r="Q537" s="396"/>
      <c r="R537" s="396"/>
      <c r="S537" s="396"/>
      <c r="T537" s="396"/>
      <c r="U537" s="396"/>
      <c r="V537" s="397"/>
      <c r="W537" s="37" t="s">
        <v>70</v>
      </c>
      <c r="X537" s="384">
        <f>IFERROR(X534/H534,"0")+IFERROR(X535/H535,"0")+IFERROR(X536/H536,"0")</f>
        <v>128.2051282051282</v>
      </c>
      <c r="Y537" s="384">
        <f>IFERROR(Y534/H534,"0")+IFERROR(Y535/H535,"0")+IFERROR(Y536/H536,"0")</f>
        <v>129</v>
      </c>
      <c r="Z537" s="384">
        <f>IFERROR(IF(Z534="",0,Z534),"0")+IFERROR(IF(Z535="",0,Z535),"0")+IFERROR(IF(Z536="",0,Z536),"0")</f>
        <v>2.8057499999999997</v>
      </c>
      <c r="AA537" s="385"/>
      <c r="AB537" s="385"/>
      <c r="AC537" s="385"/>
    </row>
    <row r="538" spans="1:68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5" t="s">
        <v>69</v>
      </c>
      <c r="Q538" s="396"/>
      <c r="R538" s="396"/>
      <c r="S538" s="396"/>
      <c r="T538" s="396"/>
      <c r="U538" s="396"/>
      <c r="V538" s="397"/>
      <c r="W538" s="37" t="s">
        <v>68</v>
      </c>
      <c r="X538" s="384">
        <f>IFERROR(SUM(X534:X536),"0")</f>
        <v>1000</v>
      </c>
      <c r="Y538" s="384">
        <f>IFERROR(SUM(Y534:Y536),"0")</f>
        <v>1006.1999999999999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75"/>
      <c r="AB539" s="375"/>
      <c r="AC539" s="375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0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2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5" t="s">
        <v>69</v>
      </c>
      <c r="Q544" s="396"/>
      <c r="R544" s="396"/>
      <c r="S544" s="396"/>
      <c r="T544" s="396"/>
      <c r="U544" s="396"/>
      <c r="V544" s="397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5" t="s">
        <v>69</v>
      </c>
      <c r="Q545" s="396"/>
      <c r="R545" s="396"/>
      <c r="S545" s="396"/>
      <c r="T545" s="396"/>
      <c r="U545" s="396"/>
      <c r="V545" s="397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4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17041.099999999999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17186.079999999998</v>
      </c>
      <c r="Z546" s="37"/>
      <c r="AA546" s="385"/>
      <c r="AB546" s="385"/>
      <c r="AC546" s="38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18121.179957130989</v>
      </c>
      <c r="Y547" s="384">
        <f>IFERROR(SUM(BN22:BN543),"0")</f>
        <v>18275.991999999991</v>
      </c>
      <c r="Z547" s="37"/>
      <c r="AA547" s="385"/>
      <c r="AB547" s="385"/>
      <c r="AC547" s="38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33</v>
      </c>
      <c r="Y548" s="38">
        <f>ROUNDUP(SUM(BP22:BP543),0)</f>
        <v>34</v>
      </c>
      <c r="Z548" s="37"/>
      <c r="AA548" s="385"/>
      <c r="AB548" s="385"/>
      <c r="AC548" s="38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18946.179957130989</v>
      </c>
      <c r="Y549" s="384">
        <f>GrossWeightTotalR+PalletQtyTotalR*25</f>
        <v>19125.991999999991</v>
      </c>
      <c r="Z549" s="37"/>
      <c r="AA549" s="385"/>
      <c r="AB549" s="385"/>
      <c r="AC549" s="38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3538.2322664564044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3565</v>
      </c>
      <c r="Z550" s="37"/>
      <c r="AA550" s="385"/>
      <c r="AB550" s="385"/>
      <c r="AC550" s="385"/>
    </row>
    <row r="551" spans="1:32" ht="14.25" customHeight="1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37.859780000000001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11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74"/>
      <c r="M554" s="403" t="s">
        <v>404</v>
      </c>
      <c r="N554" s="374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74"/>
    </row>
    <row r="555" spans="1:32" ht="13.5" customHeight="1" thickBot="1" x14ac:dyDescent="0.25">
      <c r="A555" s="712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74"/>
      <c r="M555" s="404"/>
      <c r="N555" s="374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243</v>
      </c>
      <c r="D556" s="46">
        <f>IFERROR(Y57*1,"0")+IFERROR(Y58*1,"0")+IFERROR(Y59*1,"0")+IFERROR(Y60*1,"0")</f>
        <v>797.40000000000009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2825.9399999999996</v>
      </c>
      <c r="F556" s="46">
        <f>IFERROR(Y138*1,"0")+IFERROR(Y139*1,"0")+IFERROR(Y140*1,"0")+IFERROR(Y141*1,"0")+IFERROR(Y142*1,"0")</f>
        <v>867.60000000000014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436.80000000000007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1997.6999999999998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241.2</v>
      </c>
      <c r="K556" s="46">
        <f>IFERROR(Y235*1,"0")+IFERROR(Y236*1,"0")+IFERROR(Y237*1,"0")+IFERROR(Y238*1,"0")+IFERROR(Y239*1,"0")+IFERROR(Y240*1,"0")+IFERROR(Y241*1,"0")+IFERROR(Y242*1,"0")</f>
        <v>80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293.40000000000003</v>
      </c>
      <c r="P556" s="46">
        <f>IFERROR(Y301*1,"0")</f>
        <v>0</v>
      </c>
      <c r="Q556" s="46">
        <f>IFERROR(Y306*1,"0")+IFERROR(Y310*1,"0")+IFERROR(Y311*1,"0")+IFERROR(Y312*1,"0")+IFERROR(Y316*1,"0")</f>
        <v>902.7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6166.4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382.86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78</v>
      </c>
      <c r="V556" s="46">
        <f>IFERROR(Y448*1,"0")+IFERROR(Y449*1,"0")+IFERROR(Y450*1,"0")</f>
        <v>33.6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833.28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1006.1999999999999</v>
      </c>
      <c r="AB556" s="52"/>
      <c r="AC556" s="52"/>
      <c r="AF556" s="374"/>
    </row>
  </sheetData>
  <sheetProtection algorithmName="SHA-512" hashValue="s5Ubh6F9jip4edkjMh2YhIrJvJ3g3LgP6+VW17JFEfbsDxTZhR7PsjGaKusuCUnxsvER9YssElD48zD5lVMXOw==" saltValue="kt5u1k3F1hAkNJwsnt4+H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32:E32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Q6:R6"/>
    <mergeCell ref="P200:T200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Q5:R5"/>
    <mergeCell ref="F17:F18"/>
    <mergeCell ref="D120:E120"/>
    <mergeCell ref="P199:T199"/>
    <mergeCell ref="D242:E242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D249:E249"/>
    <mergeCell ref="P262:T262"/>
    <mergeCell ref="D105:E105"/>
    <mergeCell ref="D276:E276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V11:W1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10:E310"/>
    <mergeCell ref="P364:T364"/>
    <mergeCell ref="P509:T509"/>
    <mergeCell ref="A465:Z465"/>
    <mergeCell ref="P486:T486"/>
    <mergeCell ref="D223:E223"/>
    <mergeCell ref="D394:E394"/>
    <mergeCell ref="M17:M18"/>
    <mergeCell ref="A339:O340"/>
    <mergeCell ref="O17:O18"/>
    <mergeCell ref="P187:V187"/>
    <mergeCell ref="P423:V423"/>
    <mergeCell ref="P430:T430"/>
    <mergeCell ref="P350:V350"/>
    <mergeCell ref="A554:A555"/>
    <mergeCell ref="P102:T102"/>
    <mergeCell ref="P481:V481"/>
    <mergeCell ref="A533:Z533"/>
    <mergeCell ref="R553:S553"/>
    <mergeCell ref="P196:T196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A546:O551"/>
    <mergeCell ref="P478:T478"/>
    <mergeCell ref="P107:T107"/>
    <mergeCell ref="D150:E150"/>
    <mergeCell ref="P278:T278"/>
    <mergeCell ref="P101:T101"/>
    <mergeCell ref="D386:E386"/>
    <mergeCell ref="A246:Z246"/>
    <mergeCell ref="R554:R555"/>
    <mergeCell ref="P286:V286"/>
    <mergeCell ref="A233:Z233"/>
    <mergeCell ref="P415:T415"/>
    <mergeCell ref="P181:T181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47:V47"/>
    <mergeCell ref="P114:T114"/>
    <mergeCell ref="P247:T247"/>
    <mergeCell ref="P241:T241"/>
    <mergeCell ref="P41:T41"/>
    <mergeCell ref="D84:E84"/>
    <mergeCell ref="D22:E22"/>
    <mergeCell ref="P483:T483"/>
    <mergeCell ref="D149:E149"/>
    <mergeCell ref="P470:T470"/>
    <mergeCell ref="P301:T301"/>
    <mergeCell ref="D385:E385"/>
    <mergeCell ref="P295:T295"/>
    <mergeCell ref="P178:T178"/>
    <mergeCell ref="P105:T105"/>
    <mergeCell ref="P276:T276"/>
    <mergeCell ref="D257:E257"/>
    <mergeCell ref="D384:E384"/>
    <mergeCell ref="D151:E151"/>
    <mergeCell ref="D449:E449"/>
    <mergeCell ref="D29:E29"/>
    <mergeCell ref="D478:E478"/>
    <mergeCell ref="G554:G555"/>
    <mergeCell ref="I554:I555"/>
    <mergeCell ref="A243:O244"/>
    <mergeCell ref="D534:E534"/>
    <mergeCell ref="D525:E525"/>
    <mergeCell ref="A9:C9"/>
    <mergeCell ref="P125:T125"/>
    <mergeCell ref="D202:E202"/>
    <mergeCell ref="D373:E373"/>
    <mergeCell ref="D58:E58"/>
    <mergeCell ref="P112:T112"/>
    <mergeCell ref="D294:E294"/>
    <mergeCell ref="A307:O308"/>
    <mergeCell ref="P348:T348"/>
    <mergeCell ref="P323:T32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H554:H555"/>
    <mergeCell ref="J554:J555"/>
    <mergeCell ref="D541:E541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A207:Z207"/>
    <mergeCell ref="T553:W553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D512:E512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4:V54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535:T535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359:T359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AG17:AG18"/>
    <mergeCell ref="A480:O481"/>
    <mergeCell ref="P494:T494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A459:Z459"/>
    <mergeCell ref="P417:V417"/>
    <mergeCell ref="D388:E388"/>
    <mergeCell ref="P467:T467"/>
    <mergeCell ref="P17:T18"/>
    <mergeCell ref="P129:T129"/>
    <mergeCell ref="A53:O54"/>
    <mergeCell ref="A446:Z446"/>
    <mergeCell ref="P194:T194"/>
    <mergeCell ref="P250:T250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P335:V335"/>
    <mergeCell ref="A281:Z281"/>
    <mergeCell ref="P462:V462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D470:E470"/>
    <mergeCell ref="P527:T527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D520:E520"/>
    <mergeCell ref="P120:T120"/>
    <mergeCell ref="D259:E25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29:T29"/>
    <mergeCell ref="P100:T100"/>
    <mergeCell ref="D81:E81"/>
    <mergeCell ref="D208:E208"/>
    <mergeCell ref="D8:M8"/>
    <mergeCell ref="D379:E379"/>
    <mergeCell ref="D366:E366"/>
    <mergeCell ref="P108:V108"/>
    <mergeCell ref="P237:T237"/>
    <mergeCell ref="P279:V279"/>
    <mergeCell ref="P31:T31"/>
    <mergeCell ref="P473:T473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A55:Z55"/>
    <mergeCell ref="P520:T520"/>
    <mergeCell ref="R1:T1"/>
    <mergeCell ref="P28:T28"/>
    <mergeCell ref="D71:E71"/>
    <mergeCell ref="P150:T150"/>
    <mergeCell ref="P221:T221"/>
    <mergeCell ref="P326:T326"/>
    <mergeCell ref="D332:E332"/>
    <mergeCell ref="A345:O346"/>
    <mergeCell ref="P386:T386"/>
    <mergeCell ref="P392:T392"/>
    <mergeCell ref="A46:O47"/>
    <mergeCell ref="D98:E98"/>
    <mergeCell ref="P30:T30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P24:V24"/>
    <mergeCell ref="A36:Z36"/>
    <mergeCell ref="P389:T38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D60:E60"/>
    <mergeCell ref="P73:T73"/>
    <mergeCell ref="A513:O514"/>
    <mergeCell ref="P514:V514"/>
    <mergeCell ref="A361:O362"/>
    <mergeCell ref="A432:O433"/>
    <mergeCell ref="D174:E174"/>
    <mergeCell ref="P87:V87"/>
    <mergeCell ref="A352:Z352"/>
    <mergeCell ref="D410:E410"/>
    <mergeCell ref="P451:V451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9" spans="2:8" x14ac:dyDescent="0.2">
      <c r="B9" s="47" t="s">
        <v>803</v>
      </c>
      <c r="C9" s="47" t="s">
        <v>798</v>
      </c>
      <c r="D9" s="47"/>
      <c r="E9" s="47"/>
    </row>
    <row r="11" spans="2:8" x14ac:dyDescent="0.2">
      <c r="B11" s="47" t="s">
        <v>803</v>
      </c>
      <c r="C11" s="47" t="s">
        <v>801</v>
      </c>
      <c r="D11" s="47"/>
      <c r="E11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  <row r="21" spans="2:5" x14ac:dyDescent="0.2">
      <c r="B21" s="47" t="s">
        <v>812</v>
      </c>
      <c r="C21" s="47"/>
      <c r="D21" s="47"/>
      <c r="E21" s="47"/>
    </row>
    <row r="22" spans="2:5" x14ac:dyDescent="0.2">
      <c r="B22" s="47" t="s">
        <v>813</v>
      </c>
      <c r="C22" s="47"/>
      <c r="D22" s="47"/>
      <c r="E22" s="47"/>
    </row>
    <row r="23" spans="2:5" x14ac:dyDescent="0.2">
      <c r="B23" s="47" t="s">
        <v>814</v>
      </c>
      <c r="C23" s="47"/>
      <c r="D23" s="47"/>
      <c r="E23" s="47"/>
    </row>
  </sheetData>
  <sheetProtection algorithmName="SHA-512" hashValue="Zc9wxDzSWNDCEKXvvvFsxr0y0D8EZoULAfnQiBKYWUm/RV6f4P41z6ECMPlxy6WsrBn2aABy5QRaNkguSm98HQ==" saltValue="phaSdXiEdb0aOS75yK0W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2024-07-26T09:48:05Z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