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7,24\18,07,24 на 20,07,24 КИ\"/>
    </mc:Choice>
  </mc:AlternateContent>
  <xr:revisionPtr revIDLastSave="0" documentId="13_ncr:1_{0A23289B-B7C6-46FB-B8F5-0AD74D482C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Y370" i="1" s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X284" i="1" s="1"/>
  <c r="W278" i="1"/>
  <c r="W277" i="1"/>
  <c r="BN276" i="1"/>
  <c r="BL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N216" i="1"/>
  <c r="BL216" i="1"/>
  <c r="X216" i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BO206" i="1" s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Y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X129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51" i="1" s="1"/>
  <c r="BL22" i="1"/>
  <c r="X22" i="1"/>
  <c r="B559" i="1" s="1"/>
  <c r="O22" i="1"/>
  <c r="H10" i="1"/>
  <c r="A9" i="1"/>
  <c r="A10" i="1" s="1"/>
  <c r="D7" i="1"/>
  <c r="P6" i="1"/>
  <c r="O2" i="1"/>
  <c r="BO90" i="1" l="1"/>
  <c r="BM90" i="1"/>
  <c r="Y90" i="1"/>
  <c r="BO110" i="1"/>
  <c r="BM110" i="1"/>
  <c r="Y110" i="1"/>
  <c r="BO137" i="1"/>
  <c r="BM137" i="1"/>
  <c r="Y137" i="1"/>
  <c r="BO170" i="1"/>
  <c r="BM170" i="1"/>
  <c r="Y170" i="1"/>
  <c r="BO213" i="1"/>
  <c r="BM213" i="1"/>
  <c r="Y213" i="1"/>
  <c r="BO219" i="1"/>
  <c r="BM219" i="1"/>
  <c r="Y219" i="1"/>
  <c r="BO270" i="1"/>
  <c r="BM270" i="1"/>
  <c r="Y270" i="1"/>
  <c r="BO333" i="1"/>
  <c r="BM333" i="1"/>
  <c r="Y333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W553" i="1"/>
  <c r="Y27" i="1"/>
  <c r="BM27" i="1"/>
  <c r="X36" i="1"/>
  <c r="Y60" i="1"/>
  <c r="BM60" i="1"/>
  <c r="Y68" i="1"/>
  <c r="BM68" i="1"/>
  <c r="BO72" i="1"/>
  <c r="BM72" i="1"/>
  <c r="BO80" i="1"/>
  <c r="BM80" i="1"/>
  <c r="Y80" i="1"/>
  <c r="BO100" i="1"/>
  <c r="BM100" i="1"/>
  <c r="Y100" i="1"/>
  <c r="BO126" i="1"/>
  <c r="BM126" i="1"/>
  <c r="Y126" i="1"/>
  <c r="BO155" i="1"/>
  <c r="BM155" i="1"/>
  <c r="Y155" i="1"/>
  <c r="BO180" i="1"/>
  <c r="BM180" i="1"/>
  <c r="Y180" i="1"/>
  <c r="BO214" i="1"/>
  <c r="BM214" i="1"/>
  <c r="Y214" i="1"/>
  <c r="BO258" i="1"/>
  <c r="BM258" i="1"/>
  <c r="Y258" i="1"/>
  <c r="BO325" i="1"/>
  <c r="BM325" i="1"/>
  <c r="Y325" i="1"/>
  <c r="BO351" i="1"/>
  <c r="BM351" i="1"/>
  <c r="Y351" i="1"/>
  <c r="BO418" i="1"/>
  <c r="BM418" i="1"/>
  <c r="Y418" i="1"/>
  <c r="BO477" i="1"/>
  <c r="BM477" i="1"/>
  <c r="Y477" i="1"/>
  <c r="BO492" i="1"/>
  <c r="BM492" i="1"/>
  <c r="Y492" i="1"/>
  <c r="G559" i="1"/>
  <c r="X182" i="1"/>
  <c r="X202" i="1"/>
  <c r="X277" i="1"/>
  <c r="BO207" i="1"/>
  <c r="BM207" i="1"/>
  <c r="BO208" i="1"/>
  <c r="BM208" i="1"/>
  <c r="Y208" i="1"/>
  <c r="BO217" i="1"/>
  <c r="BM217" i="1"/>
  <c r="Y217" i="1"/>
  <c r="BO235" i="1"/>
  <c r="BM235" i="1"/>
  <c r="Y235" i="1"/>
  <c r="BO252" i="1"/>
  <c r="BM252" i="1"/>
  <c r="Y252" i="1"/>
  <c r="BO254" i="1"/>
  <c r="BM254" i="1"/>
  <c r="Y254" i="1"/>
  <c r="BO256" i="1"/>
  <c r="BM256" i="1"/>
  <c r="Y256" i="1"/>
  <c r="BO266" i="1"/>
  <c r="BM266" i="1"/>
  <c r="Y266" i="1"/>
  <c r="BO276" i="1"/>
  <c r="BM276" i="1"/>
  <c r="Y276" i="1"/>
  <c r="X289" i="1"/>
  <c r="BO286" i="1"/>
  <c r="BM286" i="1"/>
  <c r="Y286" i="1"/>
  <c r="BO313" i="1"/>
  <c r="BM313" i="1"/>
  <c r="Y313" i="1"/>
  <c r="BO331" i="1"/>
  <c r="BM331" i="1"/>
  <c r="Y331" i="1"/>
  <c r="BO345" i="1"/>
  <c r="BM345" i="1"/>
  <c r="Y345" i="1"/>
  <c r="BO368" i="1"/>
  <c r="BM368" i="1"/>
  <c r="Y368" i="1"/>
  <c r="W550" i="1"/>
  <c r="W552" i="1" s="1"/>
  <c r="Y23" i="1"/>
  <c r="BM23" i="1"/>
  <c r="W549" i="1"/>
  <c r="X37" i="1"/>
  <c r="Y29" i="1"/>
  <c r="BM29" i="1"/>
  <c r="Y32" i="1"/>
  <c r="BM32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X56" i="1"/>
  <c r="D559" i="1"/>
  <c r="E559" i="1"/>
  <c r="Y70" i="1"/>
  <c r="BM70" i="1"/>
  <c r="Y74" i="1"/>
  <c r="BM74" i="1"/>
  <c r="Y78" i="1"/>
  <c r="BM78" i="1"/>
  <c r="Y82" i="1"/>
  <c r="BM82" i="1"/>
  <c r="Y86" i="1"/>
  <c r="BM86" i="1"/>
  <c r="X93" i="1"/>
  <c r="Y92" i="1"/>
  <c r="BM92" i="1"/>
  <c r="X103" i="1"/>
  <c r="Y98" i="1"/>
  <c r="BM98" i="1"/>
  <c r="Y102" i="1"/>
  <c r="BM102" i="1"/>
  <c r="X121" i="1"/>
  <c r="Y108" i="1"/>
  <c r="BM108" i="1"/>
  <c r="Y112" i="1"/>
  <c r="BM112" i="1"/>
  <c r="Y118" i="1"/>
  <c r="BM118" i="1"/>
  <c r="Y124" i="1"/>
  <c r="BM124" i="1"/>
  <c r="BO124" i="1"/>
  <c r="Y128" i="1"/>
  <c r="BM128" i="1"/>
  <c r="Y135" i="1"/>
  <c r="BM135" i="1"/>
  <c r="Y143" i="1"/>
  <c r="Y148" i="1" s="1"/>
  <c r="BM143" i="1"/>
  <c r="BO143" i="1"/>
  <c r="Y144" i="1"/>
  <c r="BM144" i="1"/>
  <c r="Y145" i="1"/>
  <c r="BM145" i="1"/>
  <c r="Y146" i="1"/>
  <c r="BM146" i="1"/>
  <c r="Y147" i="1"/>
  <c r="BM147" i="1"/>
  <c r="Y153" i="1"/>
  <c r="BM153" i="1"/>
  <c r="Y157" i="1"/>
  <c r="BM157" i="1"/>
  <c r="Y164" i="1"/>
  <c r="BM164" i="1"/>
  <c r="Y174" i="1"/>
  <c r="BM174" i="1"/>
  <c r="BO174" i="1"/>
  <c r="Y178" i="1"/>
  <c r="BM178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BM206" i="1"/>
  <c r="Y207" i="1"/>
  <c r="BO216" i="1"/>
  <c r="BM216" i="1"/>
  <c r="Y216" i="1"/>
  <c r="BO221" i="1"/>
  <c r="BM221" i="1"/>
  <c r="Y221" i="1"/>
  <c r="BO236" i="1"/>
  <c r="BM236" i="1"/>
  <c r="Y236" i="1"/>
  <c r="BO253" i="1"/>
  <c r="BM253" i="1"/>
  <c r="Y253" i="1"/>
  <c r="BO255" i="1"/>
  <c r="BM255" i="1"/>
  <c r="Y255" i="1"/>
  <c r="BO260" i="1"/>
  <c r="BM260" i="1"/>
  <c r="Y260" i="1"/>
  <c r="BO272" i="1"/>
  <c r="BM272" i="1"/>
  <c r="Y272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BO356" i="1"/>
  <c r="BM356" i="1"/>
  <c r="Y356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J559" i="1"/>
  <c r="X278" i="1"/>
  <c r="X341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502" i="1"/>
  <c r="X501" i="1"/>
  <c r="F9" i="1"/>
  <c r="J9" i="1"/>
  <c r="F10" i="1"/>
  <c r="Y22" i="1"/>
  <c r="Y24" i="1" s="1"/>
  <c r="BM22" i="1"/>
  <c r="BO22" i="1"/>
  <c r="X25" i="1"/>
  <c r="Y28" i="1"/>
  <c r="Y36" i="1" s="1"/>
  <c r="BM28" i="1"/>
  <c r="BO28" i="1"/>
  <c r="Y30" i="1"/>
  <c r="BM30" i="1"/>
  <c r="Y31" i="1"/>
  <c r="BM31" i="1"/>
  <c r="Y34" i="1"/>
  <c r="BM34" i="1"/>
  <c r="C559" i="1"/>
  <c r="Y54" i="1"/>
  <c r="Y55" i="1" s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X94" i="1"/>
  <c r="Y97" i="1"/>
  <c r="BM97" i="1"/>
  <c r="Y99" i="1"/>
  <c r="BM99" i="1"/>
  <c r="Y101" i="1"/>
  <c r="BM101" i="1"/>
  <c r="X104" i="1"/>
  <c r="Y107" i="1"/>
  <c r="BM107" i="1"/>
  <c r="Y109" i="1"/>
  <c r="BM109" i="1"/>
  <c r="Y111" i="1"/>
  <c r="BM111" i="1"/>
  <c r="Y113" i="1"/>
  <c r="BM113" i="1"/>
  <c r="Y117" i="1"/>
  <c r="BM117" i="1"/>
  <c r="X122" i="1"/>
  <c r="Y125" i="1"/>
  <c r="BM125" i="1"/>
  <c r="Y127" i="1"/>
  <c r="BM127" i="1"/>
  <c r="X130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10" i="1"/>
  <c r="BO204" i="1"/>
  <c r="BM204" i="1"/>
  <c r="Y204" i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H9" i="1"/>
  <c r="X24" i="1"/>
  <c r="X64" i="1"/>
  <c r="X87" i="1"/>
  <c r="X138" i="1"/>
  <c r="X148" i="1"/>
  <c r="BO156" i="1"/>
  <c r="BM156" i="1"/>
  <c r="Y156" i="1"/>
  <c r="Y160" i="1" s="1"/>
  <c r="X160" i="1"/>
  <c r="BO165" i="1"/>
  <c r="BM165" i="1"/>
  <c r="Y165" i="1"/>
  <c r="Y166" i="1" s="1"/>
  <c r="X167" i="1"/>
  <c r="X172" i="1"/>
  <c r="BO169" i="1"/>
  <c r="BM169" i="1"/>
  <c r="Y169" i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Y222" i="1" s="1"/>
  <c r="X222" i="1"/>
  <c r="BO226" i="1"/>
  <c r="BM226" i="1"/>
  <c r="Y226" i="1"/>
  <c r="Y227" i="1" s="1"/>
  <c r="X228" i="1"/>
  <c r="K559" i="1"/>
  <c r="X240" i="1"/>
  <c r="BO231" i="1"/>
  <c r="BM231" i="1"/>
  <c r="Y231" i="1"/>
  <c r="Y239" i="1" s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X267" i="1"/>
  <c r="BO265" i="1"/>
  <c r="BM265" i="1"/>
  <c r="Y265" i="1"/>
  <c r="Y267" i="1" s="1"/>
  <c r="I559" i="1"/>
  <c r="X166" i="1"/>
  <c r="X223" i="1"/>
  <c r="N559" i="1"/>
  <c r="X262" i="1"/>
  <c r="Y271" i="1"/>
  <c r="Y277" i="1" s="1"/>
  <c r="BM271" i="1"/>
  <c r="BO271" i="1"/>
  <c r="Y273" i="1"/>
  <c r="BM273" i="1"/>
  <c r="Y275" i="1"/>
  <c r="BM275" i="1"/>
  <c r="Y280" i="1"/>
  <c r="BM280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X283" i="1"/>
  <c r="BO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BO326" i="1"/>
  <c r="BM326" i="1"/>
  <c r="Y326" i="1"/>
  <c r="BO330" i="1"/>
  <c r="BM330" i="1"/>
  <c r="Y330" i="1"/>
  <c r="BO334" i="1"/>
  <c r="BM334" i="1"/>
  <c r="Y334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Y372" i="1" s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BO430" i="1"/>
  <c r="BM430" i="1"/>
  <c r="Y430" i="1"/>
  <c r="BO433" i="1"/>
  <c r="BM433" i="1"/>
  <c r="Y433" i="1"/>
  <c r="X437" i="1"/>
  <c r="BO454" i="1"/>
  <c r="BM454" i="1"/>
  <c r="Y454" i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Y547" i="1" s="1"/>
  <c r="BO545" i="1"/>
  <c r="BM545" i="1"/>
  <c r="Y545" i="1"/>
  <c r="Y456" i="1" l="1"/>
  <c r="Y415" i="1"/>
  <c r="Y315" i="1"/>
  <c r="Y384" i="1"/>
  <c r="Y261" i="1"/>
  <c r="Y171" i="1"/>
  <c r="Y182" i="1"/>
  <c r="Y138" i="1"/>
  <c r="Y129" i="1"/>
  <c r="Y103" i="1"/>
  <c r="Y121" i="1"/>
  <c r="Y527" i="1"/>
  <c r="Y519" i="1"/>
  <c r="Y495" i="1"/>
  <c r="Y481" i="1"/>
  <c r="Y410" i="1"/>
  <c r="Y336" i="1"/>
  <c r="Y248" i="1"/>
  <c r="Y87" i="1"/>
  <c r="Y63" i="1"/>
  <c r="X551" i="1"/>
  <c r="Y534" i="1"/>
  <c r="Y437" i="1"/>
  <c r="Y364" i="1"/>
  <c r="Y347" i="1"/>
  <c r="Y295" i="1"/>
  <c r="Y283" i="1"/>
  <c r="Y201" i="1"/>
  <c r="X553" i="1"/>
  <c r="Y209" i="1"/>
  <c r="X549" i="1"/>
  <c r="X550" i="1"/>
  <c r="X552" i="1" l="1"/>
  <c r="Y554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<sst xmlns="http://schemas.openxmlformats.org/spreadsheetml/2006/main" count="2424" uniqueCount="815">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</sst>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3" t="s">
        <v>0</v>
      </c>
      <c r="E1" s="399"/>
      <c r="F1" s="399"/>
      <c r="G1" s="12" t="s">
        <v>1</v>
      </c>
      <c r="H1" s="503" t="s">
        <v>2</v>
      </c>
      <c r="I1" s="399"/>
      <c r="J1" s="399"/>
      <c r="K1" s="399"/>
      <c r="L1" s="399"/>
      <c r="M1" s="399"/>
      <c r="N1" s="399"/>
      <c r="O1" s="399"/>
      <c r="P1" s="399"/>
      <c r="Q1" s="752" t="s">
        <v>3</v>
      </c>
      <c r="R1" s="399"/>
      <c r="S1" s="3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26" t="s">
        <v>8</v>
      </c>
      <c r="B5" s="527"/>
      <c r="C5" s="528"/>
      <c r="D5" s="417"/>
      <c r="E5" s="419"/>
      <c r="F5" s="727" t="s">
        <v>9</v>
      </c>
      <c r="G5" s="528"/>
      <c r="H5" s="417" t="s">
        <v>814</v>
      </c>
      <c r="I5" s="418"/>
      <c r="J5" s="418"/>
      <c r="K5" s="418"/>
      <c r="L5" s="419"/>
      <c r="M5" s="58"/>
      <c r="O5" s="24" t="s">
        <v>10</v>
      </c>
      <c r="P5" s="766">
        <v>45493</v>
      </c>
      <c r="Q5" s="541"/>
      <c r="S5" s="619" t="s">
        <v>11</v>
      </c>
      <c r="T5" s="442"/>
      <c r="U5" s="621" t="s">
        <v>12</v>
      </c>
      <c r="V5" s="541"/>
      <c r="AA5" s="51"/>
      <c r="AB5" s="51"/>
      <c r="AC5" s="51"/>
    </row>
    <row r="6" spans="1:30" s="376" customFormat="1" ht="24" customHeight="1" x14ac:dyDescent="0.2">
      <c r="A6" s="526" t="s">
        <v>13</v>
      </c>
      <c r="B6" s="527"/>
      <c r="C6" s="528"/>
      <c r="D6" s="679" t="s">
        <v>14</v>
      </c>
      <c r="E6" s="680"/>
      <c r="F6" s="680"/>
      <c r="G6" s="680"/>
      <c r="H6" s="680"/>
      <c r="I6" s="680"/>
      <c r="J6" s="680"/>
      <c r="K6" s="680"/>
      <c r="L6" s="541"/>
      <c r="M6" s="59"/>
      <c r="O6" s="24" t="s">
        <v>15</v>
      </c>
      <c r="P6" s="435" t="str">
        <f>IF(P5=0," ",CHOOSE(WEEKDAY(P5,2),"Понедельник","Вторник","Среда","Четверг","Пятница","Суббота","Воскресенье"))</f>
        <v>Суббота</v>
      </c>
      <c r="Q6" s="386"/>
      <c r="S6" s="441" t="s">
        <v>16</v>
      </c>
      <c r="T6" s="442"/>
      <c r="U6" s="672" t="s">
        <v>17</v>
      </c>
      <c r="V6" s="471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571"/>
      <c r="M7" s="60"/>
      <c r="O7" s="24"/>
      <c r="P7" s="42"/>
      <c r="Q7" s="42"/>
      <c r="S7" s="394"/>
      <c r="T7" s="442"/>
      <c r="U7" s="673"/>
      <c r="V7" s="674"/>
      <c r="AA7" s="51"/>
      <c r="AB7" s="51"/>
      <c r="AC7" s="51"/>
    </row>
    <row r="8" spans="1:30" s="376" customFormat="1" ht="25.5" customHeight="1" x14ac:dyDescent="0.2">
      <c r="A8" s="753" t="s">
        <v>18</v>
      </c>
      <c r="B8" s="402"/>
      <c r="C8" s="403"/>
      <c r="D8" s="431"/>
      <c r="E8" s="432"/>
      <c r="F8" s="432"/>
      <c r="G8" s="432"/>
      <c r="H8" s="432"/>
      <c r="I8" s="432"/>
      <c r="J8" s="432"/>
      <c r="K8" s="432"/>
      <c r="L8" s="433"/>
      <c r="M8" s="61"/>
      <c r="O8" s="24" t="s">
        <v>19</v>
      </c>
      <c r="P8" s="570">
        <v>0.5</v>
      </c>
      <c r="Q8" s="571"/>
      <c r="S8" s="394"/>
      <c r="T8" s="442"/>
      <c r="U8" s="673"/>
      <c r="V8" s="674"/>
      <c r="AA8" s="51"/>
      <c r="AB8" s="51"/>
      <c r="AC8" s="51"/>
    </row>
    <row r="9" spans="1:30" s="376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47"/>
      <c r="E9" s="388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78"/>
      <c r="O9" s="26" t="s">
        <v>20</v>
      </c>
      <c r="P9" s="536"/>
      <c r="Q9" s="537"/>
      <c r="S9" s="394"/>
      <c r="T9" s="442"/>
      <c r="U9" s="675"/>
      <c r="V9" s="676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47"/>
      <c r="E10" s="388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51" t="str">
        <f>IFERROR(VLOOKUP($D$10,Proxy,2,FALSE),"")</f>
        <v/>
      </c>
      <c r="I10" s="394"/>
      <c r="J10" s="394"/>
      <c r="K10" s="394"/>
      <c r="L10" s="394"/>
      <c r="M10" s="375"/>
      <c r="O10" s="26" t="s">
        <v>21</v>
      </c>
      <c r="P10" s="659"/>
      <c r="Q10" s="660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0"/>
      <c r="Q11" s="541"/>
      <c r="T11" s="24" t="s">
        <v>26</v>
      </c>
      <c r="U11" s="617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04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8"/>
      <c r="M12" s="62"/>
      <c r="O12" s="24" t="s">
        <v>29</v>
      </c>
      <c r="P12" s="570"/>
      <c r="Q12" s="571"/>
      <c r="R12" s="23"/>
      <c r="T12" s="24"/>
      <c r="U12" s="399"/>
      <c r="V12" s="394"/>
      <c r="AA12" s="51"/>
      <c r="AB12" s="51"/>
      <c r="AC12" s="51"/>
    </row>
    <row r="13" spans="1:30" s="376" customFormat="1" ht="23.25" customHeight="1" x14ac:dyDescent="0.2">
      <c r="A13" s="704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8"/>
      <c r="M13" s="62"/>
      <c r="N13" s="26"/>
      <c r="O13" s="26" t="s">
        <v>31</v>
      </c>
      <c r="P13" s="617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04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45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8"/>
      <c r="M15" s="63"/>
      <c r="O15" s="398" t="s">
        <v>34</v>
      </c>
      <c r="P15" s="399"/>
      <c r="Q15" s="399"/>
      <c r="R15" s="399"/>
      <c r="S15" s="3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00"/>
      <c r="P16" s="400"/>
      <c r="Q16" s="400"/>
      <c r="R16" s="400"/>
      <c r="S16" s="4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6" t="s">
        <v>35</v>
      </c>
      <c r="B17" s="396" t="s">
        <v>36</v>
      </c>
      <c r="C17" s="546" t="s">
        <v>37</v>
      </c>
      <c r="D17" s="396" t="s">
        <v>38</v>
      </c>
      <c r="E17" s="449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448"/>
      <c r="Q17" s="448"/>
      <c r="R17" s="448"/>
      <c r="S17" s="449"/>
      <c r="T17" s="739" t="s">
        <v>49</v>
      </c>
      <c r="U17" s="528"/>
      <c r="V17" s="396" t="s">
        <v>50</v>
      </c>
      <c r="W17" s="396" t="s">
        <v>51</v>
      </c>
      <c r="X17" s="774" t="s">
        <v>52</v>
      </c>
      <c r="Y17" s="396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7"/>
      <c r="BB17" s="737" t="s">
        <v>57</v>
      </c>
    </row>
    <row r="18" spans="1:67" ht="14.25" customHeight="1" x14ac:dyDescent="0.2">
      <c r="A18" s="397"/>
      <c r="B18" s="397"/>
      <c r="C18" s="397"/>
      <c r="D18" s="450"/>
      <c r="E18" s="452"/>
      <c r="F18" s="397"/>
      <c r="G18" s="397"/>
      <c r="H18" s="397"/>
      <c r="I18" s="397"/>
      <c r="J18" s="397"/>
      <c r="K18" s="397"/>
      <c r="L18" s="397"/>
      <c r="M18" s="397"/>
      <c r="N18" s="397"/>
      <c r="O18" s="450"/>
      <c r="P18" s="451"/>
      <c r="Q18" s="451"/>
      <c r="R18" s="451"/>
      <c r="S18" s="452"/>
      <c r="T18" s="377" t="s">
        <v>58</v>
      </c>
      <c r="U18" s="377" t="s">
        <v>59</v>
      </c>
      <c r="V18" s="397"/>
      <c r="W18" s="397"/>
      <c r="X18" s="775"/>
      <c r="Y18" s="397"/>
      <c r="Z18" s="634"/>
      <c r="AA18" s="634"/>
      <c r="AB18" s="480"/>
      <c r="AC18" s="481"/>
      <c r="AD18" s="482"/>
      <c r="AE18" s="498"/>
      <c r="BB18" s="394"/>
    </row>
    <row r="19" spans="1:67" ht="27.75" hidden="1" customHeight="1" x14ac:dyDescent="0.2">
      <c r="A19" s="465" t="s">
        <v>60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8"/>
      <c r="AA19" s="48"/>
    </row>
    <row r="20" spans="1:67" ht="16.5" hidden="1" customHeight="1" x14ac:dyDescent="0.25">
      <c r="A20" s="42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4"/>
      <c r="AA20" s="374"/>
    </row>
    <row r="21" spans="1:67" ht="14.25" hidden="1" customHeight="1" x14ac:dyDescent="0.25">
      <c r="A21" s="438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5"/>
      <c r="O24" s="401" t="s">
        <v>70</v>
      </c>
      <c r="P24" s="402"/>
      <c r="Q24" s="402"/>
      <c r="R24" s="402"/>
      <c r="S24" s="402"/>
      <c r="T24" s="402"/>
      <c r="U24" s="40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5"/>
      <c r="O25" s="401" t="s">
        <v>70</v>
      </c>
      <c r="P25" s="402"/>
      <c r="Q25" s="402"/>
      <c r="R25" s="402"/>
      <c r="S25" s="402"/>
      <c r="T25" s="402"/>
      <c r="U25" s="40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38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3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5"/>
      <c r="O36" s="401" t="s">
        <v>70</v>
      </c>
      <c r="P36" s="402"/>
      <c r="Q36" s="402"/>
      <c r="R36" s="402"/>
      <c r="S36" s="402"/>
      <c r="T36" s="402"/>
      <c r="U36" s="403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5"/>
      <c r="O37" s="401" t="s">
        <v>70</v>
      </c>
      <c r="P37" s="402"/>
      <c r="Q37" s="402"/>
      <c r="R37" s="402"/>
      <c r="S37" s="402"/>
      <c r="T37" s="402"/>
      <c r="U37" s="403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438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3"/>
      <c r="AA38" s="373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3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5"/>
      <c r="O40" s="401" t="s">
        <v>70</v>
      </c>
      <c r="P40" s="402"/>
      <c r="Q40" s="402"/>
      <c r="R40" s="402"/>
      <c r="S40" s="402"/>
      <c r="T40" s="402"/>
      <c r="U40" s="403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5"/>
      <c r="O41" s="401" t="s">
        <v>70</v>
      </c>
      <c r="P41" s="402"/>
      <c r="Q41" s="402"/>
      <c r="R41" s="402"/>
      <c r="S41" s="402"/>
      <c r="T41" s="402"/>
      <c r="U41" s="403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438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3"/>
      <c r="AA42" s="373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5"/>
      <c r="O44" s="401" t="s">
        <v>70</v>
      </c>
      <c r="P44" s="402"/>
      <c r="Q44" s="402"/>
      <c r="R44" s="402"/>
      <c r="S44" s="402"/>
      <c r="T44" s="402"/>
      <c r="U44" s="403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5"/>
      <c r="O45" s="401" t="s">
        <v>70</v>
      </c>
      <c r="P45" s="402"/>
      <c r="Q45" s="402"/>
      <c r="R45" s="402"/>
      <c r="S45" s="402"/>
      <c r="T45" s="402"/>
      <c r="U45" s="403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438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3"/>
      <c r="AA46" s="373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5"/>
      <c r="O48" s="401" t="s">
        <v>70</v>
      </c>
      <c r="P48" s="402"/>
      <c r="Q48" s="402"/>
      <c r="R48" s="402"/>
      <c r="S48" s="402"/>
      <c r="T48" s="402"/>
      <c r="U48" s="403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5"/>
      <c r="O49" s="401" t="s">
        <v>70</v>
      </c>
      <c r="P49" s="402"/>
      <c r="Q49" s="402"/>
      <c r="R49" s="402"/>
      <c r="S49" s="402"/>
      <c r="T49" s="402"/>
      <c r="U49" s="403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5" t="s">
        <v>103</v>
      </c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8"/>
      <c r="AA50" s="48"/>
    </row>
    <row r="51" spans="1:67" ht="16.5" hidden="1" customHeight="1" x14ac:dyDescent="0.25">
      <c r="A51" s="42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4"/>
      <c r="AA51" s="374"/>
    </row>
    <row r="52" spans="1:67" ht="14.25" hidden="1" customHeight="1" x14ac:dyDescent="0.25">
      <c r="A52" s="438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3"/>
      <c r="AA52" s="373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3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5"/>
      <c r="O55" s="401" t="s">
        <v>70</v>
      </c>
      <c r="P55" s="402"/>
      <c r="Q55" s="402"/>
      <c r="R55" s="402"/>
      <c r="S55" s="402"/>
      <c r="T55" s="402"/>
      <c r="U55" s="403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5"/>
      <c r="O56" s="401" t="s">
        <v>70</v>
      </c>
      <c r="P56" s="402"/>
      <c r="Q56" s="402"/>
      <c r="R56" s="402"/>
      <c r="S56" s="402"/>
      <c r="T56" s="402"/>
      <c r="U56" s="403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42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4"/>
      <c r="AA57" s="374"/>
    </row>
    <row r="58" spans="1:67" ht="14.25" hidden="1" customHeight="1" x14ac:dyDescent="0.25">
      <c r="A58" s="438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3"/>
      <c r="AA58" s="373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4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3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5"/>
      <c r="O63" s="401" t="s">
        <v>70</v>
      </c>
      <c r="P63" s="402"/>
      <c r="Q63" s="402"/>
      <c r="R63" s="402"/>
      <c r="S63" s="402"/>
      <c r="T63" s="402"/>
      <c r="U63" s="403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5"/>
      <c r="O64" s="401" t="s">
        <v>70</v>
      </c>
      <c r="P64" s="402"/>
      <c r="Q64" s="402"/>
      <c r="R64" s="402"/>
      <c r="S64" s="402"/>
      <c r="T64" s="402"/>
      <c r="U64" s="403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4"/>
      <c r="AA65" s="374"/>
    </row>
    <row r="66" spans="1:67" ht="14.25" hidden="1" customHeight="1" x14ac:dyDescent="0.25">
      <c r="A66" s="438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3"/>
      <c r="AA66" s="373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393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5"/>
      <c r="O87" s="401" t="s">
        <v>70</v>
      </c>
      <c r="P87" s="402"/>
      <c r="Q87" s="402"/>
      <c r="R87" s="402"/>
      <c r="S87" s="402"/>
      <c r="T87" s="402"/>
      <c r="U87" s="403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hidden="1" x14ac:dyDescent="0.2">
      <c r="A88" s="394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5"/>
      <c r="O88" s="401" t="s">
        <v>70</v>
      </c>
      <c r="P88" s="402"/>
      <c r="Q88" s="402"/>
      <c r="R88" s="402"/>
      <c r="S88" s="402"/>
      <c r="T88" s="402"/>
      <c r="U88" s="403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hidden="1" customHeight="1" x14ac:dyDescent="0.25">
      <c r="A89" s="438" t="s">
        <v>105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73"/>
      <c r="AA89" s="373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3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5"/>
      <c r="O93" s="401" t="s">
        <v>70</v>
      </c>
      <c r="P93" s="402"/>
      <c r="Q93" s="402"/>
      <c r="R93" s="402"/>
      <c r="S93" s="402"/>
      <c r="T93" s="402"/>
      <c r="U93" s="403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4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5"/>
      <c r="O94" s="401" t="s">
        <v>70</v>
      </c>
      <c r="P94" s="402"/>
      <c r="Q94" s="402"/>
      <c r="R94" s="402"/>
      <c r="S94" s="402"/>
      <c r="T94" s="402"/>
      <c r="U94" s="403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438" t="s">
        <v>61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394"/>
      <c r="X95" s="394"/>
      <c r="Y95" s="394"/>
      <c r="Z95" s="373"/>
      <c r="AA95" s="373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3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5"/>
      <c r="O103" s="401" t="s">
        <v>70</v>
      </c>
      <c r="P103" s="402"/>
      <c r="Q103" s="402"/>
      <c r="R103" s="402"/>
      <c r="S103" s="402"/>
      <c r="T103" s="402"/>
      <c r="U103" s="40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5"/>
      <c r="O104" s="401" t="s">
        <v>70</v>
      </c>
      <c r="P104" s="402"/>
      <c r="Q104" s="402"/>
      <c r="R104" s="402"/>
      <c r="S104" s="402"/>
      <c r="T104" s="402"/>
      <c r="U104" s="40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38" t="s">
        <v>72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394"/>
      <c r="O105" s="394"/>
      <c r="P105" s="394"/>
      <c r="Q105" s="394"/>
      <c r="R105" s="394"/>
      <c r="S105" s="394"/>
      <c r="T105" s="394"/>
      <c r="U105" s="394"/>
      <c r="V105" s="394"/>
      <c r="W105" s="394"/>
      <c r="X105" s="394"/>
      <c r="Y105" s="394"/>
      <c r="Z105" s="373"/>
      <c r="AA105" s="373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9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4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6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393"/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5"/>
      <c r="O121" s="401" t="s">
        <v>70</v>
      </c>
      <c r="P121" s="402"/>
      <c r="Q121" s="402"/>
      <c r="R121" s="402"/>
      <c r="S121" s="402"/>
      <c r="T121" s="402"/>
      <c r="U121" s="403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hidden="1" x14ac:dyDescent="0.2">
      <c r="A122" s="394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395"/>
      <c r="O122" s="401" t="s">
        <v>70</v>
      </c>
      <c r="P122" s="402"/>
      <c r="Q122" s="402"/>
      <c r="R122" s="402"/>
      <c r="S122" s="402"/>
      <c r="T122" s="402"/>
      <c r="U122" s="403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hidden="1" customHeight="1" x14ac:dyDescent="0.25">
      <c r="A123" s="438" t="s">
        <v>213</v>
      </c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4"/>
      <c r="X123" s="394"/>
      <c r="Y123" s="394"/>
      <c r="Z123" s="373"/>
      <c r="AA123" s="373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3"/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5"/>
      <c r="O129" s="401" t="s">
        <v>70</v>
      </c>
      <c r="P129" s="402"/>
      <c r="Q129" s="402"/>
      <c r="R129" s="402"/>
      <c r="S129" s="402"/>
      <c r="T129" s="402"/>
      <c r="U129" s="403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4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5"/>
      <c r="O130" s="401" t="s">
        <v>70</v>
      </c>
      <c r="P130" s="402"/>
      <c r="Q130" s="402"/>
      <c r="R130" s="402"/>
      <c r="S130" s="402"/>
      <c r="T130" s="402"/>
      <c r="U130" s="403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7" t="s">
        <v>223</v>
      </c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  <c r="X131" s="394"/>
      <c r="Y131" s="394"/>
      <c r="Z131" s="374"/>
      <c r="AA131" s="374"/>
    </row>
    <row r="132" spans="1:67" ht="14.25" hidden="1" customHeight="1" x14ac:dyDescent="0.25">
      <c r="A132" s="438" t="s">
        <v>72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3"/>
      <c r="AA132" s="373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393"/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5"/>
      <c r="O138" s="401" t="s">
        <v>70</v>
      </c>
      <c r="P138" s="402"/>
      <c r="Q138" s="402"/>
      <c r="R138" s="402"/>
      <c r="S138" s="402"/>
      <c r="T138" s="402"/>
      <c r="U138" s="403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hidden="1" x14ac:dyDescent="0.2">
      <c r="A139" s="394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5"/>
      <c r="O139" s="401" t="s">
        <v>70</v>
      </c>
      <c r="P139" s="402"/>
      <c r="Q139" s="402"/>
      <c r="R139" s="402"/>
      <c r="S139" s="402"/>
      <c r="T139" s="402"/>
      <c r="U139" s="403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hidden="1" customHeight="1" x14ac:dyDescent="0.2">
      <c r="A140" s="465" t="s">
        <v>233</v>
      </c>
      <c r="B140" s="466"/>
      <c r="C140" s="466"/>
      <c r="D140" s="466"/>
      <c r="E140" s="466"/>
      <c r="F140" s="466"/>
      <c r="G140" s="466"/>
      <c r="H140" s="466"/>
      <c r="I140" s="466"/>
      <c r="J140" s="466"/>
      <c r="K140" s="466"/>
      <c r="L140" s="466"/>
      <c r="M140" s="466"/>
      <c r="N140" s="466"/>
      <c r="O140" s="466"/>
      <c r="P140" s="466"/>
      <c r="Q140" s="466"/>
      <c r="R140" s="466"/>
      <c r="S140" s="466"/>
      <c r="T140" s="466"/>
      <c r="U140" s="466"/>
      <c r="V140" s="466"/>
      <c r="W140" s="466"/>
      <c r="X140" s="466"/>
      <c r="Y140" s="466"/>
      <c r="Z140" s="48"/>
      <c r="AA140" s="48"/>
    </row>
    <row r="141" spans="1:67" ht="16.5" hidden="1" customHeight="1" x14ac:dyDescent="0.25">
      <c r="A141" s="427" t="s">
        <v>234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74"/>
      <c r="AA141" s="374"/>
    </row>
    <row r="142" spans="1:67" ht="14.25" hidden="1" customHeight="1" x14ac:dyDescent="0.25">
      <c r="A142" s="438" t="s">
        <v>113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3"/>
      <c r="AA142" s="373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7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5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8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0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395"/>
      <c r="O148" s="401" t="s">
        <v>70</v>
      </c>
      <c r="P148" s="402"/>
      <c r="Q148" s="402"/>
      <c r="R148" s="402"/>
      <c r="S148" s="402"/>
      <c r="T148" s="402"/>
      <c r="U148" s="403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395"/>
      <c r="O149" s="401" t="s">
        <v>70</v>
      </c>
      <c r="P149" s="402"/>
      <c r="Q149" s="402"/>
      <c r="R149" s="402"/>
      <c r="S149" s="402"/>
      <c r="T149" s="402"/>
      <c r="U149" s="403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7" t="s">
        <v>249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4"/>
      <c r="AA150" s="374"/>
    </row>
    <row r="151" spans="1:67" ht="14.25" hidden="1" customHeight="1" x14ac:dyDescent="0.25">
      <c r="A151" s="438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3"/>
      <c r="AA151" s="373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3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395"/>
      <c r="O160" s="401" t="s">
        <v>70</v>
      </c>
      <c r="P160" s="402"/>
      <c r="Q160" s="402"/>
      <c r="R160" s="402"/>
      <c r="S160" s="402"/>
      <c r="T160" s="402"/>
      <c r="U160" s="403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395"/>
      <c r="O161" s="401" t="s">
        <v>70</v>
      </c>
      <c r="P161" s="402"/>
      <c r="Q161" s="402"/>
      <c r="R161" s="402"/>
      <c r="S161" s="402"/>
      <c r="T161" s="402"/>
      <c r="U161" s="403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hidden="1" customHeight="1" x14ac:dyDescent="0.25">
      <c r="A162" s="427" t="s">
        <v>266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4"/>
      <c r="AA162" s="374"/>
    </row>
    <row r="163" spans="1:67" ht="14.25" hidden="1" customHeight="1" x14ac:dyDescent="0.25">
      <c r="A163" s="438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3"/>
      <c r="AA163" s="373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5"/>
      <c r="O166" s="401" t="s">
        <v>70</v>
      </c>
      <c r="P166" s="402"/>
      <c r="Q166" s="402"/>
      <c r="R166" s="402"/>
      <c r="S166" s="402"/>
      <c r="T166" s="402"/>
      <c r="U166" s="40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5"/>
      <c r="O167" s="401" t="s">
        <v>70</v>
      </c>
      <c r="P167" s="402"/>
      <c r="Q167" s="402"/>
      <c r="R167" s="402"/>
      <c r="S167" s="402"/>
      <c r="T167" s="402"/>
      <c r="U167" s="40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38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3"/>
      <c r="AA168" s="373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3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5"/>
      <c r="O171" s="401" t="s">
        <v>70</v>
      </c>
      <c r="P171" s="402"/>
      <c r="Q171" s="402"/>
      <c r="R171" s="402"/>
      <c r="S171" s="402"/>
      <c r="T171" s="402"/>
      <c r="U171" s="40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5"/>
      <c r="O172" s="401" t="s">
        <v>70</v>
      </c>
      <c r="P172" s="402"/>
      <c r="Q172" s="402"/>
      <c r="R172" s="402"/>
      <c r="S172" s="402"/>
      <c r="T172" s="402"/>
      <c r="U172" s="40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38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3"/>
      <c r="AA173" s="373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3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5"/>
      <c r="O182" s="401" t="s">
        <v>70</v>
      </c>
      <c r="P182" s="402"/>
      <c r="Q182" s="402"/>
      <c r="R182" s="402"/>
      <c r="S182" s="402"/>
      <c r="T182" s="402"/>
      <c r="U182" s="403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hidden="1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5"/>
      <c r="O183" s="401" t="s">
        <v>70</v>
      </c>
      <c r="P183" s="402"/>
      <c r="Q183" s="402"/>
      <c r="R183" s="402"/>
      <c r="S183" s="402"/>
      <c r="T183" s="402"/>
      <c r="U183" s="403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hidden="1" customHeight="1" x14ac:dyDescent="0.25">
      <c r="A184" s="438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3"/>
      <c r="AA184" s="373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7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8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24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9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1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38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7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120</v>
      </c>
      <c r="X199" s="381">
        <f t="shared" si="33"/>
        <v>120</v>
      </c>
      <c r="Y199" s="36">
        <f t="shared" si="38"/>
        <v>0.3765</v>
      </c>
      <c r="Z199" s="56"/>
      <c r="AA199" s="57"/>
      <c r="AE199" s="64"/>
      <c r="BB199" s="179" t="s">
        <v>1</v>
      </c>
      <c r="BL199" s="64">
        <f t="shared" si="34"/>
        <v>133.60000000000002</v>
      </c>
      <c r="BM199" s="64">
        <f t="shared" si="35"/>
        <v>133.60000000000002</v>
      </c>
      <c r="BN199" s="64">
        <f t="shared" si="36"/>
        <v>0.32051282051282048</v>
      </c>
      <c r="BO199" s="64">
        <f t="shared" si="37"/>
        <v>0.32051282051282048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160</v>
      </c>
      <c r="X200" s="381">
        <f t="shared" si="33"/>
        <v>160.79999999999998</v>
      </c>
      <c r="Y200" s="36">
        <f t="shared" si="38"/>
        <v>0.50451000000000001</v>
      </c>
      <c r="Z200" s="56"/>
      <c r="AA200" s="57"/>
      <c r="AE200" s="64"/>
      <c r="BB200" s="180" t="s">
        <v>1</v>
      </c>
      <c r="BL200" s="64">
        <f t="shared" si="34"/>
        <v>178.53333333333336</v>
      </c>
      <c r="BM200" s="64">
        <f t="shared" si="35"/>
        <v>179.42599999999999</v>
      </c>
      <c r="BN200" s="64">
        <f t="shared" si="36"/>
        <v>0.42735042735042739</v>
      </c>
      <c r="BO200" s="64">
        <f t="shared" si="37"/>
        <v>0.42948717948717946</v>
      </c>
    </row>
    <row r="201" spans="1:67" x14ac:dyDescent="0.2">
      <c r="A201" s="393"/>
      <c r="B201" s="394"/>
      <c r="C201" s="394"/>
      <c r="D201" s="394"/>
      <c r="E201" s="394"/>
      <c r="F201" s="394"/>
      <c r="G201" s="394"/>
      <c r="H201" s="394"/>
      <c r="I201" s="394"/>
      <c r="J201" s="394"/>
      <c r="K201" s="394"/>
      <c r="L201" s="394"/>
      <c r="M201" s="394"/>
      <c r="N201" s="395"/>
      <c r="O201" s="401" t="s">
        <v>70</v>
      </c>
      <c r="P201" s="402"/>
      <c r="Q201" s="402"/>
      <c r="R201" s="402"/>
      <c r="S201" s="402"/>
      <c r="T201" s="402"/>
      <c r="U201" s="403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116.66666666666667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117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0.88101000000000007</v>
      </c>
      <c r="Z201" s="383"/>
      <c r="AA201" s="383"/>
    </row>
    <row r="202" spans="1:67" x14ac:dyDescent="0.2">
      <c r="A202" s="394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5"/>
      <c r="O202" s="401" t="s">
        <v>70</v>
      </c>
      <c r="P202" s="402"/>
      <c r="Q202" s="402"/>
      <c r="R202" s="402"/>
      <c r="S202" s="402"/>
      <c r="T202" s="402"/>
      <c r="U202" s="403"/>
      <c r="V202" s="37" t="s">
        <v>66</v>
      </c>
      <c r="W202" s="382">
        <f>IFERROR(SUM(W185:W200),"0")</f>
        <v>280</v>
      </c>
      <c r="X202" s="382">
        <f>IFERROR(SUM(X185:X200),"0")</f>
        <v>280.79999999999995</v>
      </c>
      <c r="Y202" s="37"/>
      <c r="Z202" s="383"/>
      <c r="AA202" s="383"/>
    </row>
    <row r="203" spans="1:67" ht="14.25" hidden="1" customHeight="1" x14ac:dyDescent="0.25">
      <c r="A203" s="438" t="s">
        <v>213</v>
      </c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73"/>
      <c r="AA203" s="373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89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72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3"/>
      <c r="B209" s="394"/>
      <c r="C209" s="394"/>
      <c r="D209" s="394"/>
      <c r="E209" s="394"/>
      <c r="F209" s="394"/>
      <c r="G209" s="394"/>
      <c r="H209" s="394"/>
      <c r="I209" s="394"/>
      <c r="J209" s="394"/>
      <c r="K209" s="394"/>
      <c r="L209" s="394"/>
      <c r="M209" s="394"/>
      <c r="N209" s="395"/>
      <c r="O209" s="401" t="s">
        <v>70</v>
      </c>
      <c r="P209" s="402"/>
      <c r="Q209" s="402"/>
      <c r="R209" s="402"/>
      <c r="S209" s="402"/>
      <c r="T209" s="402"/>
      <c r="U209" s="403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hidden="1" x14ac:dyDescent="0.2">
      <c r="A210" s="394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395"/>
      <c r="O210" s="401" t="s">
        <v>70</v>
      </c>
      <c r="P210" s="402"/>
      <c r="Q210" s="402"/>
      <c r="R210" s="402"/>
      <c r="S210" s="402"/>
      <c r="T210" s="402"/>
      <c r="U210" s="403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hidden="1" customHeight="1" x14ac:dyDescent="0.25">
      <c r="A211" s="427" t="s">
        <v>342</v>
      </c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74"/>
      <c r="AA211" s="374"/>
    </row>
    <row r="212" spans="1:67" ht="14.25" hidden="1" customHeight="1" x14ac:dyDescent="0.25">
      <c r="A212" s="438" t="s">
        <v>113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3"/>
      <c r="AA212" s="373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4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4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5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393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5"/>
      <c r="O222" s="401" t="s">
        <v>70</v>
      </c>
      <c r="P222" s="402"/>
      <c r="Q222" s="402"/>
      <c r="R222" s="402"/>
      <c r="S222" s="402"/>
      <c r="T222" s="402"/>
      <c r="U222" s="403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5"/>
      <c r="O223" s="401" t="s">
        <v>70</v>
      </c>
      <c r="P223" s="402"/>
      <c r="Q223" s="402"/>
      <c r="R223" s="402"/>
      <c r="S223" s="402"/>
      <c r="T223" s="402"/>
      <c r="U223" s="403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438" t="s">
        <v>61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73"/>
      <c r="AA224" s="373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3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5"/>
      <c r="O227" s="401" t="s">
        <v>70</v>
      </c>
      <c r="P227" s="402"/>
      <c r="Q227" s="402"/>
      <c r="R227" s="402"/>
      <c r="S227" s="402"/>
      <c r="T227" s="402"/>
      <c r="U227" s="403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4"/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5"/>
      <c r="O228" s="401" t="s">
        <v>70</v>
      </c>
      <c r="P228" s="402"/>
      <c r="Q228" s="402"/>
      <c r="R228" s="402"/>
      <c r="S228" s="402"/>
      <c r="T228" s="402"/>
      <c r="U228" s="403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7" t="s">
        <v>365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4"/>
      <c r="AA229" s="374"/>
    </row>
    <row r="230" spans="1:67" ht="14.25" hidden="1" customHeight="1" x14ac:dyDescent="0.25">
      <c r="A230" s="438" t="s">
        <v>113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73"/>
      <c r="AA230" s="373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8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8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393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395"/>
      <c r="O239" s="401" t="s">
        <v>70</v>
      </c>
      <c r="P239" s="402"/>
      <c r="Q239" s="402"/>
      <c r="R239" s="402"/>
      <c r="S239" s="402"/>
      <c r="T239" s="402"/>
      <c r="U239" s="403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4"/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5"/>
      <c r="O240" s="401" t="s">
        <v>70</v>
      </c>
      <c r="P240" s="402"/>
      <c r="Q240" s="402"/>
      <c r="R240" s="402"/>
      <c r="S240" s="402"/>
      <c r="T240" s="402"/>
      <c r="U240" s="403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27" t="s">
        <v>383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4"/>
      <c r="AA241" s="374"/>
    </row>
    <row r="242" spans="1:67" ht="14.25" hidden="1" customHeight="1" x14ac:dyDescent="0.25">
      <c r="A242" s="438" t="s">
        <v>113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73"/>
      <c r="AA242" s="373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3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4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2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686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94"/>
      <c r="C248" s="394"/>
      <c r="D248" s="394"/>
      <c r="E248" s="394"/>
      <c r="F248" s="394"/>
      <c r="G248" s="394"/>
      <c r="H248" s="394"/>
      <c r="I248" s="394"/>
      <c r="J248" s="394"/>
      <c r="K248" s="394"/>
      <c r="L248" s="394"/>
      <c r="M248" s="394"/>
      <c r="N248" s="395"/>
      <c r="O248" s="401" t="s">
        <v>70</v>
      </c>
      <c r="P248" s="402"/>
      <c r="Q248" s="402"/>
      <c r="R248" s="402"/>
      <c r="S248" s="402"/>
      <c r="T248" s="402"/>
      <c r="U248" s="403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4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5"/>
      <c r="O249" s="401" t="s">
        <v>70</v>
      </c>
      <c r="P249" s="402"/>
      <c r="Q249" s="402"/>
      <c r="R249" s="402"/>
      <c r="S249" s="402"/>
      <c r="T249" s="402"/>
      <c r="U249" s="403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7" t="s">
        <v>400</v>
      </c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74"/>
      <c r="AA250" s="374"/>
    </row>
    <row r="251" spans="1:67" ht="14.25" hidden="1" customHeight="1" x14ac:dyDescent="0.25">
      <c r="A251" s="438" t="s">
        <v>113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73"/>
      <c r="AA251" s="373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62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8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03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0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1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94"/>
      <c r="C261" s="394"/>
      <c r="D261" s="394"/>
      <c r="E261" s="394"/>
      <c r="F261" s="394"/>
      <c r="G261" s="394"/>
      <c r="H261" s="394"/>
      <c r="I261" s="394"/>
      <c r="J261" s="394"/>
      <c r="K261" s="394"/>
      <c r="L261" s="394"/>
      <c r="M261" s="394"/>
      <c r="N261" s="395"/>
      <c r="O261" s="401" t="s">
        <v>70</v>
      </c>
      <c r="P261" s="402"/>
      <c r="Q261" s="402"/>
      <c r="R261" s="402"/>
      <c r="S261" s="402"/>
      <c r="T261" s="402"/>
      <c r="U261" s="403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5"/>
      <c r="O262" s="401" t="s">
        <v>70</v>
      </c>
      <c r="P262" s="402"/>
      <c r="Q262" s="402"/>
      <c r="R262" s="402"/>
      <c r="S262" s="402"/>
      <c r="T262" s="402"/>
      <c r="U262" s="403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438" t="s">
        <v>61</v>
      </c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73"/>
      <c r="AA263" s="373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3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5"/>
      <c r="O267" s="401" t="s">
        <v>70</v>
      </c>
      <c r="P267" s="402"/>
      <c r="Q267" s="402"/>
      <c r="R267" s="402"/>
      <c r="S267" s="402"/>
      <c r="T267" s="402"/>
      <c r="U267" s="403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4"/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5"/>
      <c r="O268" s="401" t="s">
        <v>70</v>
      </c>
      <c r="P268" s="402"/>
      <c r="Q268" s="402"/>
      <c r="R268" s="402"/>
      <c r="S268" s="402"/>
      <c r="T268" s="402"/>
      <c r="U268" s="403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438" t="s">
        <v>72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73"/>
      <c r="AA269" s="373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3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5"/>
      <c r="O277" s="401" t="s">
        <v>70</v>
      </c>
      <c r="P277" s="402"/>
      <c r="Q277" s="402"/>
      <c r="R277" s="402"/>
      <c r="S277" s="402"/>
      <c r="T277" s="402"/>
      <c r="U277" s="403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5"/>
      <c r="O278" s="401" t="s">
        <v>70</v>
      </c>
      <c r="P278" s="402"/>
      <c r="Q278" s="402"/>
      <c r="R278" s="402"/>
      <c r="S278" s="402"/>
      <c r="T278" s="402"/>
      <c r="U278" s="403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438" t="s">
        <v>213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73"/>
      <c r="AA279" s="373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3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5"/>
      <c r="O283" s="401" t="s">
        <v>70</v>
      </c>
      <c r="P283" s="402"/>
      <c r="Q283" s="402"/>
      <c r="R283" s="402"/>
      <c r="S283" s="402"/>
      <c r="T283" s="402"/>
      <c r="U283" s="40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5"/>
      <c r="O284" s="401" t="s">
        <v>70</v>
      </c>
      <c r="P284" s="402"/>
      <c r="Q284" s="402"/>
      <c r="R284" s="402"/>
      <c r="S284" s="402"/>
      <c r="T284" s="402"/>
      <c r="U284" s="40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38" t="s">
        <v>91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73"/>
      <c r="AA285" s="373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57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3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5"/>
      <c r="O289" s="401" t="s">
        <v>70</v>
      </c>
      <c r="P289" s="402"/>
      <c r="Q289" s="402"/>
      <c r="R289" s="402"/>
      <c r="S289" s="402"/>
      <c r="T289" s="402"/>
      <c r="U289" s="40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4"/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5"/>
      <c r="O290" s="401" t="s">
        <v>70</v>
      </c>
      <c r="P290" s="402"/>
      <c r="Q290" s="402"/>
      <c r="R290" s="402"/>
      <c r="S290" s="402"/>
      <c r="T290" s="402"/>
      <c r="U290" s="40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438" t="s">
        <v>459</v>
      </c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4"/>
      <c r="P291" s="394"/>
      <c r="Q291" s="394"/>
      <c r="R291" s="394"/>
      <c r="S291" s="394"/>
      <c r="T291" s="394"/>
      <c r="U291" s="394"/>
      <c r="V291" s="394"/>
      <c r="W291" s="394"/>
      <c r="X291" s="394"/>
      <c r="Y291" s="394"/>
      <c r="Z291" s="373"/>
      <c r="AA291" s="373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3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5"/>
      <c r="O295" s="401" t="s">
        <v>70</v>
      </c>
      <c r="P295" s="402"/>
      <c r="Q295" s="402"/>
      <c r="R295" s="402"/>
      <c r="S295" s="402"/>
      <c r="T295" s="402"/>
      <c r="U295" s="403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5"/>
      <c r="O296" s="401" t="s">
        <v>70</v>
      </c>
      <c r="P296" s="402"/>
      <c r="Q296" s="402"/>
      <c r="R296" s="402"/>
      <c r="S296" s="402"/>
      <c r="T296" s="402"/>
      <c r="U296" s="403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7" t="s">
        <v>468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4"/>
      <c r="AA297" s="374"/>
    </row>
    <row r="298" spans="1:67" ht="14.25" hidden="1" customHeight="1" x14ac:dyDescent="0.25">
      <c r="A298" s="438" t="s">
        <v>113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73"/>
      <c r="AA298" s="373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3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5"/>
      <c r="O300" s="401" t="s">
        <v>70</v>
      </c>
      <c r="P300" s="402"/>
      <c r="Q300" s="402"/>
      <c r="R300" s="402"/>
      <c r="S300" s="402"/>
      <c r="T300" s="402"/>
      <c r="U300" s="403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4"/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5"/>
      <c r="O301" s="401" t="s">
        <v>70</v>
      </c>
      <c r="P301" s="402"/>
      <c r="Q301" s="402"/>
      <c r="R301" s="402"/>
      <c r="S301" s="402"/>
      <c r="T301" s="402"/>
      <c r="U301" s="403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438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3"/>
      <c r="AA302" s="37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5"/>
      <c r="O304" s="401" t="s">
        <v>70</v>
      </c>
      <c r="P304" s="402"/>
      <c r="Q304" s="402"/>
      <c r="R304" s="402"/>
      <c r="S304" s="402"/>
      <c r="T304" s="402"/>
      <c r="U304" s="403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5"/>
      <c r="O305" s="401" t="s">
        <v>70</v>
      </c>
      <c r="P305" s="402"/>
      <c r="Q305" s="402"/>
      <c r="R305" s="402"/>
      <c r="S305" s="402"/>
      <c r="T305" s="402"/>
      <c r="U305" s="403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7" t="s">
        <v>473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4"/>
      <c r="AA306" s="374"/>
    </row>
    <row r="307" spans="1:67" ht="14.25" hidden="1" customHeight="1" x14ac:dyDescent="0.25">
      <c r="A307" s="438" t="s">
        <v>61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4"/>
      <c r="P307" s="394"/>
      <c r="Q307" s="394"/>
      <c r="R307" s="394"/>
      <c r="S307" s="394"/>
      <c r="T307" s="394"/>
      <c r="U307" s="394"/>
      <c r="V307" s="394"/>
      <c r="W307" s="394"/>
      <c r="X307" s="394"/>
      <c r="Y307" s="394"/>
      <c r="Z307" s="373"/>
      <c r="AA307" s="373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3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5"/>
      <c r="O309" s="401" t="s">
        <v>70</v>
      </c>
      <c r="P309" s="402"/>
      <c r="Q309" s="402"/>
      <c r="R309" s="402"/>
      <c r="S309" s="402"/>
      <c r="T309" s="402"/>
      <c r="U309" s="403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5"/>
      <c r="O310" s="401" t="s">
        <v>70</v>
      </c>
      <c r="P310" s="402"/>
      <c r="Q310" s="402"/>
      <c r="R310" s="402"/>
      <c r="S310" s="402"/>
      <c r="T310" s="402"/>
      <c r="U310" s="403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438" t="s">
        <v>72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73"/>
      <c r="AA311" s="373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393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5"/>
      <c r="O315" s="401" t="s">
        <v>70</v>
      </c>
      <c r="P315" s="402"/>
      <c r="Q315" s="402"/>
      <c r="R315" s="402"/>
      <c r="S315" s="402"/>
      <c r="T315" s="402"/>
      <c r="U315" s="403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5"/>
      <c r="O316" s="401" t="s">
        <v>70</v>
      </c>
      <c r="P316" s="402"/>
      <c r="Q316" s="402"/>
      <c r="R316" s="402"/>
      <c r="S316" s="402"/>
      <c r="T316" s="402"/>
      <c r="U316" s="403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438" t="s">
        <v>91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3"/>
      <c r="AA317" s="373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393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4"/>
      <c r="N319" s="395"/>
      <c r="O319" s="401" t="s">
        <v>70</v>
      </c>
      <c r="P319" s="402"/>
      <c r="Q319" s="402"/>
      <c r="R319" s="402"/>
      <c r="S319" s="402"/>
      <c r="T319" s="402"/>
      <c r="U319" s="403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5"/>
      <c r="O320" s="401" t="s">
        <v>70</v>
      </c>
      <c r="P320" s="402"/>
      <c r="Q320" s="402"/>
      <c r="R320" s="402"/>
      <c r="S320" s="402"/>
      <c r="T320" s="402"/>
      <c r="U320" s="403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5" t="s">
        <v>484</v>
      </c>
      <c r="B321" s="466"/>
      <c r="C321" s="466"/>
      <c r="D321" s="466"/>
      <c r="E321" s="466"/>
      <c r="F321" s="466"/>
      <c r="G321" s="466"/>
      <c r="H321" s="466"/>
      <c r="I321" s="466"/>
      <c r="J321" s="466"/>
      <c r="K321" s="466"/>
      <c r="L321" s="466"/>
      <c r="M321" s="466"/>
      <c r="N321" s="466"/>
      <c r="O321" s="466"/>
      <c r="P321" s="466"/>
      <c r="Q321" s="466"/>
      <c r="R321" s="466"/>
      <c r="S321" s="466"/>
      <c r="T321" s="466"/>
      <c r="U321" s="466"/>
      <c r="V321" s="466"/>
      <c r="W321" s="466"/>
      <c r="X321" s="466"/>
      <c r="Y321" s="466"/>
      <c r="Z321" s="48"/>
      <c r="AA321" s="48"/>
    </row>
    <row r="322" spans="1:67" ht="16.5" hidden="1" customHeight="1" x14ac:dyDescent="0.25">
      <c r="A322" s="427" t="s">
        <v>485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4"/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74"/>
      <c r="AA322" s="374"/>
    </row>
    <row r="323" spans="1:67" ht="14.25" hidden="1" customHeight="1" x14ac:dyDescent="0.25">
      <c r="A323" s="438" t="s">
        <v>113</v>
      </c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73"/>
      <c r="AA323" s="373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1400</v>
      </c>
      <c r="X326" s="381">
        <f t="shared" si="59"/>
        <v>1410</v>
      </c>
      <c r="Y326" s="36">
        <f>IFERROR(IF(X326=0,"",ROUNDUP(X326/H326,0)*0.02175),"")</f>
        <v>2.0444999999999998</v>
      </c>
      <c r="Z326" s="56"/>
      <c r="AA326" s="57"/>
      <c r="AE326" s="64"/>
      <c r="BB326" s="247" t="s">
        <v>1</v>
      </c>
      <c r="BL326" s="64">
        <f t="shared" si="60"/>
        <v>1444.8</v>
      </c>
      <c r="BM326" s="64">
        <f t="shared" si="61"/>
        <v>1455.12</v>
      </c>
      <c r="BN326" s="64">
        <f t="shared" si="62"/>
        <v>1.9444444444444442</v>
      </c>
      <c r="BO326" s="64">
        <f t="shared" si="63"/>
        <v>1.9583333333333333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1200</v>
      </c>
      <c r="X328" s="381">
        <f t="shared" si="59"/>
        <v>1200</v>
      </c>
      <c r="Y328" s="36">
        <f>IFERROR(IF(X328=0,"",ROUNDUP(X328/H328,0)*0.02175),"")</f>
        <v>1.7399999999999998</v>
      </c>
      <c r="Z328" s="56"/>
      <c r="AA328" s="57"/>
      <c r="AE328" s="64"/>
      <c r="BB328" s="249" t="s">
        <v>1</v>
      </c>
      <c r="BL328" s="64">
        <f t="shared" si="60"/>
        <v>1238.4000000000001</v>
      </c>
      <c r="BM328" s="64">
        <f t="shared" si="61"/>
        <v>1238.4000000000001</v>
      </c>
      <c r="BN328" s="64">
        <f t="shared" si="62"/>
        <v>1.6666666666666665</v>
      </c>
      <c r="BO328" s="64">
        <f t="shared" si="63"/>
        <v>1.6666666666666665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700</v>
      </c>
      <c r="X330" s="381">
        <f t="shared" si="59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1" t="s">
        <v>1</v>
      </c>
      <c r="BL330" s="64">
        <f t="shared" si="60"/>
        <v>722.4</v>
      </c>
      <c r="BM330" s="64">
        <f t="shared" si="61"/>
        <v>727.56</v>
      </c>
      <c r="BN330" s="64">
        <f t="shared" si="62"/>
        <v>0.9722222222222221</v>
      </c>
      <c r="BO330" s="64">
        <f t="shared" si="63"/>
        <v>0.97916666666666663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5"/>
      <c r="O336" s="401" t="s">
        <v>70</v>
      </c>
      <c r="P336" s="402"/>
      <c r="Q336" s="402"/>
      <c r="R336" s="402"/>
      <c r="S336" s="402"/>
      <c r="T336" s="402"/>
      <c r="U336" s="403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219.99999999999997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221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4.8067499999999992</v>
      </c>
      <c r="Z336" s="383"/>
      <c r="AA336" s="383"/>
    </row>
    <row r="337" spans="1:67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5"/>
      <c r="O337" s="401" t="s">
        <v>70</v>
      </c>
      <c r="P337" s="402"/>
      <c r="Q337" s="402"/>
      <c r="R337" s="402"/>
      <c r="S337" s="402"/>
      <c r="T337" s="402"/>
      <c r="U337" s="403"/>
      <c r="V337" s="37" t="s">
        <v>66</v>
      </c>
      <c r="W337" s="382">
        <f>IFERROR(SUM(W324:W335),"0")</f>
        <v>3300</v>
      </c>
      <c r="X337" s="382">
        <f>IFERROR(SUM(X324:X335),"0")</f>
        <v>3315</v>
      </c>
      <c r="Y337" s="37"/>
      <c r="Z337" s="383"/>
      <c r="AA337" s="383"/>
    </row>
    <row r="338" spans="1:67" ht="14.25" hidden="1" customHeight="1" x14ac:dyDescent="0.25">
      <c r="A338" s="438" t="s">
        <v>105</v>
      </c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1200</v>
      </c>
      <c r="X339" s="381">
        <f>IFERROR(IF(W339="",0,CEILING((W339/$H339),1)*$H339),"")</f>
        <v>1200</v>
      </c>
      <c r="Y339" s="36">
        <f>IFERROR(IF(X339=0,"",ROUNDUP(X339/H339,0)*0.02175),"")</f>
        <v>1.7399999999999998</v>
      </c>
      <c r="Z339" s="56"/>
      <c r="AA339" s="57"/>
      <c r="AE339" s="64"/>
      <c r="BB339" s="257" t="s">
        <v>1</v>
      </c>
      <c r="BL339" s="64">
        <f>IFERROR(W339*I339/H339,"0")</f>
        <v>1238.4000000000001</v>
      </c>
      <c r="BM339" s="64">
        <f>IFERROR(X339*I339/H339,"0")</f>
        <v>1238.4000000000001</v>
      </c>
      <c r="BN339" s="64">
        <f>IFERROR(1/J339*(W339/H339),"0")</f>
        <v>1.6666666666666665</v>
      </c>
      <c r="BO339" s="64">
        <f>IFERROR(1/J339*(X339/H339),"0")</f>
        <v>1.6666666666666665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5"/>
      <c r="O341" s="401" t="s">
        <v>70</v>
      </c>
      <c r="P341" s="402"/>
      <c r="Q341" s="402"/>
      <c r="R341" s="402"/>
      <c r="S341" s="402"/>
      <c r="T341" s="402"/>
      <c r="U341" s="403"/>
      <c r="V341" s="37" t="s">
        <v>71</v>
      </c>
      <c r="W341" s="382">
        <f>IFERROR(W339/H339,"0")+IFERROR(W340/H340,"0")</f>
        <v>80</v>
      </c>
      <c r="X341" s="382">
        <f>IFERROR(X339/H339,"0")+IFERROR(X340/H340,"0")</f>
        <v>80</v>
      </c>
      <c r="Y341" s="382">
        <f>IFERROR(IF(Y339="",0,Y339),"0")+IFERROR(IF(Y340="",0,Y340),"0")</f>
        <v>1.7399999999999998</v>
      </c>
      <c r="Z341" s="383"/>
      <c r="AA341" s="383"/>
    </row>
    <row r="342" spans="1:67" x14ac:dyDescent="0.2">
      <c r="A342" s="394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5"/>
      <c r="O342" s="401" t="s">
        <v>70</v>
      </c>
      <c r="P342" s="402"/>
      <c r="Q342" s="402"/>
      <c r="R342" s="402"/>
      <c r="S342" s="402"/>
      <c r="T342" s="402"/>
      <c r="U342" s="403"/>
      <c r="V342" s="37" t="s">
        <v>66</v>
      </c>
      <c r="W342" s="382">
        <f>IFERROR(SUM(W339:W340),"0")</f>
        <v>1200</v>
      </c>
      <c r="X342" s="382">
        <f>IFERROR(SUM(X339:X340),"0")</f>
        <v>1200</v>
      </c>
      <c r="Y342" s="37"/>
      <c r="Z342" s="383"/>
      <c r="AA342" s="383"/>
    </row>
    <row r="343" spans="1:67" ht="14.25" hidden="1" customHeight="1" x14ac:dyDescent="0.25">
      <c r="A343" s="438" t="s">
        <v>72</v>
      </c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4"/>
      <c r="O343" s="394"/>
      <c r="P343" s="394"/>
      <c r="Q343" s="394"/>
      <c r="R343" s="394"/>
      <c r="S343" s="394"/>
      <c r="T343" s="394"/>
      <c r="U343" s="394"/>
      <c r="V343" s="394"/>
      <c r="W343" s="394"/>
      <c r="X343" s="394"/>
      <c r="Y343" s="394"/>
      <c r="Z343" s="373"/>
      <c r="AA343" s="373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3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5"/>
      <c r="O347" s="401" t="s">
        <v>70</v>
      </c>
      <c r="P347" s="402"/>
      <c r="Q347" s="402"/>
      <c r="R347" s="402"/>
      <c r="S347" s="402"/>
      <c r="T347" s="402"/>
      <c r="U347" s="403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5"/>
      <c r="O348" s="401" t="s">
        <v>70</v>
      </c>
      <c r="P348" s="402"/>
      <c r="Q348" s="402"/>
      <c r="R348" s="402"/>
      <c r="S348" s="402"/>
      <c r="T348" s="402"/>
      <c r="U348" s="403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438" t="s">
        <v>213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73"/>
      <c r="AA349" s="373"/>
    </row>
    <row r="350" spans="1:67" ht="16.5" hidden="1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393"/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5"/>
      <c r="O352" s="401" t="s">
        <v>70</v>
      </c>
      <c r="P352" s="402"/>
      <c r="Q352" s="402"/>
      <c r="R352" s="402"/>
      <c r="S352" s="402"/>
      <c r="T352" s="402"/>
      <c r="U352" s="403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hidden="1" x14ac:dyDescent="0.2">
      <c r="A353" s="394"/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5"/>
      <c r="O353" s="401" t="s">
        <v>70</v>
      </c>
      <c r="P353" s="402"/>
      <c r="Q353" s="402"/>
      <c r="R353" s="402"/>
      <c r="S353" s="402"/>
      <c r="T353" s="402"/>
      <c r="U353" s="403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hidden="1" customHeight="1" x14ac:dyDescent="0.25">
      <c r="A354" s="427" t="s">
        <v>519</v>
      </c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4"/>
      <c r="N354" s="394"/>
      <c r="O354" s="394"/>
      <c r="P354" s="394"/>
      <c r="Q354" s="394"/>
      <c r="R354" s="394"/>
      <c r="S354" s="394"/>
      <c r="T354" s="394"/>
      <c r="U354" s="394"/>
      <c r="V354" s="394"/>
      <c r="W354" s="394"/>
      <c r="X354" s="394"/>
      <c r="Y354" s="394"/>
      <c r="Z354" s="374"/>
      <c r="AA354" s="374"/>
    </row>
    <row r="355" spans="1:67" ht="14.25" hidden="1" customHeight="1" x14ac:dyDescent="0.25">
      <c r="A355" s="438" t="s">
        <v>113</v>
      </c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4"/>
      <c r="P355" s="394"/>
      <c r="Q355" s="394"/>
      <c r="R355" s="394"/>
      <c r="S355" s="394"/>
      <c r="T355" s="394"/>
      <c r="U355" s="394"/>
      <c r="V355" s="394"/>
      <c r="W355" s="394"/>
      <c r="X355" s="394"/>
      <c r="Y355" s="394"/>
      <c r="Z355" s="373"/>
      <c r="AA355" s="373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5"/>
      <c r="O358" s="401" t="s">
        <v>70</v>
      </c>
      <c r="P358" s="402"/>
      <c r="Q358" s="402"/>
      <c r="R358" s="402"/>
      <c r="S358" s="402"/>
      <c r="T358" s="402"/>
      <c r="U358" s="403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4"/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5"/>
      <c r="O359" s="401" t="s">
        <v>70</v>
      </c>
      <c r="P359" s="402"/>
      <c r="Q359" s="402"/>
      <c r="R359" s="402"/>
      <c r="S359" s="402"/>
      <c r="T359" s="402"/>
      <c r="U359" s="403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438" t="s">
        <v>61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73"/>
      <c r="AA360" s="373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5"/>
      <c r="O364" s="401" t="s">
        <v>70</v>
      </c>
      <c r="P364" s="402"/>
      <c r="Q364" s="402"/>
      <c r="R364" s="402"/>
      <c r="S364" s="402"/>
      <c r="T364" s="402"/>
      <c r="U364" s="403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4"/>
      <c r="B365" s="394"/>
      <c r="C365" s="394"/>
      <c r="D365" s="394"/>
      <c r="E365" s="394"/>
      <c r="F365" s="394"/>
      <c r="G365" s="394"/>
      <c r="H365" s="394"/>
      <c r="I365" s="394"/>
      <c r="J365" s="394"/>
      <c r="K365" s="394"/>
      <c r="L365" s="394"/>
      <c r="M365" s="394"/>
      <c r="N365" s="395"/>
      <c r="O365" s="401" t="s">
        <v>70</v>
      </c>
      <c r="P365" s="402"/>
      <c r="Q365" s="402"/>
      <c r="R365" s="402"/>
      <c r="S365" s="402"/>
      <c r="T365" s="402"/>
      <c r="U365" s="403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438" t="s">
        <v>72</v>
      </c>
      <c r="B366" s="394"/>
      <c r="C366" s="394"/>
      <c r="D366" s="394"/>
      <c r="E366" s="394"/>
      <c r="F366" s="394"/>
      <c r="G366" s="394"/>
      <c r="H366" s="394"/>
      <c r="I366" s="394"/>
      <c r="J366" s="394"/>
      <c r="K366" s="394"/>
      <c r="L366" s="394"/>
      <c r="M366" s="394"/>
      <c r="N366" s="394"/>
      <c r="O366" s="394"/>
      <c r="P366" s="394"/>
      <c r="Q366" s="394"/>
      <c r="R366" s="394"/>
      <c r="S366" s="394"/>
      <c r="T366" s="394"/>
      <c r="U366" s="394"/>
      <c r="V366" s="394"/>
      <c r="W366" s="394"/>
      <c r="X366" s="394"/>
      <c r="Y366" s="394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400</v>
      </c>
      <c r="X367" s="381">
        <f>IFERROR(IF(W367="",0,CEILING((W367/$H367),1)*$H367),"")</f>
        <v>405.59999999999997</v>
      </c>
      <c r="Y367" s="36">
        <f>IFERROR(IF(X367=0,"",ROUNDUP(X367/H367,0)*0.02175),"")</f>
        <v>1.131</v>
      </c>
      <c r="Z367" s="56"/>
      <c r="AA367" s="57"/>
      <c r="AE367" s="64"/>
      <c r="BB367" s="269" t="s">
        <v>1</v>
      </c>
      <c r="BL367" s="64">
        <f>IFERROR(W367*I367/H367,"0")</f>
        <v>428.92307692307696</v>
      </c>
      <c r="BM367" s="64">
        <f>IFERROR(X367*I367/H367,"0")</f>
        <v>434.928</v>
      </c>
      <c r="BN367" s="64">
        <f>IFERROR(1/J367*(W367/H367),"0")</f>
        <v>0.91575091575091572</v>
      </c>
      <c r="BO367" s="64">
        <f>IFERROR(1/J367*(X367/H367),"0")</f>
        <v>0.92857142857142849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5"/>
      <c r="O372" s="401" t="s">
        <v>70</v>
      </c>
      <c r="P372" s="402"/>
      <c r="Q372" s="402"/>
      <c r="R372" s="402"/>
      <c r="S372" s="402"/>
      <c r="T372" s="402"/>
      <c r="U372" s="403"/>
      <c r="V372" s="37" t="s">
        <v>71</v>
      </c>
      <c r="W372" s="382">
        <f>IFERROR(W367/H367,"0")+IFERROR(W368/H368,"0")+IFERROR(W369/H369,"0")+IFERROR(W370/H370,"0")+IFERROR(W371/H371,"0")</f>
        <v>51.282051282051285</v>
      </c>
      <c r="X372" s="382">
        <f>IFERROR(X367/H367,"0")+IFERROR(X368/H368,"0")+IFERROR(X369/H369,"0")+IFERROR(X370/H370,"0")+IFERROR(X371/H371,"0")</f>
        <v>52</v>
      </c>
      <c r="Y372" s="382">
        <f>IFERROR(IF(Y367="",0,Y367),"0")+IFERROR(IF(Y368="",0,Y368),"0")+IFERROR(IF(Y369="",0,Y369),"0")+IFERROR(IF(Y370="",0,Y370),"0")+IFERROR(IF(Y371="",0,Y371),"0")</f>
        <v>1.131</v>
      </c>
      <c r="Z372" s="383"/>
      <c r="AA372" s="383"/>
    </row>
    <row r="373" spans="1:67" x14ac:dyDescent="0.2">
      <c r="A373" s="394"/>
      <c r="B373" s="394"/>
      <c r="C373" s="394"/>
      <c r="D373" s="394"/>
      <c r="E373" s="394"/>
      <c r="F373" s="394"/>
      <c r="G373" s="394"/>
      <c r="H373" s="394"/>
      <c r="I373" s="394"/>
      <c r="J373" s="394"/>
      <c r="K373" s="394"/>
      <c r="L373" s="394"/>
      <c r="M373" s="394"/>
      <c r="N373" s="395"/>
      <c r="O373" s="401" t="s">
        <v>70</v>
      </c>
      <c r="P373" s="402"/>
      <c r="Q373" s="402"/>
      <c r="R373" s="402"/>
      <c r="S373" s="402"/>
      <c r="T373" s="402"/>
      <c r="U373" s="403"/>
      <c r="V373" s="37" t="s">
        <v>66</v>
      </c>
      <c r="W373" s="382">
        <f>IFERROR(SUM(W367:W371),"0")</f>
        <v>400</v>
      </c>
      <c r="X373" s="382">
        <f>IFERROR(SUM(X367:X371),"0")</f>
        <v>405.59999999999997</v>
      </c>
      <c r="Y373" s="37"/>
      <c r="Z373" s="383"/>
      <c r="AA373" s="383"/>
    </row>
    <row r="374" spans="1:67" ht="14.25" hidden="1" customHeight="1" x14ac:dyDescent="0.25">
      <c r="A374" s="438" t="s">
        <v>213</v>
      </c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  <c r="X374" s="394"/>
      <c r="Y374" s="394"/>
      <c r="Z374" s="373"/>
      <c r="AA374" s="373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3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5"/>
      <c r="O377" s="401" t="s">
        <v>70</v>
      </c>
      <c r="P377" s="402"/>
      <c r="Q377" s="402"/>
      <c r="R377" s="402"/>
      <c r="S377" s="402"/>
      <c r="T377" s="402"/>
      <c r="U377" s="403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5"/>
      <c r="O378" s="401" t="s">
        <v>70</v>
      </c>
      <c r="P378" s="402"/>
      <c r="Q378" s="402"/>
      <c r="R378" s="402"/>
      <c r="S378" s="402"/>
      <c r="T378" s="402"/>
      <c r="U378" s="403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5" t="s">
        <v>541</v>
      </c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6"/>
      <c r="Y379" s="466"/>
      <c r="Z379" s="48"/>
      <c r="AA379" s="48"/>
    </row>
    <row r="380" spans="1:67" ht="16.5" hidden="1" customHeight="1" x14ac:dyDescent="0.25">
      <c r="A380" s="427" t="s">
        <v>542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74"/>
      <c r="AA380" s="374"/>
    </row>
    <row r="381" spans="1:67" ht="14.25" hidden="1" customHeight="1" x14ac:dyDescent="0.25">
      <c r="A381" s="438" t="s">
        <v>113</v>
      </c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  <c r="X381" s="394"/>
      <c r="Y381" s="394"/>
      <c r="Z381" s="373"/>
      <c r="AA381" s="373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5"/>
      <c r="O384" s="401" t="s">
        <v>70</v>
      </c>
      <c r="P384" s="402"/>
      <c r="Q384" s="402"/>
      <c r="R384" s="402"/>
      <c r="S384" s="402"/>
      <c r="T384" s="402"/>
      <c r="U384" s="403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4"/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5"/>
      <c r="O385" s="401" t="s">
        <v>70</v>
      </c>
      <c r="P385" s="402"/>
      <c r="Q385" s="402"/>
      <c r="R385" s="402"/>
      <c r="S385" s="402"/>
      <c r="T385" s="402"/>
      <c r="U385" s="403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438" t="s">
        <v>61</v>
      </c>
      <c r="B386" s="394"/>
      <c r="C386" s="394"/>
      <c r="D386" s="394"/>
      <c r="E386" s="394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  <c r="X386" s="394"/>
      <c r="Y386" s="394"/>
      <c r="Z386" s="373"/>
      <c r="AA386" s="373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1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5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22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8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2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68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1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7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idden="1" x14ac:dyDescent="0.2">
      <c r="A410" s="393"/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5"/>
      <c r="O410" s="401" t="s">
        <v>70</v>
      </c>
      <c r="P410" s="402"/>
      <c r="Q410" s="402"/>
      <c r="R410" s="402"/>
      <c r="S410" s="402"/>
      <c r="T410" s="402"/>
      <c r="U410" s="403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hidden="1" x14ac:dyDescent="0.2">
      <c r="A411" s="394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5"/>
      <c r="O411" s="401" t="s">
        <v>70</v>
      </c>
      <c r="P411" s="402"/>
      <c r="Q411" s="402"/>
      <c r="R411" s="402"/>
      <c r="S411" s="402"/>
      <c r="T411" s="402"/>
      <c r="U411" s="403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hidden="1" customHeight="1" x14ac:dyDescent="0.25">
      <c r="A412" s="438" t="s">
        <v>72</v>
      </c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  <c r="X412" s="394"/>
      <c r="Y412" s="394"/>
      <c r="Z412" s="373"/>
      <c r="AA412" s="373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5"/>
      <c r="O415" s="401" t="s">
        <v>70</v>
      </c>
      <c r="P415" s="402"/>
      <c r="Q415" s="402"/>
      <c r="R415" s="402"/>
      <c r="S415" s="402"/>
      <c r="T415" s="402"/>
      <c r="U415" s="403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4"/>
      <c r="B416" s="394"/>
      <c r="C416" s="394"/>
      <c r="D416" s="394"/>
      <c r="E416" s="394"/>
      <c r="F416" s="394"/>
      <c r="G416" s="394"/>
      <c r="H416" s="394"/>
      <c r="I416" s="394"/>
      <c r="J416" s="394"/>
      <c r="K416" s="394"/>
      <c r="L416" s="394"/>
      <c r="M416" s="394"/>
      <c r="N416" s="395"/>
      <c r="O416" s="401" t="s">
        <v>70</v>
      </c>
      <c r="P416" s="402"/>
      <c r="Q416" s="402"/>
      <c r="R416" s="402"/>
      <c r="S416" s="402"/>
      <c r="T416" s="402"/>
      <c r="U416" s="403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438" t="s">
        <v>91</v>
      </c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  <c r="X417" s="394"/>
      <c r="Y417" s="394"/>
      <c r="Z417" s="373"/>
      <c r="AA417" s="373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3"/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5"/>
      <c r="O421" s="401" t="s">
        <v>70</v>
      </c>
      <c r="P421" s="402"/>
      <c r="Q421" s="402"/>
      <c r="R421" s="402"/>
      <c r="S421" s="402"/>
      <c r="T421" s="402"/>
      <c r="U421" s="403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4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5"/>
      <c r="O422" s="401" t="s">
        <v>70</v>
      </c>
      <c r="P422" s="402"/>
      <c r="Q422" s="402"/>
      <c r="R422" s="402"/>
      <c r="S422" s="402"/>
      <c r="T422" s="402"/>
      <c r="U422" s="403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7" t="s">
        <v>606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394"/>
      <c r="Z423" s="374"/>
      <c r="AA423" s="374"/>
    </row>
    <row r="424" spans="1:67" ht="14.25" hidden="1" customHeight="1" x14ac:dyDescent="0.25">
      <c r="A424" s="438" t="s">
        <v>105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73"/>
      <c r="AA424" s="373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25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395"/>
      <c r="O426" s="401" t="s">
        <v>70</v>
      </c>
      <c r="P426" s="402"/>
      <c r="Q426" s="402"/>
      <c r="R426" s="402"/>
      <c r="S426" s="402"/>
      <c r="T426" s="402"/>
      <c r="U426" s="403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5"/>
      <c r="O427" s="401" t="s">
        <v>70</v>
      </c>
      <c r="P427" s="402"/>
      <c r="Q427" s="402"/>
      <c r="R427" s="402"/>
      <c r="S427" s="402"/>
      <c r="T427" s="402"/>
      <c r="U427" s="403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438" t="s">
        <v>61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73"/>
      <c r="AA428" s="373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8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5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1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0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393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5"/>
      <c r="O437" s="401" t="s">
        <v>70</v>
      </c>
      <c r="P437" s="402"/>
      <c r="Q437" s="402"/>
      <c r="R437" s="402"/>
      <c r="S437" s="402"/>
      <c r="T437" s="402"/>
      <c r="U437" s="403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4"/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5"/>
      <c r="O438" s="401" t="s">
        <v>70</v>
      </c>
      <c r="P438" s="402"/>
      <c r="Q438" s="402"/>
      <c r="R438" s="402"/>
      <c r="S438" s="402"/>
      <c r="T438" s="402"/>
      <c r="U438" s="403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438" t="s">
        <v>91</v>
      </c>
      <c r="B439" s="394"/>
      <c r="C439" s="394"/>
      <c r="D439" s="394"/>
      <c r="E439" s="394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  <c r="X439" s="394"/>
      <c r="Y439" s="394"/>
      <c r="Z439" s="373"/>
      <c r="AA439" s="373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3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5"/>
      <c r="O441" s="401" t="s">
        <v>70</v>
      </c>
      <c r="P441" s="402"/>
      <c r="Q441" s="402"/>
      <c r="R441" s="402"/>
      <c r="S441" s="402"/>
      <c r="T441" s="402"/>
      <c r="U441" s="403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5"/>
      <c r="O442" s="401" t="s">
        <v>70</v>
      </c>
      <c r="P442" s="402"/>
      <c r="Q442" s="402"/>
      <c r="R442" s="402"/>
      <c r="S442" s="402"/>
      <c r="T442" s="402"/>
      <c r="U442" s="403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438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3"/>
      <c r="AA443" s="373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3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5"/>
      <c r="O445" s="401" t="s">
        <v>70</v>
      </c>
      <c r="P445" s="402"/>
      <c r="Q445" s="402"/>
      <c r="R445" s="402"/>
      <c r="S445" s="402"/>
      <c r="T445" s="402"/>
      <c r="U445" s="403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5"/>
      <c r="O446" s="401" t="s">
        <v>70</v>
      </c>
      <c r="P446" s="402"/>
      <c r="Q446" s="402"/>
      <c r="R446" s="402"/>
      <c r="S446" s="402"/>
      <c r="T446" s="402"/>
      <c r="U446" s="403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438" t="s">
        <v>631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3"/>
      <c r="AA447" s="373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3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395"/>
      <c r="O449" s="401" t="s">
        <v>70</v>
      </c>
      <c r="P449" s="402"/>
      <c r="Q449" s="402"/>
      <c r="R449" s="402"/>
      <c r="S449" s="402"/>
      <c r="T449" s="402"/>
      <c r="U449" s="403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395"/>
      <c r="O450" s="401" t="s">
        <v>70</v>
      </c>
      <c r="P450" s="402"/>
      <c r="Q450" s="402"/>
      <c r="R450" s="402"/>
      <c r="S450" s="402"/>
      <c r="T450" s="402"/>
      <c r="U450" s="403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7" t="s">
        <v>634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4"/>
      <c r="AA451" s="374"/>
    </row>
    <row r="452" spans="1:67" ht="14.25" hidden="1" customHeight="1" x14ac:dyDescent="0.25">
      <c r="A452" s="438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3"/>
      <c r="AA452" s="373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9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5"/>
      <c r="O456" s="401" t="s">
        <v>70</v>
      </c>
      <c r="P456" s="402"/>
      <c r="Q456" s="402"/>
      <c r="R456" s="402"/>
      <c r="S456" s="402"/>
      <c r="T456" s="402"/>
      <c r="U456" s="403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5"/>
      <c r="O457" s="401" t="s">
        <v>70</v>
      </c>
      <c r="P457" s="402"/>
      <c r="Q457" s="402"/>
      <c r="R457" s="402"/>
      <c r="S457" s="402"/>
      <c r="T457" s="402"/>
      <c r="U457" s="403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7" t="s">
        <v>641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4"/>
      <c r="AA458" s="374"/>
    </row>
    <row r="459" spans="1:67" ht="14.25" hidden="1" customHeight="1" x14ac:dyDescent="0.25">
      <c r="A459" s="438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3"/>
      <c r="AA459" s="373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85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5"/>
      <c r="O462" s="401" t="s">
        <v>70</v>
      </c>
      <c r="P462" s="402"/>
      <c r="Q462" s="402"/>
      <c r="R462" s="402"/>
      <c r="S462" s="402"/>
      <c r="T462" s="402"/>
      <c r="U462" s="403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395"/>
      <c r="O463" s="401" t="s">
        <v>70</v>
      </c>
      <c r="P463" s="402"/>
      <c r="Q463" s="402"/>
      <c r="R463" s="402"/>
      <c r="S463" s="402"/>
      <c r="T463" s="402"/>
      <c r="U463" s="403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438" t="s">
        <v>213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3"/>
      <c r="AA464" s="373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6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395"/>
      <c r="O466" s="401" t="s">
        <v>70</v>
      </c>
      <c r="P466" s="402"/>
      <c r="Q466" s="402"/>
      <c r="R466" s="402"/>
      <c r="S466" s="402"/>
      <c r="T466" s="402"/>
      <c r="U466" s="403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395"/>
      <c r="O467" s="401" t="s">
        <v>70</v>
      </c>
      <c r="P467" s="402"/>
      <c r="Q467" s="402"/>
      <c r="R467" s="402"/>
      <c r="S467" s="402"/>
      <c r="T467" s="402"/>
      <c r="U467" s="403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5" t="s">
        <v>650</v>
      </c>
      <c r="B468" s="466"/>
      <c r="C468" s="466"/>
      <c r="D468" s="466"/>
      <c r="E468" s="466"/>
      <c r="F468" s="466"/>
      <c r="G468" s="466"/>
      <c r="H468" s="466"/>
      <c r="I468" s="466"/>
      <c r="J468" s="466"/>
      <c r="K468" s="466"/>
      <c r="L468" s="466"/>
      <c r="M468" s="466"/>
      <c r="N468" s="466"/>
      <c r="O468" s="466"/>
      <c r="P468" s="466"/>
      <c r="Q468" s="466"/>
      <c r="R468" s="466"/>
      <c r="S468" s="466"/>
      <c r="T468" s="466"/>
      <c r="U468" s="466"/>
      <c r="V468" s="466"/>
      <c r="W468" s="466"/>
      <c r="X468" s="466"/>
      <c r="Y468" s="466"/>
      <c r="Z468" s="48"/>
      <c r="AA468" s="48"/>
    </row>
    <row r="469" spans="1:67" ht="16.5" hidden="1" customHeight="1" x14ac:dyDescent="0.25">
      <c r="A469" s="427" t="s">
        <v>650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4"/>
      <c r="AA469" s="374"/>
    </row>
    <row r="470" spans="1:67" ht="14.25" hidden="1" customHeight="1" x14ac:dyDescent="0.25">
      <c r="A470" s="438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3"/>
      <c r="AA470" s="373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2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idden="1" x14ac:dyDescent="0.2">
      <c r="A481" s="393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5"/>
      <c r="O481" s="401" t="s">
        <v>70</v>
      </c>
      <c r="P481" s="402"/>
      <c r="Q481" s="402"/>
      <c r="R481" s="402"/>
      <c r="S481" s="402"/>
      <c r="T481" s="402"/>
      <c r="U481" s="403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3"/>
      <c r="AA481" s="383"/>
    </row>
    <row r="482" spans="1:67" hidden="1" x14ac:dyDescent="0.2">
      <c r="A482" s="394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5"/>
      <c r="O482" s="401" t="s">
        <v>70</v>
      </c>
      <c r="P482" s="402"/>
      <c r="Q482" s="402"/>
      <c r="R482" s="402"/>
      <c r="S482" s="402"/>
      <c r="T482" s="402"/>
      <c r="U482" s="403"/>
      <c r="V482" s="37" t="s">
        <v>66</v>
      </c>
      <c r="W482" s="382">
        <f>IFERROR(SUM(W471:W480),"0")</f>
        <v>0</v>
      </c>
      <c r="X482" s="382">
        <f>IFERROR(SUM(X471:X480),"0")</f>
        <v>0</v>
      </c>
      <c r="Y482" s="37"/>
      <c r="Z482" s="383"/>
      <c r="AA482" s="383"/>
    </row>
    <row r="483" spans="1:67" ht="14.25" hidden="1" customHeight="1" x14ac:dyDescent="0.25">
      <c r="A483" s="438" t="s">
        <v>105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73"/>
      <c r="AA483" s="373"/>
    </row>
    <row r="484" spans="1:67" ht="16.5" hidden="1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393"/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5"/>
      <c r="O486" s="401" t="s">
        <v>70</v>
      </c>
      <c r="P486" s="402"/>
      <c r="Q486" s="402"/>
      <c r="R486" s="402"/>
      <c r="S486" s="402"/>
      <c r="T486" s="402"/>
      <c r="U486" s="403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hidden="1" x14ac:dyDescent="0.2">
      <c r="A487" s="394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395"/>
      <c r="O487" s="401" t="s">
        <v>70</v>
      </c>
      <c r="P487" s="402"/>
      <c r="Q487" s="402"/>
      <c r="R487" s="402"/>
      <c r="S487" s="402"/>
      <c r="T487" s="402"/>
      <c r="U487" s="403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hidden="1" customHeight="1" x14ac:dyDescent="0.25">
      <c r="A488" s="438" t="s">
        <v>61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  <c r="X488" s="394"/>
      <c r="Y488" s="394"/>
      <c r="Z488" s="373"/>
      <c r="AA488" s="373"/>
    </row>
    <row r="489" spans="1:67" ht="27" hidden="1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hidden="1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5"/>
      <c r="O495" s="401" t="s">
        <v>70</v>
      </c>
      <c r="P495" s="402"/>
      <c r="Q495" s="402"/>
      <c r="R495" s="402"/>
      <c r="S495" s="402"/>
      <c r="T495" s="402"/>
      <c r="U495" s="403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5"/>
      <c r="O496" s="401" t="s">
        <v>70</v>
      </c>
      <c r="P496" s="402"/>
      <c r="Q496" s="402"/>
      <c r="R496" s="402"/>
      <c r="S496" s="402"/>
      <c r="T496" s="402"/>
      <c r="U496" s="403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hidden="1" customHeight="1" x14ac:dyDescent="0.25">
      <c r="A497" s="438" t="s">
        <v>72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73"/>
      <c r="AA497" s="373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3"/>
      <c r="B501" s="394"/>
      <c r="C501" s="394"/>
      <c r="D501" s="394"/>
      <c r="E501" s="394"/>
      <c r="F501" s="394"/>
      <c r="G501" s="394"/>
      <c r="H501" s="394"/>
      <c r="I501" s="394"/>
      <c r="J501" s="394"/>
      <c r="K501" s="394"/>
      <c r="L501" s="394"/>
      <c r="M501" s="394"/>
      <c r="N501" s="395"/>
      <c r="O501" s="401" t="s">
        <v>70</v>
      </c>
      <c r="P501" s="402"/>
      <c r="Q501" s="402"/>
      <c r="R501" s="402"/>
      <c r="S501" s="402"/>
      <c r="T501" s="402"/>
      <c r="U501" s="403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4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5"/>
      <c r="O502" s="401" t="s">
        <v>70</v>
      </c>
      <c r="P502" s="402"/>
      <c r="Q502" s="402"/>
      <c r="R502" s="402"/>
      <c r="S502" s="402"/>
      <c r="T502" s="402"/>
      <c r="U502" s="403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438" t="s">
        <v>213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73"/>
      <c r="AA503" s="373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94"/>
      <c r="C505" s="394"/>
      <c r="D505" s="394"/>
      <c r="E505" s="394"/>
      <c r="F505" s="394"/>
      <c r="G505" s="394"/>
      <c r="H505" s="394"/>
      <c r="I505" s="394"/>
      <c r="J505" s="394"/>
      <c r="K505" s="394"/>
      <c r="L505" s="394"/>
      <c r="M505" s="394"/>
      <c r="N505" s="395"/>
      <c r="O505" s="401" t="s">
        <v>70</v>
      </c>
      <c r="P505" s="402"/>
      <c r="Q505" s="402"/>
      <c r="R505" s="402"/>
      <c r="S505" s="402"/>
      <c r="T505" s="402"/>
      <c r="U505" s="403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4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395"/>
      <c r="O506" s="401" t="s">
        <v>70</v>
      </c>
      <c r="P506" s="402"/>
      <c r="Q506" s="402"/>
      <c r="R506" s="402"/>
      <c r="S506" s="402"/>
      <c r="T506" s="402"/>
      <c r="U506" s="403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5" t="s">
        <v>697</v>
      </c>
      <c r="B507" s="466"/>
      <c r="C507" s="466"/>
      <c r="D507" s="466"/>
      <c r="E507" s="466"/>
      <c r="F507" s="466"/>
      <c r="G507" s="466"/>
      <c r="H507" s="466"/>
      <c r="I507" s="466"/>
      <c r="J507" s="466"/>
      <c r="K507" s="466"/>
      <c r="L507" s="466"/>
      <c r="M507" s="466"/>
      <c r="N507" s="466"/>
      <c r="O507" s="466"/>
      <c r="P507" s="466"/>
      <c r="Q507" s="466"/>
      <c r="R507" s="466"/>
      <c r="S507" s="466"/>
      <c r="T507" s="466"/>
      <c r="U507" s="466"/>
      <c r="V507" s="466"/>
      <c r="W507" s="466"/>
      <c r="X507" s="466"/>
      <c r="Y507" s="466"/>
      <c r="Z507" s="48"/>
      <c r="AA507" s="48"/>
    </row>
    <row r="508" spans="1:67" ht="16.5" hidden="1" customHeight="1" x14ac:dyDescent="0.25">
      <c r="A508" s="427" t="s">
        <v>697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74"/>
      <c r="AA508" s="374"/>
    </row>
    <row r="509" spans="1:67" ht="14.25" hidden="1" customHeight="1" x14ac:dyDescent="0.25">
      <c r="A509" s="438" t="s">
        <v>113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3"/>
      <c r="AA509" s="373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0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6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2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7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9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4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48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23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94"/>
      <c r="C519" s="394"/>
      <c r="D519" s="394"/>
      <c r="E519" s="394"/>
      <c r="F519" s="394"/>
      <c r="G519" s="394"/>
      <c r="H519" s="394"/>
      <c r="I519" s="394"/>
      <c r="J519" s="394"/>
      <c r="K519" s="394"/>
      <c r="L519" s="394"/>
      <c r="M519" s="394"/>
      <c r="N519" s="395"/>
      <c r="O519" s="401" t="s">
        <v>70</v>
      </c>
      <c r="P519" s="402"/>
      <c r="Q519" s="402"/>
      <c r="R519" s="402"/>
      <c r="S519" s="402"/>
      <c r="T519" s="402"/>
      <c r="U519" s="403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4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5"/>
      <c r="O520" s="401" t="s">
        <v>70</v>
      </c>
      <c r="P520" s="402"/>
      <c r="Q520" s="402"/>
      <c r="R520" s="402"/>
      <c r="S520" s="402"/>
      <c r="T520" s="402"/>
      <c r="U520" s="403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438" t="s">
        <v>105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73"/>
      <c r="AA521" s="373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5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7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53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94"/>
      <c r="C527" s="394"/>
      <c r="D527" s="394"/>
      <c r="E527" s="394"/>
      <c r="F527" s="394"/>
      <c r="G527" s="394"/>
      <c r="H527" s="394"/>
      <c r="I527" s="394"/>
      <c r="J527" s="394"/>
      <c r="K527" s="394"/>
      <c r="L527" s="394"/>
      <c r="M527" s="394"/>
      <c r="N527" s="395"/>
      <c r="O527" s="401" t="s">
        <v>70</v>
      </c>
      <c r="P527" s="402"/>
      <c r="Q527" s="402"/>
      <c r="R527" s="402"/>
      <c r="S527" s="402"/>
      <c r="T527" s="402"/>
      <c r="U527" s="403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4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395"/>
      <c r="O528" s="401" t="s">
        <v>70</v>
      </c>
      <c r="P528" s="402"/>
      <c r="Q528" s="402"/>
      <c r="R528" s="402"/>
      <c r="S528" s="402"/>
      <c r="T528" s="402"/>
      <c r="U528" s="403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438" t="s">
        <v>61</v>
      </c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394"/>
      <c r="O529" s="394"/>
      <c r="P529" s="394"/>
      <c r="Q529" s="394"/>
      <c r="R529" s="394"/>
      <c r="S529" s="394"/>
      <c r="T529" s="394"/>
      <c r="U529" s="394"/>
      <c r="V529" s="394"/>
      <c r="W529" s="394"/>
      <c r="X529" s="394"/>
      <c r="Y529" s="394"/>
      <c r="Z529" s="373"/>
      <c r="AA529" s="373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3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1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49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0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3"/>
      <c r="B534" s="394"/>
      <c r="C534" s="394"/>
      <c r="D534" s="394"/>
      <c r="E534" s="394"/>
      <c r="F534" s="394"/>
      <c r="G534" s="394"/>
      <c r="H534" s="394"/>
      <c r="I534" s="394"/>
      <c r="J534" s="394"/>
      <c r="K534" s="394"/>
      <c r="L534" s="394"/>
      <c r="M534" s="394"/>
      <c r="N534" s="395"/>
      <c r="O534" s="401" t="s">
        <v>70</v>
      </c>
      <c r="P534" s="402"/>
      <c r="Q534" s="402"/>
      <c r="R534" s="402"/>
      <c r="S534" s="402"/>
      <c r="T534" s="402"/>
      <c r="U534" s="403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4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5"/>
      <c r="O535" s="401" t="s">
        <v>70</v>
      </c>
      <c r="P535" s="402"/>
      <c r="Q535" s="402"/>
      <c r="R535" s="402"/>
      <c r="S535" s="402"/>
      <c r="T535" s="402"/>
      <c r="U535" s="403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438" t="s">
        <v>72</v>
      </c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394"/>
      <c r="O536" s="394"/>
      <c r="P536" s="394"/>
      <c r="Q536" s="394"/>
      <c r="R536" s="394"/>
      <c r="S536" s="394"/>
      <c r="T536" s="394"/>
      <c r="U536" s="394"/>
      <c r="V536" s="394"/>
      <c r="W536" s="394"/>
      <c r="X536" s="394"/>
      <c r="Y536" s="394"/>
      <c r="Z536" s="373"/>
      <c r="AA536" s="373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7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3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4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3"/>
      <c r="B540" s="394"/>
      <c r="C540" s="394"/>
      <c r="D540" s="394"/>
      <c r="E540" s="394"/>
      <c r="F540" s="394"/>
      <c r="G540" s="394"/>
      <c r="H540" s="394"/>
      <c r="I540" s="394"/>
      <c r="J540" s="394"/>
      <c r="K540" s="394"/>
      <c r="L540" s="394"/>
      <c r="M540" s="394"/>
      <c r="N540" s="395"/>
      <c r="O540" s="401" t="s">
        <v>70</v>
      </c>
      <c r="P540" s="402"/>
      <c r="Q540" s="402"/>
      <c r="R540" s="402"/>
      <c r="S540" s="402"/>
      <c r="T540" s="402"/>
      <c r="U540" s="403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94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5"/>
      <c r="O541" s="401" t="s">
        <v>70</v>
      </c>
      <c r="P541" s="402"/>
      <c r="Q541" s="402"/>
      <c r="R541" s="402"/>
      <c r="S541" s="402"/>
      <c r="T541" s="402"/>
      <c r="U541" s="403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438" t="s">
        <v>213</v>
      </c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394"/>
      <c r="O542" s="394"/>
      <c r="P542" s="394"/>
      <c r="Q542" s="394"/>
      <c r="R542" s="394"/>
      <c r="S542" s="394"/>
      <c r="T542" s="394"/>
      <c r="U542" s="394"/>
      <c r="V542" s="394"/>
      <c r="W542" s="394"/>
      <c r="X542" s="394"/>
      <c r="Y542" s="394"/>
      <c r="Z542" s="373"/>
      <c r="AA542" s="373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7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2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9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2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5"/>
      <c r="O547" s="401" t="s">
        <v>70</v>
      </c>
      <c r="P547" s="402"/>
      <c r="Q547" s="402"/>
      <c r="R547" s="402"/>
      <c r="S547" s="402"/>
      <c r="T547" s="402"/>
      <c r="U547" s="403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5"/>
      <c r="O548" s="401" t="s">
        <v>70</v>
      </c>
      <c r="P548" s="402"/>
      <c r="Q548" s="402"/>
      <c r="R548" s="402"/>
      <c r="S548" s="402"/>
      <c r="T548" s="402"/>
      <c r="U548" s="403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9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42"/>
      <c r="O549" s="538" t="s">
        <v>771</v>
      </c>
      <c r="P549" s="527"/>
      <c r="Q549" s="527"/>
      <c r="R549" s="527"/>
      <c r="S549" s="527"/>
      <c r="T549" s="527"/>
      <c r="U549" s="52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5180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5201.4000000000005</v>
      </c>
      <c r="Y549" s="37"/>
      <c r="Z549" s="383"/>
      <c r="AA549" s="383"/>
    </row>
    <row r="550" spans="1:67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2"/>
      <c r="O550" s="538" t="s">
        <v>772</v>
      </c>
      <c r="P550" s="527"/>
      <c r="Q550" s="527"/>
      <c r="R550" s="527"/>
      <c r="S550" s="527"/>
      <c r="T550" s="527"/>
      <c r="U550" s="528"/>
      <c r="V550" s="37" t="s">
        <v>66</v>
      </c>
      <c r="W550" s="382">
        <f>IFERROR(SUM(BL22:BL546),"0")</f>
        <v>5385.0564102564103</v>
      </c>
      <c r="X550" s="382">
        <f>IFERROR(SUM(BM22:BM546),"0")</f>
        <v>5407.4340000000002</v>
      </c>
      <c r="Y550" s="37"/>
      <c r="Z550" s="383"/>
      <c r="AA550" s="383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2"/>
      <c r="O551" s="538" t="s">
        <v>773</v>
      </c>
      <c r="P551" s="527"/>
      <c r="Q551" s="527"/>
      <c r="R551" s="527"/>
      <c r="S551" s="527"/>
      <c r="T551" s="527"/>
      <c r="U551" s="528"/>
      <c r="V551" s="37" t="s">
        <v>774</v>
      </c>
      <c r="W551" s="38">
        <f>ROUNDUP(SUM(BN22:BN546),0)</f>
        <v>8</v>
      </c>
      <c r="X551" s="38">
        <f>ROUNDUP(SUM(BO22:BO546),0)</f>
        <v>8</v>
      </c>
      <c r="Y551" s="37"/>
      <c r="Z551" s="383"/>
      <c r="AA551" s="383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2"/>
      <c r="O552" s="538" t="s">
        <v>775</v>
      </c>
      <c r="P552" s="527"/>
      <c r="Q552" s="527"/>
      <c r="R552" s="527"/>
      <c r="S552" s="527"/>
      <c r="T552" s="527"/>
      <c r="U552" s="528"/>
      <c r="V552" s="37" t="s">
        <v>66</v>
      </c>
      <c r="W552" s="382">
        <f>GrossWeightTotal+PalletQtyTotal*25</f>
        <v>5585.0564102564103</v>
      </c>
      <c r="X552" s="382">
        <f>GrossWeightTotalR+PalletQtyTotalR*25</f>
        <v>5607.4340000000002</v>
      </c>
      <c r="Y552" s="37"/>
      <c r="Z552" s="383"/>
      <c r="AA552" s="383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2"/>
      <c r="O553" s="538" t="s">
        <v>776</v>
      </c>
      <c r="P553" s="527"/>
      <c r="Q553" s="527"/>
      <c r="R553" s="527"/>
      <c r="S553" s="527"/>
      <c r="T553" s="527"/>
      <c r="U553" s="52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467.9487179487179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470</v>
      </c>
      <c r="Y553" s="37"/>
      <c r="Z553" s="383"/>
      <c r="AA553" s="383"/>
    </row>
    <row r="554" spans="1:67" ht="14.25" hidden="1" customHeight="1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2"/>
      <c r="O554" s="538" t="s">
        <v>777</v>
      </c>
      <c r="P554" s="527"/>
      <c r="Q554" s="527"/>
      <c r="R554" s="527"/>
      <c r="S554" s="527"/>
      <c r="T554" s="527"/>
      <c r="U554" s="52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8.5587599999999995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6" t="s">
        <v>103</v>
      </c>
      <c r="D556" s="407"/>
      <c r="E556" s="407"/>
      <c r="F556" s="408"/>
      <c r="G556" s="406" t="s">
        <v>233</v>
      </c>
      <c r="H556" s="407"/>
      <c r="I556" s="407"/>
      <c r="J556" s="407"/>
      <c r="K556" s="407"/>
      <c r="L556" s="407"/>
      <c r="M556" s="407"/>
      <c r="N556" s="407"/>
      <c r="O556" s="407"/>
      <c r="P556" s="408"/>
      <c r="Q556" s="406" t="s">
        <v>484</v>
      </c>
      <c r="R556" s="408"/>
      <c r="S556" s="406" t="s">
        <v>541</v>
      </c>
      <c r="T556" s="407"/>
      <c r="U556" s="407"/>
      <c r="V556" s="408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600" t="s">
        <v>780</v>
      </c>
      <c r="B557" s="406" t="s">
        <v>60</v>
      </c>
      <c r="C557" s="406" t="s">
        <v>104</v>
      </c>
      <c r="D557" s="406" t="s">
        <v>112</v>
      </c>
      <c r="E557" s="406" t="s">
        <v>103</v>
      </c>
      <c r="F557" s="406" t="s">
        <v>223</v>
      </c>
      <c r="G557" s="406" t="s">
        <v>234</v>
      </c>
      <c r="H557" s="406" t="s">
        <v>249</v>
      </c>
      <c r="I557" s="406" t="s">
        <v>266</v>
      </c>
      <c r="J557" s="406" t="s">
        <v>342</v>
      </c>
      <c r="K557" s="406" t="s">
        <v>365</v>
      </c>
      <c r="L557" s="406" t="s">
        <v>383</v>
      </c>
      <c r="M557" s="372"/>
      <c r="N557" s="406" t="s">
        <v>400</v>
      </c>
      <c r="O557" s="406" t="s">
        <v>468</v>
      </c>
      <c r="P557" s="406" t="s">
        <v>473</v>
      </c>
      <c r="Q557" s="406" t="s">
        <v>485</v>
      </c>
      <c r="R557" s="406" t="s">
        <v>519</v>
      </c>
      <c r="S557" s="406" t="s">
        <v>542</v>
      </c>
      <c r="T557" s="406" t="s">
        <v>606</v>
      </c>
      <c r="U557" s="406" t="s">
        <v>634</v>
      </c>
      <c r="V557" s="406" t="s">
        <v>641</v>
      </c>
      <c r="W557" s="406" t="s">
        <v>650</v>
      </c>
      <c r="X557" s="406" t="s">
        <v>697</v>
      </c>
      <c r="AA557" s="52"/>
      <c r="AD557" s="372"/>
    </row>
    <row r="558" spans="1:67" ht="13.5" customHeight="1" thickBot="1" x14ac:dyDescent="0.25">
      <c r="A558" s="60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372"/>
      <c r="N558" s="411"/>
      <c r="O558" s="411"/>
      <c r="P558" s="411"/>
      <c r="Q558" s="411"/>
      <c r="R558" s="411"/>
      <c r="S558" s="411"/>
      <c r="T558" s="411"/>
      <c r="U558" s="411"/>
      <c r="V558" s="411"/>
      <c r="W558" s="411"/>
      <c r="X558" s="411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280.79999999999995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4515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405.59999999999997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 400,00"/>
        <filter val="116,67"/>
        <filter val="120,00"/>
        <filter val="160,00"/>
        <filter val="220,00"/>
        <filter val="280,00"/>
        <filter val="3 300,00"/>
        <filter val="400,00"/>
        <filter val="467,95"/>
        <filter val="5 180,00"/>
        <filter val="5 385,06"/>
        <filter val="5 585,06"/>
        <filter val="51,28"/>
        <filter val="700,00"/>
        <filter val="8"/>
        <filter val="80,00"/>
      </filters>
    </filterColumn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Q556:R556"/>
    <mergeCell ref="A297:Y297"/>
    <mergeCell ref="D218:E218"/>
    <mergeCell ref="D247:E247"/>
    <mergeCell ref="O186:S186"/>
    <mergeCell ref="A483:Y483"/>
    <mergeCell ref="O313:S313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D237:E237"/>
    <mergeCell ref="O411:U411"/>
    <mergeCell ref="A129:N130"/>
    <mergeCell ref="O442:U442"/>
    <mergeCell ref="D252:E252"/>
    <mergeCell ref="O274:S274"/>
    <mergeCell ref="O299:S299"/>
    <mergeCell ref="O178:S178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O504:S504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D478:E478"/>
    <mergeCell ref="D107:E107"/>
    <mergeCell ref="D234:E234"/>
    <mergeCell ref="D405:E405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A10:C10"/>
    <mergeCell ref="A51:Y51"/>
    <mergeCell ref="O252:S252"/>
    <mergeCell ref="A349:Y349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A201:N202"/>
    <mergeCell ref="O164:S164"/>
    <mergeCell ref="O335:S335"/>
    <mergeCell ref="A372:N373"/>
    <mergeCell ref="D22:E22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O107:S107"/>
    <mergeCell ref="O129:U129"/>
    <mergeCell ref="D276:E276"/>
    <mergeCell ref="O121:U121"/>
    <mergeCell ref="D170:E170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A470:Y470"/>
    <mergeCell ref="O405:S405"/>
    <mergeCell ref="O465:S465"/>
    <mergeCell ref="A415:N416"/>
    <mergeCell ref="D292:E292"/>
    <mergeCell ref="O378:U378"/>
    <mergeCell ref="A341:N342"/>
    <mergeCell ref="A377:N378"/>
    <mergeCell ref="D425:E425"/>
    <mergeCell ref="O486:U486"/>
    <mergeCell ref="A439:Y439"/>
    <mergeCell ref="O136:S136"/>
    <mergeCell ref="O207:S207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D215:E215"/>
    <mergeCell ref="O233:S233"/>
    <mergeCell ref="A289:N290"/>
    <mergeCell ref="O460:S460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O27:S27"/>
    <mergeCell ref="A360:Y360"/>
    <mergeCell ref="D74:E74"/>
    <mergeCell ref="O41:U41"/>
    <mergeCell ref="D68:E68"/>
    <mergeCell ref="D335:E335"/>
    <mergeCell ref="O277:U277"/>
    <mergeCell ref="D188:E188"/>
    <mergeCell ref="D286:E286"/>
    <mergeCell ref="D27:E27"/>
    <mergeCell ref="O97:S97"/>
    <mergeCell ref="O174:S174"/>
    <mergeCell ref="D216:E216"/>
    <mergeCell ref="O247:S247"/>
    <mergeCell ref="D265:E265"/>
    <mergeCell ref="O416:U416"/>
    <mergeCell ref="A93:N94"/>
    <mergeCell ref="D200:E200"/>
    <mergeCell ref="O187:S187"/>
    <mergeCell ref="D436:E436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O267:U267"/>
    <mergeCell ref="O534:U534"/>
    <mergeCell ref="D116:E116"/>
    <mergeCell ref="A261:N262"/>
    <mergeCell ref="D414:E414"/>
    <mergeCell ref="D91:E91"/>
    <mergeCell ref="O113:S113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A534:N535"/>
    <mergeCell ref="O472:S472"/>
    <mergeCell ref="D525:E525"/>
    <mergeCell ref="D513:E513"/>
    <mergeCell ref="D461:E461"/>
    <mergeCell ref="A462:N46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O547:U547"/>
    <mergeCell ref="D325:E325"/>
    <mergeCell ref="D396:E39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S556:V556"/>
    <mergeCell ref="O137:S137"/>
    <mergeCell ref="A63:N64"/>
    <mergeCell ref="D185:E185"/>
    <mergeCell ref="O197:S197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A529:Y529"/>
    <mergeCell ref="D390:E390"/>
    <mergeCell ref="O408:S408"/>
    <mergeCell ref="O528:U528"/>
    <mergeCell ref="O402:S402"/>
    <mergeCell ref="D158:E158"/>
    <mergeCell ref="O176:S176"/>
    <mergeCell ref="O240:U240"/>
    <mergeCell ref="D400:E400"/>
    <mergeCell ref="D329:E329"/>
    <mergeCell ref="D543:E543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O169:S169"/>
    <mergeCell ref="O538:S538"/>
    <mergeCell ref="O119:S119"/>
    <mergeCell ref="O183:U183"/>
    <mergeCell ref="A58:Y58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D523:E523"/>
    <mergeCell ref="O182:U182"/>
    <mergeCell ref="A311:Y311"/>
    <mergeCell ref="D31:E31"/>
    <mergeCell ref="O551:U551"/>
    <mergeCell ref="O554:U554"/>
    <mergeCell ref="D232:E232"/>
    <mergeCell ref="O348:U348"/>
    <mergeCell ref="D403:E403"/>
    <mergeCell ref="D530:E530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170:S170"/>
    <mergeCell ref="C557:C558"/>
    <mergeCell ref="E557:E558"/>
    <mergeCell ref="O166:U166"/>
    <mergeCell ref="D326:E326"/>
    <mergeCell ref="A300:N301"/>
    <mergeCell ref="O535:U535"/>
    <mergeCell ref="D313:E313"/>
    <mergeCell ref="A527:N528"/>
    <mergeCell ref="D113:E113"/>
    <mergeCell ref="A358:N359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D77:E77"/>
    <mergeCell ref="D108:E108"/>
    <mergeCell ref="D375:E375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O148:U148"/>
    <mergeCell ref="D259:E259"/>
    <mergeCell ref="O446:U446"/>
    <mergeCell ref="D28:E28"/>
    <mergeCell ref="O71:S71"/>
    <mergeCell ref="D382:E382"/>
    <mergeCell ref="A355:Y355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D518:E518"/>
    <mergeCell ref="D124:E124"/>
    <mergeCell ref="O215:S215"/>
    <mergeCell ref="D195:E195"/>
    <mergeCell ref="O85:S85"/>
    <mergeCell ref="O389:S389"/>
    <mergeCell ref="O454:S454"/>
    <mergeCell ref="O305:U305"/>
    <mergeCell ref="O326:S326"/>
    <mergeCell ref="D472:E472"/>
    <mergeCell ref="A141:Y141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53:S53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A269:Y269"/>
    <mergeCell ref="O28:S28"/>
    <mergeCell ref="A55:N56"/>
    <mergeCell ref="D174:E174"/>
    <mergeCell ref="O270:S27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  <mergeCell ref="S6:T9"/>
    <mergeCell ref="A150:Y150"/>
    <mergeCell ref="A321:Y321"/>
    <mergeCell ref="A6:C6"/>
    <mergeCell ref="P9:Q9"/>
    <mergeCell ref="P12:Q12"/>
    <mergeCell ref="O32:S32"/>
    <mergeCell ref="O259:S259"/>
    <mergeCell ref="O324:S324"/>
    <mergeCell ref="O124:S124"/>
    <mergeCell ref="O330:S330"/>
    <mergeCell ref="D371:E371"/>
    <mergeCell ref="O74:S74"/>
    <mergeCell ref="D43:E43"/>
    <mergeCell ref="H17:H18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2024-07-22T06:25:47Z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